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leniaag-my.sharepoint.com/personal/jonas_eigenmann_implenia_com/Documents/Documents/Privat/Swiss Roundnet/"/>
    </mc:Choice>
  </mc:AlternateContent>
  <xr:revisionPtr revIDLastSave="0" documentId="8_{F9F9D127-389B-4523-AE73-CA3DE33C5273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Übersicht &amp; Infos" sheetId="53" r:id="rId1"/>
    <sheet name="&gt; Open &lt;" sheetId="51" r:id="rId2"/>
    <sheet name="&gt; Women &lt;" sheetId="52" r:id="rId3"/>
    <sheet name="&gt; Mixed &lt;" sheetId="36" r:id="rId4"/>
  </sheets>
  <definedNames>
    <definedName name="_xlnm._FilterDatabase" localSheetId="1" hidden="1">'&gt; Open &lt;'!#REF!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6" l="1"/>
  <c r="L10" i="36"/>
  <c r="L9" i="36"/>
  <c r="L7" i="36"/>
  <c r="L12" i="36"/>
  <c r="L13" i="36"/>
  <c r="L11" i="36"/>
  <c r="L15" i="36"/>
  <c r="L18" i="36"/>
  <c r="L21" i="36"/>
  <c r="L14" i="36"/>
  <c r="L17" i="36"/>
  <c r="L19" i="36"/>
  <c r="L20" i="36"/>
  <c r="L23" i="36"/>
  <c r="L25" i="36"/>
  <c r="L27" i="36"/>
  <c r="L29" i="36"/>
  <c r="L16" i="36"/>
  <c r="L22" i="36"/>
  <c r="L26" i="36"/>
  <c r="L28" i="36"/>
  <c r="L30" i="36"/>
  <c r="L31" i="36"/>
  <c r="L32" i="36"/>
  <c r="L36" i="36"/>
  <c r="L37" i="36"/>
  <c r="L35" i="36"/>
  <c r="L40" i="36"/>
  <c r="L34" i="36"/>
  <c r="L33" i="36"/>
  <c r="L38" i="36"/>
  <c r="L42" i="36"/>
  <c r="L43" i="36"/>
  <c r="L41" i="36"/>
  <c r="L24" i="36"/>
  <c r="L46" i="36"/>
  <c r="L47" i="36"/>
  <c r="L45" i="36"/>
  <c r="L52" i="36"/>
  <c r="L53" i="36"/>
  <c r="L55" i="36"/>
  <c r="L56" i="36"/>
  <c r="L57" i="36"/>
  <c r="L58" i="36"/>
  <c r="L48" i="36"/>
  <c r="L49" i="36"/>
  <c r="L60" i="36"/>
  <c r="L61" i="36"/>
  <c r="L59" i="36"/>
  <c r="L54" i="36"/>
  <c r="L62" i="36"/>
  <c r="L63" i="36"/>
  <c r="L64" i="36"/>
  <c r="L65" i="36"/>
  <c r="L66" i="36"/>
  <c r="L67" i="36"/>
  <c r="L68" i="36"/>
  <c r="L69" i="36"/>
  <c r="L70" i="36"/>
  <c r="L72" i="36"/>
  <c r="L73" i="36"/>
  <c r="L74" i="36"/>
  <c r="L39" i="36"/>
  <c r="L75" i="36"/>
  <c r="L44" i="36"/>
  <c r="L78" i="36"/>
  <c r="L79" i="36"/>
  <c r="L80" i="36"/>
  <c r="L82" i="36"/>
  <c r="L83" i="36"/>
  <c r="L84" i="36"/>
  <c r="L85" i="36"/>
  <c r="L86" i="36"/>
  <c r="L87" i="36"/>
  <c r="L88" i="36"/>
  <c r="L89" i="36"/>
  <c r="L90" i="36"/>
  <c r="L92" i="36"/>
  <c r="L81" i="36"/>
  <c r="L91" i="36"/>
  <c r="L93" i="36"/>
  <c r="L94" i="36"/>
  <c r="L95" i="36"/>
  <c r="L96" i="36"/>
  <c r="L97" i="36"/>
  <c r="L98" i="36"/>
  <c r="L99" i="36"/>
  <c r="L100" i="36"/>
  <c r="L101" i="36"/>
  <c r="L71" i="36"/>
  <c r="L106" i="36"/>
  <c r="L107" i="36"/>
  <c r="L108" i="36"/>
  <c r="L124" i="36"/>
  <c r="L109" i="36"/>
  <c r="L110" i="36"/>
  <c r="L111" i="36"/>
  <c r="L112" i="36"/>
  <c r="L113" i="36"/>
  <c r="L114" i="36"/>
  <c r="L115" i="36"/>
  <c r="L116" i="36"/>
  <c r="L117" i="36"/>
  <c r="L118" i="36"/>
  <c r="L119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44" i="36"/>
  <c r="L145" i="36"/>
  <c r="L146" i="36"/>
  <c r="L147" i="36"/>
  <c r="L148" i="36"/>
  <c r="L149" i="36"/>
  <c r="L170" i="36"/>
  <c r="L171" i="36"/>
  <c r="L184" i="36"/>
  <c r="L185" i="36"/>
  <c r="L162" i="36"/>
  <c r="L163" i="36"/>
  <c r="L173" i="36"/>
  <c r="L174" i="36"/>
  <c r="L164" i="36"/>
  <c r="L165" i="36"/>
  <c r="L186" i="36"/>
  <c r="L166" i="36"/>
  <c r="L167" i="36"/>
  <c r="L168" i="36"/>
  <c r="L169" i="36"/>
  <c r="L177" i="36"/>
  <c r="L187" i="36"/>
  <c r="L172" i="36"/>
  <c r="L188" i="36"/>
  <c r="L189" i="36"/>
  <c r="L175" i="36"/>
  <c r="L176" i="36"/>
  <c r="L190" i="36"/>
  <c r="L191" i="36"/>
  <c r="L192" i="36"/>
  <c r="L193" i="36"/>
  <c r="L194" i="36"/>
  <c r="L195" i="36"/>
  <c r="L196" i="36"/>
  <c r="L178" i="36"/>
  <c r="L179" i="36"/>
  <c r="L180" i="36"/>
  <c r="L181" i="36"/>
  <c r="L182" i="36"/>
  <c r="L183" i="36"/>
  <c r="L50" i="36"/>
  <c r="L51" i="36"/>
  <c r="L76" i="36"/>
  <c r="L77" i="36"/>
  <c r="L102" i="36"/>
  <c r="L103" i="36"/>
  <c r="L104" i="36"/>
  <c r="L105" i="36"/>
  <c r="L120" i="36"/>
  <c r="L121" i="36"/>
  <c r="L122" i="36"/>
  <c r="L123" i="36"/>
  <c r="L138" i="36"/>
  <c r="L139" i="36"/>
  <c r="L140" i="36"/>
  <c r="L141" i="36"/>
  <c r="L142" i="36"/>
  <c r="L143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K8" i="36"/>
  <c r="K10" i="36"/>
  <c r="K9" i="36"/>
  <c r="K7" i="36"/>
  <c r="K12" i="36"/>
  <c r="K13" i="36"/>
  <c r="K11" i="36"/>
  <c r="K15" i="36"/>
  <c r="K18" i="36"/>
  <c r="K21" i="36"/>
  <c r="K14" i="36"/>
  <c r="K17" i="36"/>
  <c r="K19" i="36"/>
  <c r="K20" i="36"/>
  <c r="K23" i="36"/>
  <c r="K25" i="36"/>
  <c r="K27" i="36"/>
  <c r="K29" i="36"/>
  <c r="K16" i="36"/>
  <c r="K22" i="36"/>
  <c r="K26" i="36"/>
  <c r="K28" i="36"/>
  <c r="K30" i="36"/>
  <c r="K31" i="36"/>
  <c r="K32" i="36"/>
  <c r="K36" i="36"/>
  <c r="K37" i="36"/>
  <c r="K35" i="36"/>
  <c r="K40" i="36"/>
  <c r="K34" i="36"/>
  <c r="K33" i="36"/>
  <c r="K38" i="36"/>
  <c r="K42" i="36"/>
  <c r="K43" i="36"/>
  <c r="K41" i="36"/>
  <c r="K24" i="36"/>
  <c r="K46" i="36"/>
  <c r="K47" i="36"/>
  <c r="K45" i="36"/>
  <c r="K52" i="36"/>
  <c r="K53" i="36"/>
  <c r="K55" i="36"/>
  <c r="K56" i="36"/>
  <c r="K57" i="36"/>
  <c r="K58" i="36"/>
  <c r="K48" i="36"/>
  <c r="K49" i="36"/>
  <c r="K60" i="36"/>
  <c r="K61" i="36"/>
  <c r="K59" i="36"/>
  <c r="K54" i="36"/>
  <c r="K62" i="36"/>
  <c r="K63" i="36"/>
  <c r="K64" i="36"/>
  <c r="K65" i="36"/>
  <c r="K66" i="36"/>
  <c r="K67" i="36"/>
  <c r="K68" i="36"/>
  <c r="K69" i="36"/>
  <c r="K70" i="36"/>
  <c r="K72" i="36"/>
  <c r="K73" i="36"/>
  <c r="K74" i="36"/>
  <c r="K39" i="36"/>
  <c r="K75" i="36"/>
  <c r="K44" i="36"/>
  <c r="K78" i="36"/>
  <c r="K79" i="36"/>
  <c r="K80" i="36"/>
  <c r="K82" i="36"/>
  <c r="K83" i="36"/>
  <c r="K84" i="36"/>
  <c r="K85" i="36"/>
  <c r="K86" i="36"/>
  <c r="K87" i="36"/>
  <c r="K88" i="36"/>
  <c r="K89" i="36"/>
  <c r="K90" i="36"/>
  <c r="K92" i="36"/>
  <c r="K81" i="36"/>
  <c r="K91" i="36"/>
  <c r="K93" i="36"/>
  <c r="K94" i="36"/>
  <c r="K95" i="36"/>
  <c r="K96" i="36"/>
  <c r="K97" i="36"/>
  <c r="K98" i="36"/>
  <c r="K99" i="36"/>
  <c r="K100" i="36"/>
  <c r="K101" i="36"/>
  <c r="K71" i="36"/>
  <c r="K106" i="36"/>
  <c r="K107" i="36"/>
  <c r="K108" i="36"/>
  <c r="K124" i="36"/>
  <c r="K109" i="36"/>
  <c r="K110" i="36"/>
  <c r="K111" i="36"/>
  <c r="K112" i="36"/>
  <c r="K113" i="36"/>
  <c r="K114" i="36"/>
  <c r="K115" i="36"/>
  <c r="K116" i="36"/>
  <c r="K117" i="36"/>
  <c r="K118" i="36"/>
  <c r="K119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44" i="36"/>
  <c r="K145" i="36"/>
  <c r="K146" i="36"/>
  <c r="K147" i="36"/>
  <c r="K148" i="36"/>
  <c r="K149" i="36"/>
  <c r="K170" i="36"/>
  <c r="K171" i="36"/>
  <c r="K184" i="36"/>
  <c r="K185" i="36"/>
  <c r="K162" i="36"/>
  <c r="K163" i="36"/>
  <c r="K173" i="36"/>
  <c r="K174" i="36"/>
  <c r="K164" i="36"/>
  <c r="K165" i="36"/>
  <c r="K186" i="36"/>
  <c r="K166" i="36"/>
  <c r="K167" i="36"/>
  <c r="K168" i="36"/>
  <c r="K169" i="36"/>
  <c r="K177" i="36"/>
  <c r="K187" i="36"/>
  <c r="K172" i="36"/>
  <c r="K188" i="36"/>
  <c r="K189" i="36"/>
  <c r="K175" i="36"/>
  <c r="K176" i="36"/>
  <c r="K190" i="36"/>
  <c r="K191" i="36"/>
  <c r="K192" i="36"/>
  <c r="K193" i="36"/>
  <c r="K194" i="36"/>
  <c r="K195" i="36"/>
  <c r="K196" i="36"/>
  <c r="K178" i="36"/>
  <c r="K179" i="36"/>
  <c r="K180" i="36"/>
  <c r="K181" i="36"/>
  <c r="K182" i="36"/>
  <c r="K183" i="36"/>
  <c r="K50" i="36"/>
  <c r="K51" i="36"/>
  <c r="K76" i="36"/>
  <c r="K77" i="36"/>
  <c r="K102" i="36"/>
  <c r="K103" i="36"/>
  <c r="K104" i="36"/>
  <c r="K105" i="36"/>
  <c r="K120" i="36"/>
  <c r="K121" i="36"/>
  <c r="K122" i="36"/>
  <c r="K123" i="36"/>
  <c r="K138" i="36"/>
  <c r="K139" i="36"/>
  <c r="K140" i="36"/>
  <c r="K141" i="36"/>
  <c r="K142" i="36"/>
  <c r="K143" i="36"/>
  <c r="K150" i="36"/>
  <c r="K151" i="36"/>
  <c r="K152" i="36"/>
  <c r="K153" i="36"/>
  <c r="K154" i="36"/>
  <c r="K155" i="36"/>
  <c r="K156" i="36"/>
  <c r="K157" i="36"/>
  <c r="K158" i="36"/>
  <c r="K159" i="36"/>
  <c r="K160" i="36"/>
  <c r="K161" i="36"/>
  <c r="K197" i="36"/>
  <c r="K198" i="36"/>
  <c r="K199" i="36"/>
  <c r="K200" i="36"/>
  <c r="K201" i="36"/>
  <c r="K202" i="36"/>
  <c r="K203" i="36"/>
  <c r="K204" i="36"/>
  <c r="K205" i="36"/>
  <c r="K206" i="36"/>
  <c r="K207" i="36"/>
  <c r="K208" i="36"/>
  <c r="K209" i="36"/>
  <c r="K210" i="36"/>
  <c r="K211" i="36"/>
  <c r="K212" i="36"/>
  <c r="K213" i="36"/>
  <c r="K214" i="36"/>
  <c r="K215" i="36"/>
  <c r="K216" i="36"/>
  <c r="K217" i="36"/>
  <c r="K218" i="36"/>
  <c r="K219" i="36"/>
  <c r="K220" i="36"/>
  <c r="K221" i="36"/>
  <c r="K222" i="36"/>
  <c r="K223" i="36"/>
  <c r="K224" i="36"/>
  <c r="K225" i="36"/>
  <c r="K226" i="36"/>
  <c r="K227" i="36"/>
  <c r="K228" i="36"/>
  <c r="K229" i="36"/>
  <c r="K230" i="36"/>
  <c r="K231" i="36"/>
  <c r="K232" i="36"/>
  <c r="K233" i="36"/>
  <c r="K234" i="36"/>
  <c r="K235" i="36"/>
  <c r="K236" i="36"/>
  <c r="K237" i="36"/>
  <c r="K238" i="36"/>
  <c r="K239" i="36"/>
  <c r="K240" i="36"/>
  <c r="K241" i="36"/>
  <c r="K242" i="36"/>
  <c r="K243" i="36"/>
  <c r="K244" i="36"/>
  <c r="K245" i="36"/>
  <c r="K246" i="36"/>
  <c r="K247" i="36"/>
  <c r="K248" i="36"/>
  <c r="K249" i="36"/>
  <c r="K250" i="36"/>
  <c r="K251" i="36"/>
  <c r="K252" i="36"/>
  <c r="K253" i="36"/>
  <c r="K254" i="36"/>
  <c r="K255" i="36"/>
  <c r="K256" i="36"/>
  <c r="K257" i="36"/>
  <c r="K258" i="36"/>
  <c r="K259" i="36"/>
  <c r="K260" i="36"/>
  <c r="K261" i="36"/>
  <c r="K262" i="36"/>
  <c r="K263" i="36"/>
  <c r="K264" i="36"/>
  <c r="K265" i="36"/>
  <c r="K266" i="36"/>
  <c r="K267" i="36"/>
  <c r="K268" i="36"/>
  <c r="K269" i="36"/>
  <c r="K270" i="36"/>
  <c r="K271" i="36"/>
  <c r="K272" i="36"/>
  <c r="K273" i="36"/>
  <c r="K274" i="36"/>
  <c r="K275" i="36"/>
  <c r="K276" i="36"/>
  <c r="K277" i="36"/>
  <c r="K278" i="36"/>
  <c r="K279" i="36"/>
  <c r="K280" i="36"/>
  <c r="K281" i="36"/>
  <c r="K282" i="36"/>
  <c r="K283" i="36"/>
  <c r="K284" i="36"/>
  <c r="K285" i="36"/>
  <c r="K286" i="36"/>
  <c r="K287" i="36"/>
  <c r="K288" i="36"/>
  <c r="K289" i="36"/>
  <c r="K290" i="36"/>
  <c r="K291" i="36"/>
  <c r="K292" i="36"/>
  <c r="K293" i="36"/>
  <c r="K294" i="36"/>
  <c r="K295" i="36"/>
  <c r="K296" i="36"/>
  <c r="K297" i="36"/>
  <c r="K298" i="36"/>
  <c r="K299" i="36"/>
  <c r="K300" i="36"/>
  <c r="K301" i="36"/>
  <c r="K302" i="36"/>
  <c r="K303" i="36"/>
  <c r="K304" i="36"/>
  <c r="K305" i="36"/>
  <c r="K306" i="36"/>
  <c r="K307" i="36"/>
  <c r="K308" i="36"/>
  <c r="K309" i="36"/>
  <c r="K310" i="36"/>
  <c r="K311" i="36"/>
  <c r="K312" i="36"/>
  <c r="K313" i="36"/>
  <c r="K314" i="36"/>
  <c r="K315" i="36"/>
  <c r="K316" i="36"/>
  <c r="K317" i="36"/>
  <c r="K318" i="36"/>
  <c r="K319" i="36"/>
  <c r="K320" i="36"/>
  <c r="K321" i="36"/>
  <c r="K322" i="36"/>
  <c r="K323" i="36"/>
  <c r="K324" i="36"/>
  <c r="K325" i="36"/>
  <c r="K326" i="36"/>
  <c r="K327" i="36"/>
  <c r="K328" i="36"/>
  <c r="K329" i="36"/>
  <c r="K330" i="36"/>
  <c r="K331" i="36"/>
  <c r="K332" i="36"/>
  <c r="K333" i="36"/>
  <c r="K334" i="36"/>
  <c r="K335" i="36"/>
  <c r="K336" i="36"/>
  <c r="K337" i="36"/>
  <c r="K338" i="36"/>
  <c r="K339" i="36"/>
  <c r="K340" i="36"/>
  <c r="K341" i="36"/>
  <c r="K342" i="36"/>
  <c r="K343" i="36"/>
  <c r="K344" i="36"/>
  <c r="K345" i="36"/>
  <c r="K346" i="36"/>
  <c r="K347" i="36"/>
  <c r="K348" i="36"/>
  <c r="K349" i="36"/>
  <c r="K350" i="36"/>
  <c r="K351" i="36"/>
  <c r="K352" i="36"/>
  <c r="K353" i="36"/>
  <c r="K354" i="36"/>
  <c r="K355" i="36"/>
  <c r="K356" i="36"/>
  <c r="K357" i="36"/>
  <c r="K358" i="36"/>
  <c r="K359" i="36"/>
  <c r="K360" i="36"/>
  <c r="K361" i="36"/>
  <c r="K362" i="36"/>
  <c r="K363" i="36"/>
  <c r="K364" i="36"/>
  <c r="K365" i="36"/>
  <c r="K366" i="36"/>
  <c r="K367" i="36"/>
  <c r="K368" i="36"/>
  <c r="AA7" i="51"/>
  <c r="AA8" i="51"/>
  <c r="AA9" i="51"/>
  <c r="AA10" i="51"/>
  <c r="AA11" i="51"/>
  <c r="AA12" i="51"/>
  <c r="AA13" i="51"/>
  <c r="AA14" i="51"/>
  <c r="AA15" i="51"/>
  <c r="AA16" i="51"/>
  <c r="AA17" i="51"/>
  <c r="AA18" i="51"/>
  <c r="AA19" i="51"/>
  <c r="AA20" i="51"/>
  <c r="AA21" i="51"/>
  <c r="AA22" i="51"/>
  <c r="AA23" i="51"/>
  <c r="AA24" i="51"/>
  <c r="AA25" i="51"/>
  <c r="AA26" i="51"/>
  <c r="AA27" i="51"/>
  <c r="AA28" i="51"/>
  <c r="AA29" i="51"/>
  <c r="AA30" i="51"/>
  <c r="AA31" i="51"/>
  <c r="AA32" i="51"/>
  <c r="AA33" i="51"/>
  <c r="AA34" i="51"/>
  <c r="AA35" i="51"/>
  <c r="AA37" i="51"/>
  <c r="AA36" i="51"/>
  <c r="AA38" i="51"/>
  <c r="AA39" i="51"/>
  <c r="AA40" i="51"/>
  <c r="AA41" i="51"/>
  <c r="AA42" i="51"/>
  <c r="AA43" i="51"/>
  <c r="AA47" i="51"/>
  <c r="AA44" i="51"/>
  <c r="AA45" i="51"/>
  <c r="AA46" i="51"/>
  <c r="AA48" i="51"/>
  <c r="AA49" i="51"/>
  <c r="AA50" i="51"/>
  <c r="AA51" i="51"/>
  <c r="AA52" i="51"/>
  <c r="AA53" i="51"/>
  <c r="AA54" i="51"/>
  <c r="AA55" i="51"/>
  <c r="AA56" i="51"/>
  <c r="AA57" i="51"/>
  <c r="AA58" i="51"/>
  <c r="AA59" i="51"/>
  <c r="AA61" i="51"/>
  <c r="AA60" i="51"/>
  <c r="AA62" i="51"/>
  <c r="AA63" i="51"/>
  <c r="AA64" i="51"/>
  <c r="AA65" i="51"/>
  <c r="AA66" i="51"/>
  <c r="AA67" i="51"/>
  <c r="AA68" i="51"/>
  <c r="AA69" i="51"/>
  <c r="AA73" i="51"/>
  <c r="AA70" i="51"/>
  <c r="AA71" i="51"/>
  <c r="AA72" i="51"/>
  <c r="AA74" i="51"/>
  <c r="AA75" i="51"/>
  <c r="AA76" i="51"/>
  <c r="AA77" i="51"/>
  <c r="AA84" i="51"/>
  <c r="AA85" i="51"/>
  <c r="AA78" i="51"/>
  <c r="AA79" i="51"/>
  <c r="AA80" i="51"/>
  <c r="AA81" i="51"/>
  <c r="AA82" i="51"/>
  <c r="AA83" i="51"/>
  <c r="AA86" i="51"/>
  <c r="AA87" i="51"/>
  <c r="AA88" i="51"/>
  <c r="AA89" i="51"/>
  <c r="AA90" i="51"/>
  <c r="AA91" i="51"/>
  <c r="AA92" i="51"/>
  <c r="AA93" i="51"/>
  <c r="AA94" i="51"/>
  <c r="AA95" i="51"/>
  <c r="AA96" i="51"/>
  <c r="AA97" i="51"/>
  <c r="AA101" i="51"/>
  <c r="AA98" i="51"/>
  <c r="AA99" i="51"/>
  <c r="AA100" i="51"/>
  <c r="AA102" i="51"/>
  <c r="AA103" i="51"/>
  <c r="AA104" i="51"/>
  <c r="AA105" i="51"/>
  <c r="AA106" i="51"/>
  <c r="AA107" i="51"/>
  <c r="AA108" i="51"/>
  <c r="AA109" i="51"/>
  <c r="AA111" i="51"/>
  <c r="AA112" i="51"/>
  <c r="AA110" i="51"/>
  <c r="AA113" i="51"/>
  <c r="AA114" i="51"/>
  <c r="AA115" i="51"/>
  <c r="AA116" i="51"/>
  <c r="AA117" i="51"/>
  <c r="AA118" i="51"/>
  <c r="AA119" i="51"/>
  <c r="AA120" i="51"/>
  <c r="AA121" i="51"/>
  <c r="AA122" i="51"/>
  <c r="AA123" i="51"/>
  <c r="AA124" i="51"/>
  <c r="AA125" i="51"/>
  <c r="AA126" i="51"/>
  <c r="AA127" i="51"/>
  <c r="AA128" i="51"/>
  <c r="AA129" i="51"/>
  <c r="AA130" i="51"/>
  <c r="AA131" i="51"/>
  <c r="AA132" i="51"/>
  <c r="AA133" i="51"/>
  <c r="AA134" i="51"/>
  <c r="AA135" i="51"/>
  <c r="AA136" i="51"/>
  <c r="AA137" i="51"/>
  <c r="AA138" i="51"/>
  <c r="AA139" i="51"/>
  <c r="AA140" i="51"/>
  <c r="AA141" i="51"/>
  <c r="AA142" i="51"/>
  <c r="AA143" i="51"/>
  <c r="AA144" i="51"/>
  <c r="AA145" i="51"/>
  <c r="AA146" i="51"/>
  <c r="AA147" i="51"/>
  <c r="AA148" i="51"/>
  <c r="AA149" i="51"/>
  <c r="AA150" i="51"/>
  <c r="AA151" i="51"/>
  <c r="AA152" i="51"/>
  <c r="AA153" i="51"/>
  <c r="AA154" i="51"/>
  <c r="AA155" i="51"/>
  <c r="AA156" i="51"/>
  <c r="AA157" i="51"/>
  <c r="AA158" i="51"/>
  <c r="AA159" i="51"/>
  <c r="AA160" i="51"/>
  <c r="AA161" i="51"/>
  <c r="AA162" i="51"/>
  <c r="AA163" i="51"/>
  <c r="AA164" i="51"/>
  <c r="AA165" i="51"/>
  <c r="AA166" i="51"/>
  <c r="AA167" i="51"/>
  <c r="AA168" i="51"/>
  <c r="AA169" i="51"/>
  <c r="AA170" i="51"/>
  <c r="AA171" i="51"/>
  <c r="AA172" i="51"/>
  <c r="AA173" i="51"/>
  <c r="AA174" i="51"/>
  <c r="AA175" i="51"/>
  <c r="AA176" i="51"/>
  <c r="AA177" i="51"/>
  <c r="AA178" i="51"/>
  <c r="AA179" i="51"/>
  <c r="AA180" i="51"/>
  <c r="AA181" i="51"/>
  <c r="AA182" i="51"/>
  <c r="AA183" i="51"/>
  <c r="AA184" i="51"/>
  <c r="AA185" i="51"/>
  <c r="AA186" i="51"/>
  <c r="AA187" i="51"/>
  <c r="AA188" i="51"/>
  <c r="AA189" i="51"/>
  <c r="AA190" i="51"/>
  <c r="AA191" i="51"/>
  <c r="AA192" i="51"/>
  <c r="AA193" i="51"/>
  <c r="AA194" i="51"/>
  <c r="AA195" i="51"/>
  <c r="AA196" i="51"/>
  <c r="AA197" i="51"/>
  <c r="AA198" i="51"/>
  <c r="AA199" i="51"/>
  <c r="AA200" i="51"/>
  <c r="AA201" i="51"/>
  <c r="AA202" i="51"/>
  <c r="AA203" i="51"/>
  <c r="AA204" i="51"/>
  <c r="AA205" i="51"/>
  <c r="AA206" i="51"/>
  <c r="AA207" i="51"/>
  <c r="AA208" i="51"/>
  <c r="AA209" i="51"/>
  <c r="AA210" i="51"/>
  <c r="AA211" i="51"/>
  <c r="AA212" i="51"/>
  <c r="AA213" i="51"/>
  <c r="AA214" i="51"/>
  <c r="AA215" i="51"/>
  <c r="AA216" i="51"/>
  <c r="AA217" i="51"/>
  <c r="AA218" i="51"/>
  <c r="AA219" i="51"/>
  <c r="AA220" i="51"/>
  <c r="AA221" i="51"/>
  <c r="AA222" i="51"/>
  <c r="AA223" i="51"/>
  <c r="AA224" i="51"/>
  <c r="AA225" i="51"/>
  <c r="AA226" i="51"/>
  <c r="AA227" i="51"/>
  <c r="AA228" i="51"/>
  <c r="AA229" i="51"/>
  <c r="AA230" i="51"/>
  <c r="AA231" i="51"/>
  <c r="AA232" i="51"/>
  <c r="AA233" i="51"/>
  <c r="AA234" i="51"/>
  <c r="AA235" i="51"/>
  <c r="AA236" i="51"/>
  <c r="AA237" i="51"/>
  <c r="AA238" i="51"/>
  <c r="AA239" i="51"/>
  <c r="AA242" i="51"/>
  <c r="AA243" i="51"/>
  <c r="AA244" i="51"/>
  <c r="AA245" i="51"/>
  <c r="AA246" i="51"/>
  <c r="AA247" i="51"/>
  <c r="AA248" i="51"/>
  <c r="AA249" i="51"/>
  <c r="AA252" i="51"/>
  <c r="AA253" i="51"/>
  <c r="AA254" i="51"/>
  <c r="AA255" i="51"/>
  <c r="AA256" i="51"/>
  <c r="AA259" i="51"/>
  <c r="AA260" i="51"/>
  <c r="AA261" i="51"/>
  <c r="AA262" i="51"/>
  <c r="AA263" i="51"/>
  <c r="AA266" i="51"/>
  <c r="AA267" i="51"/>
  <c r="AA268" i="51"/>
  <c r="AA269" i="51"/>
  <c r="AA270" i="51"/>
  <c r="AA271" i="51"/>
  <c r="AA272" i="51"/>
  <c r="AA273" i="51"/>
  <c r="AA274" i="51"/>
  <c r="AA275" i="51"/>
  <c r="AA276" i="51"/>
  <c r="AA280" i="51"/>
  <c r="AA250" i="51"/>
  <c r="AA281" i="51"/>
  <c r="AA282" i="51"/>
  <c r="AA283" i="51"/>
  <c r="AA284" i="51"/>
  <c r="AA285" i="51"/>
  <c r="AA286" i="51"/>
  <c r="AA287" i="51"/>
  <c r="AA288" i="51"/>
  <c r="AA289" i="51"/>
  <c r="AA290" i="51"/>
  <c r="AA291" i="51"/>
  <c r="AA296" i="51"/>
  <c r="AA297" i="51"/>
  <c r="AA298" i="51"/>
  <c r="AA299" i="51"/>
  <c r="AA300" i="51"/>
  <c r="AA301" i="51"/>
  <c r="AA302" i="51"/>
  <c r="AA303" i="51"/>
  <c r="AA304" i="51"/>
  <c r="AA305" i="51"/>
  <c r="AA306" i="51"/>
  <c r="AA315" i="51"/>
  <c r="AA316" i="51"/>
  <c r="AA317" i="51"/>
  <c r="AA318" i="51"/>
  <c r="AA319" i="51"/>
  <c r="AA320" i="51"/>
  <c r="AA321" i="51"/>
  <c r="AA322" i="51"/>
  <c r="AA323" i="51"/>
  <c r="AA324" i="51"/>
  <c r="AA325" i="51"/>
  <c r="AA326" i="51"/>
  <c r="AA327" i="51"/>
  <c r="AA328" i="51"/>
  <c r="AA329" i="51"/>
  <c r="AA330" i="51"/>
  <c r="AA331" i="51"/>
  <c r="AA332" i="51"/>
  <c r="AA333" i="51"/>
  <c r="AA334" i="51"/>
  <c r="AA335" i="51"/>
  <c r="AA336" i="51"/>
  <c r="AA337" i="51"/>
  <c r="AA338" i="51"/>
  <c r="AA339" i="51"/>
  <c r="AA340" i="51"/>
  <c r="AA341" i="51"/>
  <c r="AA342" i="51"/>
  <c r="AA343" i="51"/>
  <c r="AA344" i="51"/>
  <c r="AA345" i="51"/>
  <c r="AA346" i="51"/>
  <c r="AA347" i="51"/>
  <c r="AA348" i="51"/>
  <c r="AA349" i="51"/>
  <c r="AA350" i="51"/>
  <c r="AA351" i="51"/>
  <c r="AA352" i="51"/>
  <c r="AA353" i="51"/>
  <c r="AA354" i="51"/>
  <c r="AA355" i="51"/>
  <c r="AA356" i="51"/>
  <c r="AA357" i="51"/>
  <c r="AA358" i="51"/>
  <c r="AA359" i="51"/>
  <c r="AA360" i="51"/>
  <c r="AA361" i="51"/>
  <c r="AA362" i="51"/>
  <c r="AA363" i="51"/>
  <c r="AA364" i="51"/>
  <c r="AA365" i="51"/>
  <c r="AA240" i="51"/>
  <c r="AA241" i="51"/>
  <c r="AA251" i="51"/>
  <c r="AA257" i="51"/>
  <c r="AA258" i="51"/>
  <c r="AA264" i="51"/>
  <c r="AA265" i="51"/>
  <c r="AA277" i="51"/>
  <c r="AA278" i="51"/>
  <c r="AA279" i="51"/>
  <c r="AA292" i="51"/>
  <c r="AA293" i="51"/>
  <c r="AA294" i="51"/>
  <c r="AA295" i="51"/>
  <c r="AA307" i="51"/>
  <c r="AA308" i="51"/>
  <c r="AA309" i="51"/>
  <c r="AA310" i="51"/>
  <c r="AA311" i="51"/>
  <c r="AA312" i="51"/>
  <c r="AA313" i="51"/>
  <c r="AA314" i="51"/>
  <c r="AA366" i="51"/>
  <c r="AA367" i="51"/>
  <c r="AA368" i="51"/>
  <c r="AA369" i="51"/>
  <c r="AA370" i="51"/>
  <c r="AA371" i="51"/>
  <c r="AA372" i="51"/>
  <c r="AA373" i="51"/>
  <c r="AA374" i="51"/>
  <c r="AA375" i="51"/>
  <c r="AA376" i="51"/>
  <c r="AA377" i="51"/>
  <c r="AA378" i="51"/>
  <c r="AA379" i="51"/>
  <c r="AA380" i="51"/>
  <c r="AA381" i="51"/>
  <c r="AA382" i="51"/>
  <c r="AA383" i="51"/>
  <c r="AA384" i="51"/>
  <c r="AA385" i="51"/>
  <c r="AA386" i="51"/>
  <c r="AA387" i="51"/>
  <c r="AA388" i="51"/>
  <c r="AA389" i="51"/>
  <c r="AA390" i="51"/>
  <c r="AA391" i="51"/>
  <c r="AA392" i="51"/>
  <c r="AA393" i="51"/>
  <c r="AA394" i="51"/>
  <c r="AA395" i="51"/>
  <c r="AA396" i="51"/>
  <c r="AA397" i="51"/>
  <c r="AA398" i="51"/>
  <c r="AA399" i="51"/>
  <c r="AA400" i="51"/>
  <c r="AA401" i="51"/>
  <c r="AA402" i="51"/>
  <c r="AA403" i="51"/>
  <c r="AA404" i="51"/>
  <c r="AA405" i="51"/>
  <c r="AA406" i="51"/>
  <c r="AA407" i="51"/>
  <c r="AA408" i="51"/>
  <c r="AA409" i="51"/>
  <c r="AA410" i="51"/>
  <c r="AA411" i="51"/>
  <c r="AA412" i="51"/>
  <c r="AA413" i="51"/>
  <c r="AA414" i="51"/>
  <c r="AA415" i="51"/>
  <c r="AA416" i="51"/>
  <c r="AA417" i="51"/>
  <c r="AA418" i="51"/>
  <c r="AA419" i="51"/>
  <c r="AA420" i="51"/>
  <c r="AA421" i="51"/>
  <c r="AA422" i="51"/>
  <c r="AA423" i="51"/>
  <c r="AA424" i="51"/>
  <c r="AA425" i="51"/>
  <c r="AA426" i="51"/>
  <c r="AA427" i="51"/>
  <c r="AA428" i="51"/>
  <c r="AA429" i="51"/>
  <c r="AA430" i="51"/>
  <c r="AA431" i="51"/>
  <c r="AA432" i="51"/>
  <c r="AA433" i="51"/>
  <c r="AA434" i="51"/>
  <c r="AA435" i="51"/>
  <c r="AA436" i="51"/>
  <c r="AA437" i="51"/>
  <c r="AA438" i="51"/>
  <c r="AA439" i="51"/>
  <c r="AA440" i="51"/>
  <c r="AA441" i="51"/>
  <c r="AA442" i="51"/>
  <c r="AA443" i="51"/>
  <c r="AA444" i="51"/>
  <c r="AA445" i="51"/>
  <c r="AA446" i="51"/>
  <c r="AA447" i="51"/>
  <c r="AA448" i="51"/>
  <c r="AA449" i="51"/>
  <c r="AA450" i="51"/>
  <c r="AA451" i="51"/>
  <c r="AA452" i="51"/>
  <c r="AA453" i="51"/>
  <c r="AA454" i="51"/>
  <c r="AA455" i="51"/>
  <c r="AA456" i="51"/>
  <c r="AA457" i="51"/>
  <c r="AA458" i="51"/>
  <c r="AA459" i="51"/>
  <c r="AA460" i="51"/>
  <c r="AA461" i="51"/>
  <c r="AA462" i="51"/>
  <c r="AA463" i="51"/>
  <c r="AA464" i="51"/>
  <c r="AA465" i="51"/>
  <c r="AA466" i="51"/>
  <c r="AA467" i="51"/>
  <c r="AA468" i="51"/>
  <c r="AA469" i="51"/>
  <c r="AA470" i="51"/>
  <c r="AA471" i="51"/>
  <c r="AA472" i="51"/>
  <c r="AA473" i="51"/>
  <c r="AA474" i="51"/>
  <c r="AA475" i="51"/>
  <c r="AA476" i="51"/>
  <c r="AA477" i="51"/>
  <c r="AA478" i="51"/>
  <c r="AA479" i="51"/>
  <c r="AA480" i="51"/>
  <c r="AA481" i="51"/>
  <c r="AA482" i="51"/>
  <c r="AA483" i="51"/>
  <c r="AA484" i="51"/>
  <c r="AA485" i="51"/>
  <c r="AA486" i="51"/>
  <c r="AA487" i="51"/>
  <c r="AA488" i="51"/>
  <c r="AA489" i="51"/>
  <c r="AA490" i="51"/>
  <c r="AA491" i="51"/>
  <c r="AA492" i="51"/>
  <c r="AA493" i="51"/>
  <c r="AA494" i="51"/>
  <c r="AA495" i="51"/>
  <c r="AA496" i="51"/>
  <c r="AA497" i="51"/>
  <c r="AA498" i="51"/>
  <c r="AA499" i="51"/>
  <c r="AA500" i="51"/>
  <c r="AA501" i="51"/>
  <c r="AA502" i="51"/>
  <c r="AA503" i="51"/>
  <c r="AA504" i="51"/>
  <c r="AA505" i="51"/>
  <c r="AA506" i="51"/>
  <c r="AA507" i="51"/>
  <c r="AA508" i="51"/>
  <c r="AA509" i="51"/>
  <c r="AA510" i="51"/>
  <c r="AA511" i="51"/>
  <c r="AA512" i="51"/>
  <c r="AA513" i="51"/>
  <c r="AA514" i="51"/>
  <c r="AA515" i="51"/>
  <c r="AA516" i="51"/>
  <c r="AA517" i="51"/>
  <c r="AA518" i="51"/>
  <c r="AA519" i="51"/>
  <c r="AA520" i="51"/>
  <c r="AA521" i="51"/>
  <c r="AA522" i="51"/>
  <c r="AA523" i="51"/>
  <c r="AA524" i="51"/>
  <c r="AA525" i="51"/>
  <c r="AA526" i="51"/>
  <c r="AA527" i="51"/>
  <c r="AA528" i="51"/>
  <c r="AA529" i="51"/>
  <c r="AA530" i="51"/>
  <c r="AA531" i="51"/>
  <c r="AA532" i="51"/>
  <c r="AA533" i="51"/>
  <c r="AA534" i="51"/>
  <c r="AA535" i="51"/>
  <c r="AA536" i="51"/>
  <c r="AA537" i="51"/>
  <c r="AA538" i="51"/>
  <c r="AA539" i="51"/>
  <c r="AA540" i="51"/>
  <c r="AA541" i="51"/>
  <c r="AA542" i="51"/>
  <c r="AA543" i="51"/>
  <c r="AA544" i="51"/>
  <c r="AA545" i="51"/>
  <c r="AA546" i="51"/>
  <c r="AA547" i="51"/>
  <c r="AA548" i="51"/>
  <c r="AA549" i="51"/>
  <c r="AA550" i="51"/>
  <c r="AA551" i="51"/>
  <c r="AA552" i="51"/>
  <c r="AA553" i="51"/>
  <c r="AA554" i="51"/>
  <c r="AA555" i="51"/>
  <c r="AA556" i="51"/>
  <c r="AA557" i="51"/>
  <c r="AA558" i="51"/>
  <c r="AA559" i="51"/>
  <c r="AA560" i="51"/>
  <c r="AA561" i="51"/>
  <c r="AA562" i="51"/>
  <c r="AA563" i="51"/>
  <c r="AA564" i="51"/>
  <c r="AA565" i="51"/>
  <c r="AA566" i="51"/>
  <c r="AA567" i="51"/>
  <c r="AA568" i="51"/>
  <c r="AA569" i="51"/>
  <c r="AA570" i="51"/>
  <c r="AA571" i="51"/>
  <c r="AA572" i="51"/>
  <c r="AA573" i="51"/>
  <c r="AA574" i="51"/>
  <c r="AA575" i="51"/>
  <c r="AA576" i="51"/>
  <c r="AA577" i="51"/>
  <c r="AA578" i="51"/>
  <c r="AA579" i="51"/>
  <c r="AA580" i="51"/>
  <c r="AA581" i="51"/>
  <c r="AA582" i="51"/>
  <c r="AA583" i="51"/>
  <c r="AA584" i="51"/>
  <c r="AA585" i="51"/>
  <c r="AA586" i="51"/>
  <c r="AA587" i="51"/>
  <c r="AA588" i="51"/>
  <c r="AA589" i="51"/>
  <c r="AA590" i="51"/>
  <c r="AA591" i="51"/>
  <c r="AA592" i="51"/>
  <c r="AA593" i="51"/>
  <c r="AA594" i="51"/>
  <c r="AA595" i="51"/>
  <c r="AA596" i="51"/>
  <c r="AA597" i="51"/>
  <c r="AA598" i="51"/>
  <c r="AA599" i="51"/>
  <c r="AA600" i="51"/>
  <c r="AA601" i="51"/>
  <c r="AA602" i="51"/>
  <c r="AA603" i="51"/>
  <c r="AA604" i="51"/>
  <c r="AA605" i="51"/>
  <c r="AA606" i="51"/>
  <c r="AA607" i="51"/>
  <c r="AA608" i="51"/>
  <c r="AA609" i="51"/>
  <c r="AA610" i="51"/>
  <c r="AA611" i="51"/>
  <c r="AA612" i="51"/>
  <c r="AA613" i="51"/>
  <c r="AA614" i="51"/>
  <c r="AA615" i="51"/>
  <c r="AA616" i="51"/>
  <c r="AA617" i="51"/>
  <c r="AA618" i="51"/>
  <c r="AA619" i="51"/>
  <c r="AA620" i="51"/>
  <c r="AA621" i="51"/>
  <c r="AA622" i="51"/>
  <c r="AA623" i="51"/>
  <c r="AA624" i="51"/>
  <c r="AA625" i="51"/>
  <c r="AA626" i="51"/>
  <c r="AA627" i="51"/>
  <c r="AA628" i="51"/>
  <c r="AA629" i="51"/>
  <c r="AA630" i="51"/>
  <c r="AA631" i="51"/>
  <c r="AA632" i="51"/>
  <c r="AA633" i="51"/>
  <c r="AA634" i="51"/>
  <c r="AA635" i="51"/>
  <c r="AA636" i="51"/>
  <c r="AA637" i="51"/>
  <c r="AA638" i="51"/>
  <c r="AA639" i="51"/>
  <c r="AA640" i="51"/>
  <c r="AA641" i="51"/>
  <c r="AA642" i="51"/>
  <c r="AA643" i="51"/>
  <c r="AA644" i="51"/>
  <c r="AA645" i="51"/>
  <c r="AA646" i="51"/>
  <c r="AA647" i="51"/>
  <c r="AA648" i="51"/>
  <c r="AA649" i="51"/>
  <c r="AA650" i="51"/>
  <c r="AA651" i="51"/>
  <c r="AA652" i="51"/>
  <c r="AA653" i="51"/>
  <c r="AA654" i="51"/>
  <c r="AA655" i="51"/>
  <c r="AA656" i="51"/>
  <c r="AA657" i="51"/>
  <c r="AA658" i="51"/>
  <c r="AA659" i="51"/>
  <c r="AA660" i="51"/>
  <c r="AA661" i="51"/>
  <c r="AA662" i="51"/>
  <c r="AA663" i="51"/>
  <c r="AA664" i="51"/>
  <c r="AA665" i="51"/>
  <c r="Y8" i="52"/>
  <c r="Y13" i="52"/>
  <c r="Y19" i="52"/>
  <c r="Y27" i="52"/>
  <c r="AS5" i="52"/>
  <c r="E103" i="36" l="1"/>
  <c r="E105" i="36"/>
  <c r="E151" i="36"/>
  <c r="E153" i="36"/>
  <c r="F50" i="36"/>
  <c r="F51" i="36"/>
  <c r="F76" i="36"/>
  <c r="F77" i="36"/>
  <c r="F102" i="36"/>
  <c r="F103" i="36"/>
  <c r="F105" i="36"/>
  <c r="F120" i="36"/>
  <c r="F121" i="36"/>
  <c r="F122" i="36"/>
  <c r="F123" i="36"/>
  <c r="F139" i="36"/>
  <c r="F140" i="36"/>
  <c r="F141" i="36"/>
  <c r="F142" i="36"/>
  <c r="F143" i="36"/>
  <c r="F150" i="36"/>
  <c r="F151" i="36"/>
  <c r="F153" i="36"/>
  <c r="F154" i="36"/>
  <c r="F155" i="36"/>
  <c r="F156" i="36"/>
  <c r="F157" i="36"/>
  <c r="F158" i="36"/>
  <c r="F159" i="36"/>
  <c r="F160" i="36"/>
  <c r="F161" i="36"/>
  <c r="H50" i="36"/>
  <c r="H51" i="36"/>
  <c r="H76" i="36"/>
  <c r="H77" i="36"/>
  <c r="H102" i="36"/>
  <c r="H103" i="36"/>
  <c r="H105" i="36"/>
  <c r="H120" i="36"/>
  <c r="H121" i="36"/>
  <c r="H122" i="36"/>
  <c r="H123" i="36"/>
  <c r="H139" i="36"/>
  <c r="H140" i="36"/>
  <c r="H141" i="36"/>
  <c r="H142" i="36"/>
  <c r="H143" i="36"/>
  <c r="H150" i="36"/>
  <c r="H151" i="36"/>
  <c r="H153" i="36"/>
  <c r="H154" i="36"/>
  <c r="H155" i="36"/>
  <c r="H156" i="36"/>
  <c r="H157" i="36"/>
  <c r="H158" i="36"/>
  <c r="H159" i="36"/>
  <c r="H160" i="36"/>
  <c r="H161" i="36"/>
  <c r="I51" i="36"/>
  <c r="I103" i="36"/>
  <c r="I105" i="36"/>
  <c r="I121" i="36"/>
  <c r="I122" i="36"/>
  <c r="I141" i="36"/>
  <c r="I151" i="36"/>
  <c r="I153" i="36"/>
  <c r="I155" i="36"/>
  <c r="I156" i="36"/>
  <c r="I160" i="36"/>
  <c r="J76" i="36"/>
  <c r="J77" i="36"/>
  <c r="J103" i="36"/>
  <c r="J105" i="36"/>
  <c r="J123" i="36"/>
  <c r="J142" i="36"/>
  <c r="J143" i="36"/>
  <c r="J151" i="36"/>
  <c r="J153" i="36"/>
  <c r="J157" i="36"/>
  <c r="J161" i="36"/>
  <c r="E50" i="36"/>
  <c r="E51" i="36"/>
  <c r="E76" i="36"/>
  <c r="E77" i="36"/>
  <c r="E102" i="36"/>
  <c r="E120" i="36"/>
  <c r="E121" i="36"/>
  <c r="E122" i="36"/>
  <c r="E123" i="36"/>
  <c r="E139" i="36"/>
  <c r="E140" i="36"/>
  <c r="E141" i="36"/>
  <c r="E142" i="36"/>
  <c r="E143" i="36"/>
  <c r="E150" i="36"/>
  <c r="E154" i="36"/>
  <c r="E155" i="36"/>
  <c r="E156" i="36"/>
  <c r="E157" i="36"/>
  <c r="E158" i="36"/>
  <c r="E159" i="36"/>
  <c r="E160" i="36"/>
  <c r="E161" i="36"/>
  <c r="I50" i="36"/>
  <c r="I76" i="36"/>
  <c r="I77" i="36"/>
  <c r="I102" i="36"/>
  <c r="I120" i="36"/>
  <c r="I123" i="36"/>
  <c r="I139" i="36"/>
  <c r="I140" i="36"/>
  <c r="I142" i="36"/>
  <c r="I143" i="36"/>
  <c r="I150" i="36"/>
  <c r="I154" i="36"/>
  <c r="I157" i="36"/>
  <c r="I158" i="36"/>
  <c r="I159" i="36"/>
  <c r="I161" i="36"/>
  <c r="J50" i="36"/>
  <c r="J51" i="36"/>
  <c r="J102" i="36"/>
  <c r="J120" i="36"/>
  <c r="J121" i="36"/>
  <c r="J122" i="36"/>
  <c r="J139" i="36"/>
  <c r="J140" i="36"/>
  <c r="J141" i="36"/>
  <c r="J150" i="36"/>
  <c r="J154" i="36"/>
  <c r="J155" i="36"/>
  <c r="J156" i="36"/>
  <c r="J158" i="36"/>
  <c r="J159" i="36"/>
  <c r="J160" i="36"/>
  <c r="Y10" i="52"/>
  <c r="Y9" i="52"/>
  <c r="Y12" i="52"/>
  <c r="Y11" i="52"/>
  <c r="Y14" i="52"/>
  <c r="Y15" i="52"/>
  <c r="Y16" i="52"/>
  <c r="Y22" i="52"/>
  <c r="Y17" i="52"/>
  <c r="Y18" i="52"/>
  <c r="Y26" i="52"/>
  <c r="Y20" i="52"/>
  <c r="Y38" i="52"/>
  <c r="Y39" i="52"/>
  <c r="Y23" i="52"/>
  <c r="Y24" i="52"/>
  <c r="Y41" i="52"/>
  <c r="Y42" i="52"/>
  <c r="Y25" i="52"/>
  <c r="Y21" i="52"/>
  <c r="Y28" i="52"/>
  <c r="Y29" i="52"/>
  <c r="Y44" i="52"/>
  <c r="Y45" i="52"/>
  <c r="Y34" i="52"/>
  <c r="Y35" i="52"/>
  <c r="Y30" i="52"/>
  <c r="Y31" i="52"/>
  <c r="Y33" i="52"/>
  <c r="Y37" i="52"/>
  <c r="Y36" i="52"/>
  <c r="Y40" i="52"/>
  <c r="Y49" i="52"/>
  <c r="Y50" i="52"/>
  <c r="Y32" i="52"/>
  <c r="Y43" i="52"/>
  <c r="Y55" i="52"/>
  <c r="Y56" i="52"/>
  <c r="Y46" i="52"/>
  <c r="Y63" i="52"/>
  <c r="Y64" i="52"/>
  <c r="Y65" i="52"/>
  <c r="Y66" i="52"/>
  <c r="Y67" i="52"/>
  <c r="Y68" i="52"/>
  <c r="Y51" i="52"/>
  <c r="Y52" i="52"/>
  <c r="Y53" i="52"/>
  <c r="Y54" i="52"/>
  <c r="Y60" i="52"/>
  <c r="Y57" i="52"/>
  <c r="Y59" i="52"/>
  <c r="Y58" i="52"/>
  <c r="Y62" i="52"/>
  <c r="Y61" i="52"/>
  <c r="Y70" i="52"/>
  <c r="Y69" i="52"/>
  <c r="Y71" i="52"/>
  <c r="Y72" i="52"/>
  <c r="Y75" i="52"/>
  <c r="Y76" i="52"/>
  <c r="Y73" i="52"/>
  <c r="Y48" i="52"/>
  <c r="Y74" i="52"/>
  <c r="Y77" i="52"/>
  <c r="Y78" i="52"/>
  <c r="Y79" i="52"/>
  <c r="Y80" i="52"/>
  <c r="Y47" i="52"/>
  <c r="Y81" i="52"/>
  <c r="Y83" i="52"/>
  <c r="Y85" i="52"/>
  <c r="Y86" i="52"/>
  <c r="Y84" i="52"/>
  <c r="Y89" i="52"/>
  <c r="Y90" i="52"/>
  <c r="Y91" i="52"/>
  <c r="Y92" i="52"/>
  <c r="Y93" i="52"/>
  <c r="Y94" i="52"/>
  <c r="Y95" i="52"/>
  <c r="Y88" i="52"/>
  <c r="Y96" i="52"/>
  <c r="Y97" i="52"/>
  <c r="Y98" i="52"/>
  <c r="Y99" i="52"/>
  <c r="Y100" i="52"/>
  <c r="Y101" i="52"/>
  <c r="Y102" i="52"/>
  <c r="Y103" i="52"/>
  <c r="Y104" i="52"/>
  <c r="Y105" i="52"/>
  <c r="Y106" i="52"/>
  <c r="Y107" i="52"/>
  <c r="Y87" i="52"/>
  <c r="Y108" i="52"/>
  <c r="Y109" i="52"/>
  <c r="Y110" i="52"/>
  <c r="Y111" i="52"/>
  <c r="Y112" i="52"/>
  <c r="Y113" i="52"/>
  <c r="Y114" i="52"/>
  <c r="Y115" i="52"/>
  <c r="Y116" i="52"/>
  <c r="Y117" i="52"/>
  <c r="Y118" i="52"/>
  <c r="Y119" i="52"/>
  <c r="Y120" i="52"/>
  <c r="Y121" i="52"/>
  <c r="Y122" i="52"/>
  <c r="Y123" i="52"/>
  <c r="Y124" i="52"/>
  <c r="Y125" i="52"/>
  <c r="Y126" i="52"/>
  <c r="Y127" i="52"/>
  <c r="Y128" i="52"/>
  <c r="Y129" i="52"/>
  <c r="Y130" i="52"/>
  <c r="Y131" i="52"/>
  <c r="Y132" i="52"/>
  <c r="Y133" i="52"/>
  <c r="Y134" i="52"/>
  <c r="Y135" i="52"/>
  <c r="Y136" i="52"/>
  <c r="Y137" i="52"/>
  <c r="Y138" i="52"/>
  <c r="Y139" i="52"/>
  <c r="Y82" i="52"/>
  <c r="Y140" i="52"/>
  <c r="Y141" i="52"/>
  <c r="Y142" i="52"/>
  <c r="Y143" i="52"/>
  <c r="Y144" i="52"/>
  <c r="Y145" i="52"/>
  <c r="Y146" i="52"/>
  <c r="Y147" i="52"/>
  <c r="Y148" i="52"/>
  <c r="Y149" i="52"/>
  <c r="Y150" i="52"/>
  <c r="Y151" i="52"/>
  <c r="Y152" i="52"/>
  <c r="Y153" i="52"/>
  <c r="Y154" i="52"/>
  <c r="Y155" i="52"/>
  <c r="Y156" i="52"/>
  <c r="Y157" i="52"/>
  <c r="Y158" i="52"/>
  <c r="Y159" i="52"/>
  <c r="Y160" i="52"/>
  <c r="Y161" i="52"/>
  <c r="Y162" i="52"/>
  <c r="Y163" i="52"/>
  <c r="Y164" i="52"/>
  <c r="Y165" i="52"/>
  <c r="Y166" i="52"/>
  <c r="Y167" i="52"/>
  <c r="Y168" i="52"/>
  <c r="Y169" i="52"/>
  <c r="Y170" i="52"/>
  <c r="Y171" i="52"/>
  <c r="Y172" i="52"/>
  <c r="Y7" i="52"/>
  <c r="AA9" i="52"/>
  <c r="AA22" i="52"/>
  <c r="AA38" i="52"/>
  <c r="AA39" i="52"/>
  <c r="AA41" i="52"/>
  <c r="AA42" i="52"/>
  <c r="AA44" i="52"/>
  <c r="AA45" i="52"/>
  <c r="AA26" i="52"/>
  <c r="AA29" i="52"/>
  <c r="AA49" i="52"/>
  <c r="AA50" i="52"/>
  <c r="AA55" i="52"/>
  <c r="AA56" i="52"/>
  <c r="AA23" i="52"/>
  <c r="AA35" i="52"/>
  <c r="AA63" i="52"/>
  <c r="AA64" i="52"/>
  <c r="AA65" i="52"/>
  <c r="AA66" i="52"/>
  <c r="AA21" i="52"/>
  <c r="AA34" i="52"/>
  <c r="AA67" i="52"/>
  <c r="AA68" i="52"/>
  <c r="AA17" i="52"/>
  <c r="AA18" i="52"/>
  <c r="AA7" i="52"/>
  <c r="AA10" i="52"/>
  <c r="AA8" i="52"/>
  <c r="AA12" i="52"/>
  <c r="AA11" i="52"/>
  <c r="AA13" i="52"/>
  <c r="AA14" i="52"/>
  <c r="AA15" i="52"/>
  <c r="AA16" i="52"/>
  <c r="AA19" i="52"/>
  <c r="AA20" i="52"/>
  <c r="AA24" i="52"/>
  <c r="AA25" i="52"/>
  <c r="AA28" i="52"/>
  <c r="AA89" i="52"/>
  <c r="AA27" i="52"/>
  <c r="AA40" i="52"/>
  <c r="AA30" i="52"/>
  <c r="AA31" i="52"/>
  <c r="AA33" i="52"/>
  <c r="AA37" i="52"/>
  <c r="AA36" i="52"/>
  <c r="AA32" i="52"/>
  <c r="AA43" i="52"/>
  <c r="AA90" i="52"/>
  <c r="AA46" i="52"/>
  <c r="AA60" i="52"/>
  <c r="AA51" i="52"/>
  <c r="AA52" i="52"/>
  <c r="AA53" i="52"/>
  <c r="AA70" i="52"/>
  <c r="AA54" i="52"/>
  <c r="AA57" i="52"/>
  <c r="AA59" i="52"/>
  <c r="AA58" i="52"/>
  <c r="AA62" i="52"/>
  <c r="AA61" i="52"/>
  <c r="AA69" i="52"/>
  <c r="AA71" i="52"/>
  <c r="AA72" i="52"/>
  <c r="AA75" i="52"/>
  <c r="AA76" i="52"/>
  <c r="AA73" i="52"/>
  <c r="AA48" i="52"/>
  <c r="AA74" i="52"/>
  <c r="AA77" i="52"/>
  <c r="AA78" i="52"/>
  <c r="AA79" i="52"/>
  <c r="AA80" i="52"/>
  <c r="AA47" i="52"/>
  <c r="AA81" i="52"/>
  <c r="AA91" i="52"/>
  <c r="AA83" i="52"/>
  <c r="AA85" i="52"/>
  <c r="AA86" i="52"/>
  <c r="AA84" i="52"/>
  <c r="AA92" i="52"/>
  <c r="AA93" i="52"/>
  <c r="AA94" i="52"/>
  <c r="AA95" i="52"/>
  <c r="AA88" i="52"/>
  <c r="AA96" i="52"/>
  <c r="AA97" i="52"/>
  <c r="AA98" i="52"/>
  <c r="AA99" i="52"/>
  <c r="AA100" i="52"/>
  <c r="AA101" i="52"/>
  <c r="AA102" i="52"/>
  <c r="AA103" i="52"/>
  <c r="AA104" i="52"/>
  <c r="AA105" i="52"/>
  <c r="AA106" i="52"/>
  <c r="AA107" i="52"/>
  <c r="AA87" i="52"/>
  <c r="AA108" i="52"/>
  <c r="AA109" i="52"/>
  <c r="AA110" i="52"/>
  <c r="AA111" i="52"/>
  <c r="AA112" i="52"/>
  <c r="AA113" i="52"/>
  <c r="AA114" i="52"/>
  <c r="AA115" i="52"/>
  <c r="AA116" i="52"/>
  <c r="AA117" i="52"/>
  <c r="AA118" i="52"/>
  <c r="AA119" i="52"/>
  <c r="AA120" i="52"/>
  <c r="AA121" i="52"/>
  <c r="AA122" i="52"/>
  <c r="AA123" i="52"/>
  <c r="AA124" i="52"/>
  <c r="AA125" i="52"/>
  <c r="AA126" i="52"/>
  <c r="AA127" i="52"/>
  <c r="AA128" i="52"/>
  <c r="AA129" i="52"/>
  <c r="AA130" i="52"/>
  <c r="AA131" i="52"/>
  <c r="AA132" i="52"/>
  <c r="AA133" i="52"/>
  <c r="AA134" i="52"/>
  <c r="AA135" i="52"/>
  <c r="AA136" i="52"/>
  <c r="AA137" i="52"/>
  <c r="AA138" i="52"/>
  <c r="AA139" i="52"/>
  <c r="AA82" i="52"/>
  <c r="AA140" i="52"/>
  <c r="AA141" i="52"/>
  <c r="AA142" i="52"/>
  <c r="AA143" i="52"/>
  <c r="AA144" i="52"/>
  <c r="AA145" i="52"/>
  <c r="AA146" i="52"/>
  <c r="AA147" i="52"/>
  <c r="AA148" i="52"/>
  <c r="AA149" i="52"/>
  <c r="AA150" i="52"/>
  <c r="AA151" i="52"/>
  <c r="AA152" i="52"/>
  <c r="AA153" i="52"/>
  <c r="AA154" i="52"/>
  <c r="AA155" i="52"/>
  <c r="AA156" i="52"/>
  <c r="AA157" i="52"/>
  <c r="AA158" i="52"/>
  <c r="AA159" i="52"/>
  <c r="AA160" i="52"/>
  <c r="AA161" i="52"/>
  <c r="AA162" i="52"/>
  <c r="AA163" i="52"/>
  <c r="AA164" i="52"/>
  <c r="AA165" i="52"/>
  <c r="AA166" i="52"/>
  <c r="AA167" i="52"/>
  <c r="AA168" i="52"/>
  <c r="AA169" i="52"/>
  <c r="AA170" i="52"/>
  <c r="AA171" i="52"/>
  <c r="AA172" i="52"/>
  <c r="AU5" i="52"/>
  <c r="L38" i="52"/>
  <c r="M38" i="52"/>
  <c r="N38" i="52"/>
  <c r="O38" i="52"/>
  <c r="P38" i="52"/>
  <c r="Q38" i="52"/>
  <c r="R38" i="52"/>
  <c r="S38" i="52"/>
  <c r="T38" i="52"/>
  <c r="U38" i="52"/>
  <c r="V38" i="52"/>
  <c r="W38" i="52"/>
  <c r="X38" i="52"/>
  <c r="Z38" i="52"/>
  <c r="AB38" i="52"/>
  <c r="L39" i="52"/>
  <c r="M39" i="52"/>
  <c r="N39" i="52"/>
  <c r="O39" i="52"/>
  <c r="P39" i="52"/>
  <c r="Q39" i="52"/>
  <c r="R39" i="52"/>
  <c r="S39" i="52"/>
  <c r="T39" i="52"/>
  <c r="U39" i="52"/>
  <c r="V39" i="52"/>
  <c r="W39" i="52"/>
  <c r="X39" i="52"/>
  <c r="Z39" i="52"/>
  <c r="AB39" i="52"/>
  <c r="L41" i="52"/>
  <c r="M41" i="52"/>
  <c r="N41" i="52"/>
  <c r="O41" i="52"/>
  <c r="P41" i="52"/>
  <c r="Q41" i="52"/>
  <c r="R41" i="52"/>
  <c r="S41" i="52"/>
  <c r="T41" i="52"/>
  <c r="U41" i="52"/>
  <c r="V41" i="52"/>
  <c r="W41" i="52"/>
  <c r="X41" i="52"/>
  <c r="Z41" i="52"/>
  <c r="AB41" i="52"/>
  <c r="L42" i="52"/>
  <c r="M42" i="52"/>
  <c r="N42" i="52"/>
  <c r="O42" i="52"/>
  <c r="P42" i="52"/>
  <c r="Q42" i="52"/>
  <c r="R42" i="52"/>
  <c r="S42" i="52"/>
  <c r="T42" i="52"/>
  <c r="U42" i="52"/>
  <c r="V42" i="52"/>
  <c r="W42" i="52"/>
  <c r="X42" i="52"/>
  <c r="Z42" i="52"/>
  <c r="AB42" i="52"/>
  <c r="L44" i="52"/>
  <c r="M44" i="52"/>
  <c r="N44" i="52"/>
  <c r="O44" i="52"/>
  <c r="P44" i="52"/>
  <c r="Q44" i="52"/>
  <c r="R44" i="52"/>
  <c r="S44" i="52"/>
  <c r="T44" i="52"/>
  <c r="U44" i="52"/>
  <c r="V44" i="52"/>
  <c r="W44" i="52"/>
  <c r="X44" i="52"/>
  <c r="Z44" i="52"/>
  <c r="AB44" i="52"/>
  <c r="L45" i="52"/>
  <c r="M45" i="52"/>
  <c r="N45" i="52"/>
  <c r="O45" i="52"/>
  <c r="P45" i="52"/>
  <c r="Q45" i="52"/>
  <c r="R45" i="52"/>
  <c r="S45" i="52"/>
  <c r="T45" i="52"/>
  <c r="U45" i="52"/>
  <c r="V45" i="52"/>
  <c r="W45" i="52"/>
  <c r="X45" i="52"/>
  <c r="Z45" i="52"/>
  <c r="AB45" i="52"/>
  <c r="L50" i="52"/>
  <c r="M50" i="52"/>
  <c r="N50" i="52"/>
  <c r="O50" i="52"/>
  <c r="P50" i="52"/>
  <c r="Q50" i="52"/>
  <c r="R50" i="52"/>
  <c r="S50" i="52"/>
  <c r="T50" i="52"/>
  <c r="U50" i="52"/>
  <c r="V50" i="52"/>
  <c r="W50" i="52"/>
  <c r="X50" i="52"/>
  <c r="Z50" i="52"/>
  <c r="AB50" i="52"/>
  <c r="L55" i="52"/>
  <c r="M55" i="52"/>
  <c r="N55" i="52"/>
  <c r="O55" i="52"/>
  <c r="P55" i="52"/>
  <c r="Q55" i="52"/>
  <c r="R55" i="52"/>
  <c r="S55" i="52"/>
  <c r="T55" i="52"/>
  <c r="U55" i="52"/>
  <c r="V55" i="52"/>
  <c r="W55" i="52"/>
  <c r="X55" i="52"/>
  <c r="Z55" i="52"/>
  <c r="AB55" i="52"/>
  <c r="L56" i="52"/>
  <c r="M56" i="52"/>
  <c r="N56" i="52"/>
  <c r="O56" i="52"/>
  <c r="P56" i="52"/>
  <c r="Q56" i="52"/>
  <c r="R56" i="52"/>
  <c r="S56" i="52"/>
  <c r="T56" i="52"/>
  <c r="U56" i="52"/>
  <c r="V56" i="52"/>
  <c r="W56" i="52"/>
  <c r="X56" i="52"/>
  <c r="Z56" i="52"/>
  <c r="AB56" i="52"/>
  <c r="L65" i="52"/>
  <c r="M65" i="52"/>
  <c r="N65" i="52"/>
  <c r="O65" i="52"/>
  <c r="P65" i="52"/>
  <c r="Q65" i="52"/>
  <c r="R65" i="52"/>
  <c r="S65" i="52"/>
  <c r="T65" i="52"/>
  <c r="U65" i="52"/>
  <c r="V65" i="52"/>
  <c r="W65" i="52"/>
  <c r="X65" i="52"/>
  <c r="Z65" i="52"/>
  <c r="AB65" i="52"/>
  <c r="L66" i="52"/>
  <c r="M66" i="52"/>
  <c r="N66" i="52"/>
  <c r="O66" i="52"/>
  <c r="P66" i="52"/>
  <c r="Q66" i="52"/>
  <c r="R66" i="52"/>
  <c r="S66" i="52"/>
  <c r="T66" i="52"/>
  <c r="U66" i="52"/>
  <c r="V66" i="52"/>
  <c r="W66" i="52"/>
  <c r="X66" i="52"/>
  <c r="Z66" i="52"/>
  <c r="AB66" i="52"/>
  <c r="L67" i="52"/>
  <c r="M67" i="52"/>
  <c r="N67" i="52"/>
  <c r="O67" i="52"/>
  <c r="P67" i="52"/>
  <c r="Q67" i="52"/>
  <c r="R67" i="52"/>
  <c r="S67" i="52"/>
  <c r="T67" i="52"/>
  <c r="U67" i="52"/>
  <c r="V67" i="52"/>
  <c r="W67" i="52"/>
  <c r="X67" i="52"/>
  <c r="Z67" i="52"/>
  <c r="AB67" i="52"/>
  <c r="L68" i="52"/>
  <c r="M68" i="52"/>
  <c r="N68" i="52"/>
  <c r="O68" i="52"/>
  <c r="P68" i="52"/>
  <c r="Q68" i="52"/>
  <c r="R68" i="52"/>
  <c r="S68" i="52"/>
  <c r="T68" i="52"/>
  <c r="U68" i="52"/>
  <c r="V68" i="52"/>
  <c r="W68" i="52"/>
  <c r="X68" i="52"/>
  <c r="Z68" i="52"/>
  <c r="AB68" i="52"/>
  <c r="G44" i="52" l="1"/>
  <c r="G45" i="52"/>
  <c r="G38" i="52"/>
  <c r="G56" i="52"/>
  <c r="G55" i="52"/>
  <c r="G42" i="52"/>
  <c r="G68" i="52"/>
  <c r="G50" i="52"/>
  <c r="G41" i="52"/>
  <c r="G65" i="52"/>
  <c r="G39" i="52"/>
  <c r="G67" i="52"/>
  <c r="G66" i="52"/>
  <c r="I68" i="52"/>
  <c r="I41" i="52"/>
  <c r="I38" i="52"/>
  <c r="H68" i="52"/>
  <c r="H41" i="52"/>
  <c r="H38" i="52"/>
  <c r="I67" i="52"/>
  <c r="I56" i="52"/>
  <c r="I50" i="52"/>
  <c r="I45" i="52"/>
  <c r="H67" i="52"/>
  <c r="H56" i="52"/>
  <c r="H50" i="52"/>
  <c r="H45" i="52"/>
  <c r="I66" i="52"/>
  <c r="I55" i="52"/>
  <c r="I44" i="52"/>
  <c r="H66" i="52"/>
  <c r="H55" i="52"/>
  <c r="H44" i="52"/>
  <c r="I65" i="52"/>
  <c r="I42" i="52"/>
  <c r="I39" i="52"/>
  <c r="H65" i="52"/>
  <c r="H42" i="52"/>
  <c r="H39" i="52"/>
  <c r="K66" i="52"/>
  <c r="K56" i="52"/>
  <c r="K55" i="52"/>
  <c r="K50" i="52"/>
  <c r="K45" i="52"/>
  <c r="K44" i="52"/>
  <c r="K42" i="52"/>
  <c r="K41" i="52"/>
  <c r="K39" i="52"/>
  <c r="K38" i="52"/>
  <c r="K67" i="52"/>
  <c r="K65" i="52"/>
  <c r="K68" i="52"/>
  <c r="AB20" i="52"/>
  <c r="AB21" i="52"/>
  <c r="AB18" i="52"/>
  <c r="AB17" i="52"/>
  <c r="AB8" i="52"/>
  <c r="AB13" i="52"/>
  <c r="AB19" i="52"/>
  <c r="AB27" i="52"/>
  <c r="AB25" i="52"/>
  <c r="AB30" i="52"/>
  <c r="AB31" i="52"/>
  <c r="AB33" i="52"/>
  <c r="AB36" i="52"/>
  <c r="AB29" i="52"/>
  <c r="AB34" i="52"/>
  <c r="AB47" i="52"/>
  <c r="AB32" i="52"/>
  <c r="AB35" i="52"/>
  <c r="AB48" i="52"/>
  <c r="AB82" i="52"/>
  <c r="AB7" i="52"/>
  <c r="AB10" i="52"/>
  <c r="AB12" i="52"/>
  <c r="AB9" i="52"/>
  <c r="AB11" i="52"/>
  <c r="AB14" i="52"/>
  <c r="AB15" i="52"/>
  <c r="AB16" i="52"/>
  <c r="AB24" i="52"/>
  <c r="AB23" i="52"/>
  <c r="AB28" i="52"/>
  <c r="AB89" i="52"/>
  <c r="AB40" i="52"/>
  <c r="AB37" i="52"/>
  <c r="AB26" i="52"/>
  <c r="AB43" i="52"/>
  <c r="AB90" i="52"/>
  <c r="AB46" i="52"/>
  <c r="AB22" i="52"/>
  <c r="AB60" i="52"/>
  <c r="AB51" i="52"/>
  <c r="AB52" i="52"/>
  <c r="AB53" i="52"/>
  <c r="AB70" i="52"/>
  <c r="AB54" i="52"/>
  <c r="AB57" i="52"/>
  <c r="AB58" i="52"/>
  <c r="AB59" i="52"/>
  <c r="AB61" i="52"/>
  <c r="AB62" i="52"/>
  <c r="AB69" i="52"/>
  <c r="AB71" i="52"/>
  <c r="AB72" i="52"/>
  <c r="AB74" i="52"/>
  <c r="AB73" i="52"/>
  <c r="AB75" i="52"/>
  <c r="AB76" i="52"/>
  <c r="AB77" i="52"/>
  <c r="AB79" i="52"/>
  <c r="AB78" i="52"/>
  <c r="AB80" i="52"/>
  <c r="AB81" i="52"/>
  <c r="AB91" i="52"/>
  <c r="AB83" i="52"/>
  <c r="AB84" i="52"/>
  <c r="AB86" i="52"/>
  <c r="AB85" i="52"/>
  <c r="AB92" i="52"/>
  <c r="AB125" i="52"/>
  <c r="AB146" i="52"/>
  <c r="AB127" i="52"/>
  <c r="AB101" i="52"/>
  <c r="AB151" i="52"/>
  <c r="AB140" i="52"/>
  <c r="AB117" i="52"/>
  <c r="AB116" i="52"/>
  <c r="AB63" i="52"/>
  <c r="AB154" i="52"/>
  <c r="AB49" i="52"/>
  <c r="AB147" i="52"/>
  <c r="AB96" i="52"/>
  <c r="AB110" i="52"/>
  <c r="AB166" i="52"/>
  <c r="AB157" i="52"/>
  <c r="AB87" i="52"/>
  <c r="AB88" i="52"/>
  <c r="AB64" i="52"/>
  <c r="AB135" i="52"/>
  <c r="AB105" i="52"/>
  <c r="AB162" i="52"/>
  <c r="AB136" i="52"/>
  <c r="AB97" i="52"/>
  <c r="AB156" i="52"/>
  <c r="AB111" i="52"/>
  <c r="AB160" i="52"/>
  <c r="AB132" i="52"/>
  <c r="AB134" i="52"/>
  <c r="AB152" i="52"/>
  <c r="AB137" i="52"/>
  <c r="AB131" i="52"/>
  <c r="AB107" i="52"/>
  <c r="AB100" i="52"/>
  <c r="AB171" i="52"/>
  <c r="AB144" i="52"/>
  <c r="AB167" i="52"/>
  <c r="AB158" i="52"/>
  <c r="AB112" i="52"/>
  <c r="AB142" i="52"/>
  <c r="AB159" i="52"/>
  <c r="AB143" i="52"/>
  <c r="AB121" i="52"/>
  <c r="AB118" i="52"/>
  <c r="AB128" i="52"/>
  <c r="AB145" i="52"/>
  <c r="AB161" i="52"/>
  <c r="AB119" i="52"/>
  <c r="AB130" i="52"/>
  <c r="AB126" i="52"/>
  <c r="AB103" i="52"/>
  <c r="AB169" i="52"/>
  <c r="AB106" i="52"/>
  <c r="AB129" i="52"/>
  <c r="AB141" i="52"/>
  <c r="AB163" i="52"/>
  <c r="AB93" i="52"/>
  <c r="AB170" i="52"/>
  <c r="AB138" i="52"/>
  <c r="AB102" i="52"/>
  <c r="AB120" i="52"/>
  <c r="AB109" i="52"/>
  <c r="AB153" i="52"/>
  <c r="AB164" i="52"/>
  <c r="AB114" i="52"/>
  <c r="AB133" i="52"/>
  <c r="AB115" i="52"/>
  <c r="AB108" i="52"/>
  <c r="AB113" i="52"/>
  <c r="AB148" i="52"/>
  <c r="AB155" i="52"/>
  <c r="AB168" i="52"/>
  <c r="AB122" i="52"/>
  <c r="AB94" i="52"/>
  <c r="AB95" i="52"/>
  <c r="AB99" i="52"/>
  <c r="AB104" i="52"/>
  <c r="AB149" i="52"/>
  <c r="AB139" i="52"/>
  <c r="AB150" i="52"/>
  <c r="AB172" i="52"/>
  <c r="AB124" i="52"/>
  <c r="AB98" i="52"/>
  <c r="AB123" i="52"/>
  <c r="AB165" i="52"/>
  <c r="AB7" i="51"/>
  <c r="AB19" i="51"/>
  <c r="AB8" i="51"/>
  <c r="AB37" i="51"/>
  <c r="AB9" i="51"/>
  <c r="AB16" i="51"/>
  <c r="AB10" i="51"/>
  <c r="AB11" i="51"/>
  <c r="AB64" i="51"/>
  <c r="AB65" i="51"/>
  <c r="AB18" i="51"/>
  <c r="AB22" i="51"/>
  <c r="AB84" i="51"/>
  <c r="AB85" i="51"/>
  <c r="AB14" i="51"/>
  <c r="AB17" i="51"/>
  <c r="AB12" i="51"/>
  <c r="AB13" i="51"/>
  <c r="AB23" i="51"/>
  <c r="AB24" i="51"/>
  <c r="AB47" i="51"/>
  <c r="AB101" i="51"/>
  <c r="AB43" i="51"/>
  <c r="AB61" i="51"/>
  <c r="AB26" i="51"/>
  <c r="AB46" i="51"/>
  <c r="AB31" i="51"/>
  <c r="AB32" i="51"/>
  <c r="AB25" i="51"/>
  <c r="AB39" i="51"/>
  <c r="AB57" i="51"/>
  <c r="AB87" i="51"/>
  <c r="AB145" i="51"/>
  <c r="AB146" i="51"/>
  <c r="AB147" i="51"/>
  <c r="AB148" i="51"/>
  <c r="AB35" i="51"/>
  <c r="AB58" i="51"/>
  <c r="AB86" i="51"/>
  <c r="AB98" i="51"/>
  <c r="AB30" i="51"/>
  <c r="AB73" i="51"/>
  <c r="AB149" i="51"/>
  <c r="AB150" i="51"/>
  <c r="AB79" i="51"/>
  <c r="AB80" i="51"/>
  <c r="AB72" i="51"/>
  <c r="AB74" i="51"/>
  <c r="AB15" i="51"/>
  <c r="AB20" i="51"/>
  <c r="AB21" i="51"/>
  <c r="AB28" i="51"/>
  <c r="AB27" i="51"/>
  <c r="AB34" i="51"/>
  <c r="AB29" i="51"/>
  <c r="AB33" i="51"/>
  <c r="AB49" i="51"/>
  <c r="AB45" i="51"/>
  <c r="AB36" i="51"/>
  <c r="AB44" i="51"/>
  <c r="AB38" i="51"/>
  <c r="AB40" i="51"/>
  <c r="AB41" i="51"/>
  <c r="AB338" i="51"/>
  <c r="AB339" i="51"/>
  <c r="AB42" i="51"/>
  <c r="AB81" i="51"/>
  <c r="AB48" i="51"/>
  <c r="AB50" i="51"/>
  <c r="AB51" i="51"/>
  <c r="AB52" i="51"/>
  <c r="AB53" i="51"/>
  <c r="AB54" i="51"/>
  <c r="AB88" i="51"/>
  <c r="AB55" i="51"/>
  <c r="AB56" i="51"/>
  <c r="AB111" i="51"/>
  <c r="AB163" i="51"/>
  <c r="AB59" i="51"/>
  <c r="AB60" i="51"/>
  <c r="AB62" i="51"/>
  <c r="AB63" i="51"/>
  <c r="AB66" i="51"/>
  <c r="AB92" i="51"/>
  <c r="AB67" i="51"/>
  <c r="AB95" i="51"/>
  <c r="AB68" i="51"/>
  <c r="AB69" i="51"/>
  <c r="AB70" i="51"/>
  <c r="AB71" i="51"/>
  <c r="AB76" i="51"/>
  <c r="AB77" i="51"/>
  <c r="AB75" i="51"/>
  <c r="AB151" i="51"/>
  <c r="AB78" i="51"/>
  <c r="AB82" i="51"/>
  <c r="AB83" i="51"/>
  <c r="AB96" i="51"/>
  <c r="AB108" i="51"/>
  <c r="AB89" i="51"/>
  <c r="AB91" i="51"/>
  <c r="AB90" i="51"/>
  <c r="AB109" i="51"/>
  <c r="AB93" i="51"/>
  <c r="AB94" i="51"/>
  <c r="AB118" i="51"/>
  <c r="AB97" i="51"/>
  <c r="AB120" i="51"/>
  <c r="AB121" i="51"/>
  <c r="AB99" i="51"/>
  <c r="AB100" i="51"/>
  <c r="AB135" i="51"/>
  <c r="AB136" i="51"/>
  <c r="AB102" i="51"/>
  <c r="AB103" i="51"/>
  <c r="AB340" i="51"/>
  <c r="AB104" i="51"/>
  <c r="AB105" i="51"/>
  <c r="AB106" i="51"/>
  <c r="AB107" i="51"/>
  <c r="AB162" i="51"/>
  <c r="AB112" i="51"/>
  <c r="AB110" i="51"/>
  <c r="AB113" i="51"/>
  <c r="AB114" i="51"/>
  <c r="AB115" i="51"/>
  <c r="AB116" i="51"/>
  <c r="AB117" i="51"/>
  <c r="AB119" i="51"/>
  <c r="AB164" i="51"/>
  <c r="AB165" i="51"/>
  <c r="AB122" i="51"/>
  <c r="AB123" i="51"/>
  <c r="AB124" i="51"/>
  <c r="AB125" i="51"/>
  <c r="AB126" i="51"/>
  <c r="AB127" i="51"/>
  <c r="AB128" i="51"/>
  <c r="AB129" i="51"/>
  <c r="AB130" i="51"/>
  <c r="AB181" i="51"/>
  <c r="AB131" i="51"/>
  <c r="AB132" i="51"/>
  <c r="AB133" i="51"/>
  <c r="AB134" i="51"/>
  <c r="AB197" i="51"/>
  <c r="AB203" i="51"/>
  <c r="AB204" i="51"/>
  <c r="AB137" i="51"/>
  <c r="AB138" i="51"/>
  <c r="AB139" i="51"/>
  <c r="AB140" i="51"/>
  <c r="AB141" i="51"/>
  <c r="AB142" i="51"/>
  <c r="AB244" i="51"/>
  <c r="AB143" i="51"/>
  <c r="AB144" i="51"/>
  <c r="AB152" i="51"/>
  <c r="AB153" i="51"/>
  <c r="AB154" i="51"/>
  <c r="AB155" i="51"/>
  <c r="AB156" i="51"/>
  <c r="AB157" i="51"/>
  <c r="AB158" i="51"/>
  <c r="AB159" i="51"/>
  <c r="AB160" i="51"/>
  <c r="AB341" i="51"/>
  <c r="AB342" i="51"/>
  <c r="AB343" i="51"/>
  <c r="AB344" i="51"/>
  <c r="AB161" i="51"/>
  <c r="AB166" i="51"/>
  <c r="AB167" i="51"/>
  <c r="AB168" i="51"/>
  <c r="AB169" i="51"/>
  <c r="AB170" i="51"/>
  <c r="AB171" i="51"/>
  <c r="AB172" i="51"/>
  <c r="AB173" i="51"/>
  <c r="AB174" i="51"/>
  <c r="AB175" i="51"/>
  <c r="AB176" i="51"/>
  <c r="AB345" i="51"/>
  <c r="AB346" i="51"/>
  <c r="AB347" i="51"/>
  <c r="AB348" i="51"/>
  <c r="AB349" i="51"/>
  <c r="AB350" i="51"/>
  <c r="AB351" i="51"/>
  <c r="AB352" i="51"/>
  <c r="AB179" i="51"/>
  <c r="AB180" i="51"/>
  <c r="AB178" i="51"/>
  <c r="AB177" i="51"/>
  <c r="AB182" i="51"/>
  <c r="AB183" i="51"/>
  <c r="AB184" i="51"/>
  <c r="AB185" i="51"/>
  <c r="AB186" i="51"/>
  <c r="AB187" i="51"/>
  <c r="AB188" i="51"/>
  <c r="AB189" i="51"/>
  <c r="AB190" i="51"/>
  <c r="AB191" i="51"/>
  <c r="AB192" i="51"/>
  <c r="AB193" i="51"/>
  <c r="AB194" i="51"/>
  <c r="AB195" i="51"/>
  <c r="AB196" i="51"/>
  <c r="AB198" i="51"/>
  <c r="AB199" i="51"/>
  <c r="AB200" i="51"/>
  <c r="AB201" i="51"/>
  <c r="AB202" i="51"/>
  <c r="AB205" i="51"/>
  <c r="AB206" i="51"/>
  <c r="AB207" i="51"/>
  <c r="AB208" i="51"/>
  <c r="AB209" i="51"/>
  <c r="AB210" i="51"/>
  <c r="AB211" i="51"/>
  <c r="AB212" i="51"/>
  <c r="AB213" i="51"/>
  <c r="AB214" i="51"/>
  <c r="AB353" i="51"/>
  <c r="AB354" i="51"/>
  <c r="AB355" i="51"/>
  <c r="AB217" i="51"/>
  <c r="AB215" i="51"/>
  <c r="AB216" i="51"/>
  <c r="AB218" i="51"/>
  <c r="AB219" i="51"/>
  <c r="AB220" i="51"/>
  <c r="AB221" i="51"/>
  <c r="AB222" i="51"/>
  <c r="AB223" i="51"/>
  <c r="AB224" i="51"/>
  <c r="AB225" i="51"/>
  <c r="AB226" i="51"/>
  <c r="AB227" i="51"/>
  <c r="AB228" i="51"/>
  <c r="AB229" i="51"/>
  <c r="AB230" i="51"/>
  <c r="AB231" i="51"/>
  <c r="AB232" i="51"/>
  <c r="AB233" i="51"/>
  <c r="AB234" i="51"/>
  <c r="AB235" i="51"/>
  <c r="AB356" i="51"/>
  <c r="AB357" i="51"/>
  <c r="AB358" i="51"/>
  <c r="AB359" i="51"/>
  <c r="AB360" i="51"/>
  <c r="AB361" i="51"/>
  <c r="AB362" i="51"/>
  <c r="AB363" i="51"/>
  <c r="AB364" i="51"/>
  <c r="AB365" i="51"/>
  <c r="AB236" i="51"/>
  <c r="AB237" i="51"/>
  <c r="AB239" i="51"/>
  <c r="AB238" i="51"/>
  <c r="AB242" i="51"/>
  <c r="AB245" i="51"/>
  <c r="AB246" i="51"/>
  <c r="AB247" i="51"/>
  <c r="AB248" i="51"/>
  <c r="AB249" i="51"/>
  <c r="AB243" i="51"/>
  <c r="AB253" i="51"/>
  <c r="AB254" i="51"/>
  <c r="AB255" i="51"/>
  <c r="AB256" i="51"/>
  <c r="AB252" i="51"/>
  <c r="AB260" i="51"/>
  <c r="AB261" i="51"/>
  <c r="AB262" i="51"/>
  <c r="AB263" i="51"/>
  <c r="AB259" i="51"/>
  <c r="AB267" i="51"/>
  <c r="AB268" i="51"/>
  <c r="AB269" i="51"/>
  <c r="AB270" i="51"/>
  <c r="AB271" i="51"/>
  <c r="AB272" i="51"/>
  <c r="AB273" i="51"/>
  <c r="AB274" i="51"/>
  <c r="AB275" i="51"/>
  <c r="AB276" i="51"/>
  <c r="AB266" i="51"/>
  <c r="AB250" i="51"/>
  <c r="AB281" i="51"/>
  <c r="AB282" i="51"/>
  <c r="AB283" i="51"/>
  <c r="AB284" i="51"/>
  <c r="AB285" i="51"/>
  <c r="AB286" i="51"/>
  <c r="AB287" i="51"/>
  <c r="AB288" i="51"/>
  <c r="AB289" i="51"/>
  <c r="AB290" i="51"/>
  <c r="AB291" i="51"/>
  <c r="AB280" i="51"/>
  <c r="AB303" i="51"/>
  <c r="AB304" i="51"/>
  <c r="AB305" i="51"/>
  <c r="AB306" i="51"/>
  <c r="AB296" i="51"/>
  <c r="AB297" i="51"/>
  <c r="AB298" i="51"/>
  <c r="AB299" i="51"/>
  <c r="AB300" i="51"/>
  <c r="AB301" i="51"/>
  <c r="AB302" i="51"/>
  <c r="AB323" i="51"/>
  <c r="AB324" i="51"/>
  <c r="AB325" i="51"/>
  <c r="AB326" i="51"/>
  <c r="AB315" i="51"/>
  <c r="AB316" i="51"/>
  <c r="AB317" i="51"/>
  <c r="AB318" i="51"/>
  <c r="AB319" i="51"/>
  <c r="AB320" i="51"/>
  <c r="AB321" i="51"/>
  <c r="AB322" i="51"/>
  <c r="AB330" i="51"/>
  <c r="AB331" i="51"/>
  <c r="AB332" i="51"/>
  <c r="AB333" i="51"/>
  <c r="AB334" i="51"/>
  <c r="AB335" i="51"/>
  <c r="AB336" i="51"/>
  <c r="AB337" i="51"/>
  <c r="AB327" i="51"/>
  <c r="AB328" i="51"/>
  <c r="AB329" i="51"/>
  <c r="AB240" i="51"/>
  <c r="AB241" i="51"/>
  <c r="AB251" i="51"/>
  <c r="AB257" i="51"/>
  <c r="AB258" i="51"/>
  <c r="AB264" i="51"/>
  <c r="AB265" i="51"/>
  <c r="AB277" i="51"/>
  <c r="AB278" i="51"/>
  <c r="AB279" i="51"/>
  <c r="AB292" i="51"/>
  <c r="AB293" i="51"/>
  <c r="AB294" i="51"/>
  <c r="AB295" i="51"/>
  <c r="AB307" i="51"/>
  <c r="AB308" i="51"/>
  <c r="AB309" i="51"/>
  <c r="AB310" i="51"/>
  <c r="AB311" i="51"/>
  <c r="AB312" i="51"/>
  <c r="AB313" i="51"/>
  <c r="AB314" i="51"/>
  <c r="AB366" i="51"/>
  <c r="AB367" i="51"/>
  <c r="AB368" i="51"/>
  <c r="AB369" i="51"/>
  <c r="AB370" i="51"/>
  <c r="AB371" i="51"/>
  <c r="AB372" i="51"/>
  <c r="AB373" i="51"/>
  <c r="AB374" i="51"/>
  <c r="AB375" i="51"/>
  <c r="AB376" i="51"/>
  <c r="AB377" i="51"/>
  <c r="AB378" i="51"/>
  <c r="AB379" i="51"/>
  <c r="AB380" i="51"/>
  <c r="AB381" i="51"/>
  <c r="AB382" i="51"/>
  <c r="AB383" i="51"/>
  <c r="AB384" i="51"/>
  <c r="AB385" i="51"/>
  <c r="AB386" i="51"/>
  <c r="AB387" i="51"/>
  <c r="AB388" i="51"/>
  <c r="AB389" i="51"/>
  <c r="AB390" i="51"/>
  <c r="AB391" i="51"/>
  <c r="AB392" i="51"/>
  <c r="AB393" i="51"/>
  <c r="AB394" i="51"/>
  <c r="AB395" i="51"/>
  <c r="AB396" i="51"/>
  <c r="AB397" i="51"/>
  <c r="AB398" i="51"/>
  <c r="AB399" i="51"/>
  <c r="AB400" i="51"/>
  <c r="AB401" i="51"/>
  <c r="AB402" i="51"/>
  <c r="AB403" i="51"/>
  <c r="AB404" i="51"/>
  <c r="AB405" i="51"/>
  <c r="AB406" i="51"/>
  <c r="AB407" i="51"/>
  <c r="AB408" i="51"/>
  <c r="AB409" i="51"/>
  <c r="AB410" i="51"/>
  <c r="AB411" i="51"/>
  <c r="AB412" i="51"/>
  <c r="AB413" i="51"/>
  <c r="AB414" i="51"/>
  <c r="AB415" i="51"/>
  <c r="AB416" i="51"/>
  <c r="AB417" i="51"/>
  <c r="AB418" i="51"/>
  <c r="AB419" i="51"/>
  <c r="AB420" i="51"/>
  <c r="AB421" i="51"/>
  <c r="AB422" i="51"/>
  <c r="AB423" i="51"/>
  <c r="AB424" i="51"/>
  <c r="AB425" i="51"/>
  <c r="AB426" i="51"/>
  <c r="AB427" i="51"/>
  <c r="AB428" i="51"/>
  <c r="AB429" i="51"/>
  <c r="AB430" i="51"/>
  <c r="AB431" i="51"/>
  <c r="AB432" i="51"/>
  <c r="AB433" i="51"/>
  <c r="AB434" i="51"/>
  <c r="AB435" i="51"/>
  <c r="AB436" i="51"/>
  <c r="AB437" i="51"/>
  <c r="AB438" i="51"/>
  <c r="AB439" i="51"/>
  <c r="AB440" i="51"/>
  <c r="AB441" i="51"/>
  <c r="AB442" i="51"/>
  <c r="AB443" i="51"/>
  <c r="AB444" i="51"/>
  <c r="AB445" i="51"/>
  <c r="AB446" i="51"/>
  <c r="AB447" i="51"/>
  <c r="AB448" i="51"/>
  <c r="AB449" i="51"/>
  <c r="AB450" i="51"/>
  <c r="AB451" i="51"/>
  <c r="AB452" i="51"/>
  <c r="AB453" i="51"/>
  <c r="AB454" i="51"/>
  <c r="AB455" i="51"/>
  <c r="AB456" i="51"/>
  <c r="AB457" i="51"/>
  <c r="AB458" i="51"/>
  <c r="AB459" i="51"/>
  <c r="AB460" i="51"/>
  <c r="AB461" i="51"/>
  <c r="AB462" i="51"/>
  <c r="AB463" i="51"/>
  <c r="AB464" i="51"/>
  <c r="AB465" i="51"/>
  <c r="AB466" i="51"/>
  <c r="AB467" i="51"/>
  <c r="AB468" i="51"/>
  <c r="AB469" i="51"/>
  <c r="AB470" i="51"/>
  <c r="AB471" i="51"/>
  <c r="AB472" i="51"/>
  <c r="AB473" i="51"/>
  <c r="AB474" i="51"/>
  <c r="AB475" i="51"/>
  <c r="AB476" i="51"/>
  <c r="AB477" i="51"/>
  <c r="AB478" i="51"/>
  <c r="AB479" i="51"/>
  <c r="AB480" i="51"/>
  <c r="AB481" i="51"/>
  <c r="AB482" i="51"/>
  <c r="AB483" i="51"/>
  <c r="AB484" i="51"/>
  <c r="AB485" i="51"/>
  <c r="AB486" i="51"/>
  <c r="AB487" i="51"/>
  <c r="AB488" i="51"/>
  <c r="AB489" i="51"/>
  <c r="AB490" i="51"/>
  <c r="AB491" i="51"/>
  <c r="AB492" i="51"/>
  <c r="AB493" i="51"/>
  <c r="AB494" i="51"/>
  <c r="AB495" i="51"/>
  <c r="AB496" i="51"/>
  <c r="AB497" i="51"/>
  <c r="AB498" i="51"/>
  <c r="AB499" i="51"/>
  <c r="AB500" i="51"/>
  <c r="AB501" i="51"/>
  <c r="AB502" i="51"/>
  <c r="AB503" i="51"/>
  <c r="AB504" i="51"/>
  <c r="AB505" i="51"/>
  <c r="AB506" i="51"/>
  <c r="AB507" i="51"/>
  <c r="AB508" i="51"/>
  <c r="AB509" i="51"/>
  <c r="AB510" i="51"/>
  <c r="AB511" i="51"/>
  <c r="AB512" i="51"/>
  <c r="AB513" i="51"/>
  <c r="AB514" i="51"/>
  <c r="AB515" i="51"/>
  <c r="AB516" i="51"/>
  <c r="AB517" i="51"/>
  <c r="AB518" i="51"/>
  <c r="AB519" i="51"/>
  <c r="AB520" i="51"/>
  <c r="AB521" i="51"/>
  <c r="AB522" i="51"/>
  <c r="AB523" i="51"/>
  <c r="AB524" i="51"/>
  <c r="AB525" i="51"/>
  <c r="AB526" i="51"/>
  <c r="AB527" i="51"/>
  <c r="AB528" i="51"/>
  <c r="AB529" i="51"/>
  <c r="AB530" i="51"/>
  <c r="AB531" i="51"/>
  <c r="AB532" i="51"/>
  <c r="AB533" i="51"/>
  <c r="AB534" i="51"/>
  <c r="AB535" i="51"/>
  <c r="AB536" i="51"/>
  <c r="AB537" i="51"/>
  <c r="AB538" i="51"/>
  <c r="AB539" i="51"/>
  <c r="AB540" i="51"/>
  <c r="AB541" i="51"/>
  <c r="AB542" i="51"/>
  <c r="AB543" i="51"/>
  <c r="AB544" i="51"/>
  <c r="AB545" i="51"/>
  <c r="AB546" i="51"/>
  <c r="AB547" i="51"/>
  <c r="AB548" i="51"/>
  <c r="AB549" i="51"/>
  <c r="AB550" i="51"/>
  <c r="AB551" i="51"/>
  <c r="AB552" i="51"/>
  <c r="AB553" i="51"/>
  <c r="AB554" i="51"/>
  <c r="AB555" i="51"/>
  <c r="AB556" i="51"/>
  <c r="AB557" i="51"/>
  <c r="AB558" i="51"/>
  <c r="AB559" i="51"/>
  <c r="AB560" i="51"/>
  <c r="AB561" i="51"/>
  <c r="AB562" i="51"/>
  <c r="AB563" i="51"/>
  <c r="AB564" i="51"/>
  <c r="AB565" i="51"/>
  <c r="AB566" i="51"/>
  <c r="AB567" i="51"/>
  <c r="AB568" i="51"/>
  <c r="AB569" i="51"/>
  <c r="AB570" i="51"/>
  <c r="AB571" i="51"/>
  <c r="AB572" i="51"/>
  <c r="AB573" i="51"/>
  <c r="AB574" i="51"/>
  <c r="AB575" i="51"/>
  <c r="AB576" i="51"/>
  <c r="AB577" i="51"/>
  <c r="AB578" i="51"/>
  <c r="AB579" i="51"/>
  <c r="AB580" i="51"/>
  <c r="AB581" i="51"/>
  <c r="AB582" i="51"/>
  <c r="AB583" i="51"/>
  <c r="AB584" i="51"/>
  <c r="AB585" i="51"/>
  <c r="AB586" i="51"/>
  <c r="AB587" i="51"/>
  <c r="AB588" i="51"/>
  <c r="AB589" i="51"/>
  <c r="AB590" i="51"/>
  <c r="AB591" i="51"/>
  <c r="AB592" i="51"/>
  <c r="AB593" i="51"/>
  <c r="AB594" i="51"/>
  <c r="AB595" i="51"/>
  <c r="AB596" i="51"/>
  <c r="AB597" i="51"/>
  <c r="AB598" i="51"/>
  <c r="AB599" i="51"/>
  <c r="AB600" i="51"/>
  <c r="AB601" i="51"/>
  <c r="AB602" i="51"/>
  <c r="AB603" i="51"/>
  <c r="AB604" i="51"/>
  <c r="AB605" i="51"/>
  <c r="AB606" i="51"/>
  <c r="AB607" i="51"/>
  <c r="AB608" i="51"/>
  <c r="AB609" i="51"/>
  <c r="AB610" i="51"/>
  <c r="AB611" i="51"/>
  <c r="AB612" i="51"/>
  <c r="AB613" i="51"/>
  <c r="AB614" i="51"/>
  <c r="AB615" i="51"/>
  <c r="AB616" i="51"/>
  <c r="AB617" i="51"/>
  <c r="AB618" i="51"/>
  <c r="AB619" i="51"/>
  <c r="AB620" i="51"/>
  <c r="AB621" i="51"/>
  <c r="AB622" i="51"/>
  <c r="AB623" i="51"/>
  <c r="AB624" i="51"/>
  <c r="AB625" i="51"/>
  <c r="AB626" i="51"/>
  <c r="AB627" i="51"/>
  <c r="AB628" i="51"/>
  <c r="AB629" i="51"/>
  <c r="AB630" i="51"/>
  <c r="AB631" i="51"/>
  <c r="AB632" i="51"/>
  <c r="AB633" i="51"/>
  <c r="AB634" i="51"/>
  <c r="AB635" i="51"/>
  <c r="AB636" i="51"/>
  <c r="AB637" i="51"/>
  <c r="AB638" i="51"/>
  <c r="AB639" i="51"/>
  <c r="AB640" i="51"/>
  <c r="AB641" i="51"/>
  <c r="AB642" i="51"/>
  <c r="AB643" i="51"/>
  <c r="AB644" i="51"/>
  <c r="AB645" i="51"/>
  <c r="AB646" i="51"/>
  <c r="AB647" i="51"/>
  <c r="AB648" i="51"/>
  <c r="AB649" i="51"/>
  <c r="AB650" i="51"/>
  <c r="AB651" i="51"/>
  <c r="AB652" i="51"/>
  <c r="AB653" i="51"/>
  <c r="AB654" i="51"/>
  <c r="AB655" i="51"/>
  <c r="AB656" i="51"/>
  <c r="AB657" i="51"/>
  <c r="AB658" i="51"/>
  <c r="AB659" i="51"/>
  <c r="AB660" i="51"/>
  <c r="AB661" i="51"/>
  <c r="AB662" i="51"/>
  <c r="AB663" i="51"/>
  <c r="AB664" i="51"/>
  <c r="AB665" i="51"/>
  <c r="AV5" i="51"/>
  <c r="L37" i="51"/>
  <c r="M37" i="51"/>
  <c r="N37" i="51"/>
  <c r="O37" i="51"/>
  <c r="P37" i="51"/>
  <c r="Q37" i="51"/>
  <c r="R37" i="51"/>
  <c r="S37" i="51"/>
  <c r="T37" i="51"/>
  <c r="U37" i="51"/>
  <c r="V37" i="51"/>
  <c r="W37" i="51"/>
  <c r="X37" i="51"/>
  <c r="Y37" i="51"/>
  <c r="Z37" i="51"/>
  <c r="L64" i="51"/>
  <c r="M64" i="51"/>
  <c r="N64" i="51"/>
  <c r="O64" i="51"/>
  <c r="P64" i="51"/>
  <c r="Q64" i="51"/>
  <c r="R64" i="51"/>
  <c r="S64" i="51"/>
  <c r="T64" i="51"/>
  <c r="U64" i="51"/>
  <c r="V64" i="51"/>
  <c r="W64" i="51"/>
  <c r="X64" i="51"/>
  <c r="Y64" i="51"/>
  <c r="Z64" i="51"/>
  <c r="L65" i="51"/>
  <c r="M65" i="51"/>
  <c r="N65" i="51"/>
  <c r="O65" i="51"/>
  <c r="P65" i="51"/>
  <c r="Q65" i="51"/>
  <c r="R65" i="51"/>
  <c r="S65" i="51"/>
  <c r="T65" i="51"/>
  <c r="U65" i="51"/>
  <c r="V65" i="51"/>
  <c r="W65" i="51"/>
  <c r="X65" i="51"/>
  <c r="Y65" i="51"/>
  <c r="Z65" i="51"/>
  <c r="L101" i="51"/>
  <c r="M101" i="51"/>
  <c r="N101" i="51"/>
  <c r="O101" i="51"/>
  <c r="P101" i="51"/>
  <c r="Q101" i="51"/>
  <c r="R101" i="51"/>
  <c r="S101" i="51"/>
  <c r="T101" i="51"/>
  <c r="U101" i="51"/>
  <c r="V101" i="51"/>
  <c r="W101" i="51"/>
  <c r="X101" i="51"/>
  <c r="Y101" i="51"/>
  <c r="Z101" i="51"/>
  <c r="L146" i="51"/>
  <c r="M146" i="51"/>
  <c r="N146" i="51"/>
  <c r="O146" i="51"/>
  <c r="P146" i="51"/>
  <c r="Q146" i="51"/>
  <c r="R146" i="51"/>
  <c r="S146" i="51"/>
  <c r="T146" i="51"/>
  <c r="U146" i="51"/>
  <c r="V146" i="51"/>
  <c r="W146" i="51"/>
  <c r="X146" i="51"/>
  <c r="Y146" i="51"/>
  <c r="Z146" i="51"/>
  <c r="L148" i="51"/>
  <c r="M148" i="51"/>
  <c r="N148" i="51"/>
  <c r="O148" i="51"/>
  <c r="P148" i="51"/>
  <c r="Q148" i="51"/>
  <c r="R148" i="51"/>
  <c r="S148" i="51"/>
  <c r="T148" i="51"/>
  <c r="U148" i="51"/>
  <c r="V148" i="51"/>
  <c r="W148" i="51"/>
  <c r="X148" i="51"/>
  <c r="Y148" i="51"/>
  <c r="Z148" i="51"/>
  <c r="L149" i="51"/>
  <c r="M149" i="51"/>
  <c r="N149" i="51"/>
  <c r="O149" i="51"/>
  <c r="P149" i="51"/>
  <c r="Q149" i="51"/>
  <c r="R149" i="51"/>
  <c r="S149" i="51"/>
  <c r="T149" i="51"/>
  <c r="U149" i="51"/>
  <c r="V149" i="51"/>
  <c r="W149" i="51"/>
  <c r="X149" i="51"/>
  <c r="Y149" i="51"/>
  <c r="Z149" i="51"/>
  <c r="L150" i="51"/>
  <c r="M150" i="51"/>
  <c r="N150" i="51"/>
  <c r="O150" i="51"/>
  <c r="P150" i="51"/>
  <c r="Q150" i="51"/>
  <c r="R150" i="51"/>
  <c r="S150" i="51"/>
  <c r="T150" i="51"/>
  <c r="U150" i="51"/>
  <c r="V150" i="51"/>
  <c r="W150" i="51"/>
  <c r="X150" i="51"/>
  <c r="Y150" i="51"/>
  <c r="Z150" i="51"/>
  <c r="F66" i="52" l="1"/>
  <c r="F65" i="52"/>
  <c r="F42" i="52"/>
  <c r="F41" i="52"/>
  <c r="F44" i="52"/>
  <c r="F67" i="52"/>
  <c r="F56" i="52"/>
  <c r="F39" i="52"/>
  <c r="F50" i="52"/>
  <c r="F45" i="52"/>
  <c r="F38" i="52"/>
  <c r="F68" i="52"/>
  <c r="F55" i="52"/>
  <c r="H65" i="51"/>
  <c r="G65" i="51"/>
  <c r="I65" i="51"/>
  <c r="G148" i="51"/>
  <c r="H148" i="51"/>
  <c r="I148" i="51"/>
  <c r="H150" i="51"/>
  <c r="G150" i="51"/>
  <c r="I150" i="51"/>
  <c r="H146" i="51"/>
  <c r="G146" i="51"/>
  <c r="I146" i="51"/>
  <c r="G64" i="51"/>
  <c r="H64" i="51"/>
  <c r="I64" i="51"/>
  <c r="H101" i="51"/>
  <c r="G101" i="51"/>
  <c r="I101" i="51"/>
  <c r="G37" i="51"/>
  <c r="H37" i="51"/>
  <c r="I37" i="51"/>
  <c r="G149" i="51"/>
  <c r="H149" i="51"/>
  <c r="I149" i="51"/>
  <c r="K150" i="51"/>
  <c r="K149" i="51"/>
  <c r="K148" i="51"/>
  <c r="K146" i="51"/>
  <c r="K101" i="51"/>
  <c r="K65" i="51"/>
  <c r="K64" i="51"/>
  <c r="K37" i="51"/>
  <c r="Z165" i="52"/>
  <c r="Z123" i="52"/>
  <c r="Z98" i="52"/>
  <c r="Z124" i="52"/>
  <c r="Z172" i="52"/>
  <c r="Z150" i="52"/>
  <c r="Z139" i="52"/>
  <c r="Z149" i="52"/>
  <c r="Z104" i="52"/>
  <c r="Z99" i="52"/>
  <c r="Z95" i="52"/>
  <c r="Z94" i="52"/>
  <c r="Z122" i="52"/>
  <c r="Z168" i="52"/>
  <c r="Z155" i="52"/>
  <c r="Z148" i="52"/>
  <c r="Z113" i="52"/>
  <c r="Z108" i="52"/>
  <c r="Z115" i="52"/>
  <c r="Z133" i="52"/>
  <c r="Z114" i="52"/>
  <c r="Z164" i="52"/>
  <c r="Z153" i="52"/>
  <c r="Z109" i="52"/>
  <c r="Z120" i="52"/>
  <c r="Z102" i="52"/>
  <c r="Z138" i="52"/>
  <c r="Z170" i="52"/>
  <c r="Z93" i="52"/>
  <c r="Z163" i="52"/>
  <c r="Z141" i="52"/>
  <c r="Z129" i="52"/>
  <c r="Z106" i="52"/>
  <c r="Z169" i="52"/>
  <c r="Z103" i="52"/>
  <c r="Z126" i="52"/>
  <c r="Z130" i="52"/>
  <c r="Z119" i="52"/>
  <c r="Z161" i="52"/>
  <c r="Z145" i="52"/>
  <c r="Z128" i="52"/>
  <c r="Z118" i="52"/>
  <c r="Z121" i="52"/>
  <c r="Z143" i="52"/>
  <c r="Z159" i="52"/>
  <c r="Z142" i="52"/>
  <c r="Z112" i="52"/>
  <c r="Z158" i="52"/>
  <c r="Z167" i="52"/>
  <c r="Z144" i="52"/>
  <c r="Z171" i="52"/>
  <c r="Z100" i="52"/>
  <c r="Z107" i="52"/>
  <c r="Z131" i="52"/>
  <c r="Z137" i="52"/>
  <c r="Z152" i="52"/>
  <c r="Z134" i="52"/>
  <c r="Z132" i="52"/>
  <c r="Z160" i="52"/>
  <c r="Z111" i="52"/>
  <c r="Z156" i="52"/>
  <c r="Z97" i="52"/>
  <c r="Z136" i="52"/>
  <c r="Z162" i="52"/>
  <c r="Z105" i="52"/>
  <c r="Z135" i="52"/>
  <c r="Z64" i="52"/>
  <c r="Z101" i="52"/>
  <c r="Z127" i="52"/>
  <c r="Z146" i="52"/>
  <c r="Z125" i="52"/>
  <c r="Z92" i="52"/>
  <c r="Z83" i="52"/>
  <c r="Z85" i="52"/>
  <c r="Z86" i="52"/>
  <c r="Z88" i="52"/>
  <c r="Z82" i="52"/>
  <c r="Z91" i="52"/>
  <c r="Z87" i="52"/>
  <c r="Z157" i="52"/>
  <c r="Z166" i="52"/>
  <c r="Z77" i="52"/>
  <c r="Z76" i="52"/>
  <c r="Z75" i="52"/>
  <c r="Z73" i="52"/>
  <c r="Z74" i="52"/>
  <c r="Z110" i="52"/>
  <c r="Z81" i="52"/>
  <c r="Z80" i="52"/>
  <c r="Z72" i="52"/>
  <c r="Z71" i="52"/>
  <c r="Z78" i="52"/>
  <c r="Z79" i="52"/>
  <c r="Z96" i="52"/>
  <c r="Z59" i="52"/>
  <c r="Z58" i="52"/>
  <c r="Z57" i="52"/>
  <c r="Z62" i="52"/>
  <c r="Z61" i="52"/>
  <c r="Z84" i="52"/>
  <c r="Z147" i="52"/>
  <c r="Z49" i="52"/>
  <c r="Z70" i="52"/>
  <c r="Z53" i="52"/>
  <c r="Z52" i="52"/>
  <c r="Z51" i="52"/>
  <c r="Z48" i="52"/>
  <c r="Z154" i="52"/>
  <c r="Z63" i="52"/>
  <c r="Z35" i="52"/>
  <c r="Z22" i="52"/>
  <c r="Z69" i="52"/>
  <c r="Z46" i="52"/>
  <c r="Z90" i="52"/>
  <c r="Z54" i="52"/>
  <c r="Z43" i="52"/>
  <c r="Z47" i="52"/>
  <c r="Z60" i="52"/>
  <c r="Z26" i="52"/>
  <c r="Z29" i="52"/>
  <c r="Z36" i="52"/>
  <c r="Z37" i="52"/>
  <c r="Z33" i="52"/>
  <c r="Z31" i="52"/>
  <c r="Z30" i="52"/>
  <c r="Z34" i="52"/>
  <c r="Z116" i="52"/>
  <c r="Z117" i="52"/>
  <c r="Z89" i="52"/>
  <c r="Z32" i="52"/>
  <c r="Z40" i="52"/>
  <c r="Z28" i="52"/>
  <c r="Z25" i="52"/>
  <c r="Z140" i="52"/>
  <c r="Z23" i="52"/>
  <c r="Z24" i="52"/>
  <c r="Z27" i="52"/>
  <c r="Z151" i="52"/>
  <c r="Z21" i="52"/>
  <c r="Z20" i="52"/>
  <c r="Z19" i="52"/>
  <c r="Z17" i="52"/>
  <c r="Z18" i="52"/>
  <c r="Z16" i="52"/>
  <c r="Z15" i="52"/>
  <c r="Z14" i="52"/>
  <c r="Z13" i="52"/>
  <c r="Z11" i="52"/>
  <c r="Z9" i="52"/>
  <c r="Z12" i="52"/>
  <c r="Z8" i="52"/>
  <c r="Z10" i="52"/>
  <c r="Z7" i="52"/>
  <c r="L82" i="52"/>
  <c r="M82" i="52"/>
  <c r="N82" i="52"/>
  <c r="O82" i="52"/>
  <c r="P82" i="52"/>
  <c r="Q82" i="52"/>
  <c r="R82" i="52"/>
  <c r="S82" i="52"/>
  <c r="T82" i="52"/>
  <c r="U82" i="52"/>
  <c r="V82" i="52"/>
  <c r="W82" i="52"/>
  <c r="X82" i="52"/>
  <c r="G82" i="52" l="1"/>
  <c r="H82" i="52"/>
  <c r="I82" i="52"/>
  <c r="F146" i="51"/>
  <c r="F101" i="51"/>
  <c r="F65" i="51"/>
  <c r="F148" i="51"/>
  <c r="F150" i="51"/>
  <c r="F64" i="51"/>
  <c r="F149" i="51"/>
  <c r="F37" i="51"/>
  <c r="K82" i="52"/>
  <c r="Z8" i="51"/>
  <c r="Z13" i="51"/>
  <c r="Z10" i="51"/>
  <c r="Z7" i="51"/>
  <c r="Z9" i="51"/>
  <c r="Z12" i="51"/>
  <c r="Z11" i="51"/>
  <c r="Z20" i="51"/>
  <c r="Z17" i="51"/>
  <c r="Z18" i="51"/>
  <c r="Z14" i="51"/>
  <c r="Z15" i="51"/>
  <c r="Z22" i="51"/>
  <c r="Z16" i="51"/>
  <c r="Z28" i="51"/>
  <c r="Z27" i="51"/>
  <c r="Z21" i="51"/>
  <c r="Z19" i="51"/>
  <c r="Z25" i="51"/>
  <c r="Z26" i="51"/>
  <c r="Z34" i="51"/>
  <c r="Z23" i="51"/>
  <c r="Z24" i="51"/>
  <c r="Z29" i="51"/>
  <c r="Z31" i="51"/>
  <c r="Z32" i="51"/>
  <c r="Z33" i="51"/>
  <c r="Z35" i="51"/>
  <c r="Z45" i="51"/>
  <c r="Z44" i="51"/>
  <c r="Z36" i="51"/>
  <c r="Z76" i="51"/>
  <c r="Z77" i="51"/>
  <c r="Z38" i="51"/>
  <c r="Z42" i="51"/>
  <c r="Z39" i="51"/>
  <c r="Z30" i="51"/>
  <c r="Z40" i="51"/>
  <c r="Z41" i="51"/>
  <c r="Z338" i="51"/>
  <c r="Z339" i="51"/>
  <c r="Z81" i="51"/>
  <c r="Z95" i="51"/>
  <c r="Z46" i="51"/>
  <c r="Z48" i="51"/>
  <c r="Z51" i="51"/>
  <c r="Z53" i="51"/>
  <c r="Z54" i="51"/>
  <c r="Z88" i="51"/>
  <c r="Z55" i="51"/>
  <c r="Z56" i="51"/>
  <c r="Z92" i="51"/>
  <c r="Z111" i="51"/>
  <c r="Z163" i="51"/>
  <c r="Z59" i="51"/>
  <c r="Z60" i="51"/>
  <c r="Z52" i="51"/>
  <c r="Z113" i="51"/>
  <c r="Z63" i="51"/>
  <c r="Z66" i="51"/>
  <c r="Z43" i="51"/>
  <c r="Z67" i="51"/>
  <c r="Z68" i="51"/>
  <c r="Z69" i="51"/>
  <c r="Z70" i="51"/>
  <c r="Z71" i="51"/>
  <c r="Z135" i="51"/>
  <c r="Z75" i="51"/>
  <c r="Z47" i="51"/>
  <c r="Z151" i="51"/>
  <c r="Z72" i="51"/>
  <c r="Z58" i="51"/>
  <c r="Z100" i="51"/>
  <c r="Z78" i="51"/>
  <c r="Z82" i="51"/>
  <c r="Z83" i="51"/>
  <c r="Z96" i="51"/>
  <c r="Z74" i="51"/>
  <c r="Z108" i="51"/>
  <c r="Z89" i="51"/>
  <c r="Z62" i="51"/>
  <c r="Z366" i="51"/>
  <c r="Z367" i="51"/>
  <c r="Z57" i="51"/>
  <c r="Z79" i="51"/>
  <c r="Z109" i="51"/>
  <c r="Z94" i="51"/>
  <c r="Z164" i="51"/>
  <c r="Z345" i="51"/>
  <c r="Z118" i="51"/>
  <c r="Z181" i="51"/>
  <c r="Z120" i="51"/>
  <c r="Z136" i="51"/>
  <c r="Z102" i="51"/>
  <c r="Z103" i="51"/>
  <c r="Z90" i="51"/>
  <c r="Z368" i="51"/>
  <c r="Z86" i="51"/>
  <c r="Z49" i="51"/>
  <c r="Z340" i="51"/>
  <c r="Z104" i="51"/>
  <c r="Z105" i="51"/>
  <c r="Z106" i="51"/>
  <c r="Z107" i="51"/>
  <c r="Z110" i="51"/>
  <c r="Z99" i="51"/>
  <c r="Z162" i="51"/>
  <c r="Z112" i="51"/>
  <c r="Z61" i="51"/>
  <c r="Z114" i="51"/>
  <c r="Z115" i="51"/>
  <c r="Z168" i="51"/>
  <c r="Z116" i="51"/>
  <c r="Z117" i="51"/>
  <c r="Z119" i="51"/>
  <c r="Z179" i="51"/>
  <c r="Z180" i="51"/>
  <c r="Z165" i="51"/>
  <c r="Z124" i="51"/>
  <c r="Z125" i="51"/>
  <c r="Z126" i="51"/>
  <c r="Z127" i="51"/>
  <c r="Z128" i="51"/>
  <c r="Z129" i="51"/>
  <c r="Z97" i="51"/>
  <c r="Z369" i="51"/>
  <c r="Z370" i="51"/>
  <c r="Z371" i="51"/>
  <c r="Z372" i="51"/>
  <c r="Z130" i="51"/>
  <c r="Z131" i="51"/>
  <c r="Z132" i="51"/>
  <c r="Z133" i="51"/>
  <c r="Z134" i="51"/>
  <c r="Z197" i="51"/>
  <c r="Z91" i="51"/>
  <c r="Z203" i="51"/>
  <c r="Z204" i="51"/>
  <c r="Z137" i="51"/>
  <c r="Z138" i="51"/>
  <c r="Z80" i="51"/>
  <c r="Z139" i="51"/>
  <c r="Z140" i="51"/>
  <c r="Z244" i="51"/>
  <c r="Z143" i="51"/>
  <c r="Z144" i="51"/>
  <c r="Z152" i="51"/>
  <c r="Z166" i="51"/>
  <c r="Z153" i="51"/>
  <c r="Z154" i="51"/>
  <c r="Z155" i="51"/>
  <c r="Z156" i="51"/>
  <c r="Z157" i="51"/>
  <c r="Z158" i="51"/>
  <c r="Z159" i="51"/>
  <c r="Z160" i="51"/>
  <c r="Z84" i="51"/>
  <c r="Z373" i="51"/>
  <c r="Z374" i="51"/>
  <c r="Z375" i="51"/>
  <c r="Z341" i="51"/>
  <c r="Z342" i="51"/>
  <c r="Z343" i="51"/>
  <c r="Z344" i="51"/>
  <c r="Z161" i="51"/>
  <c r="Z190" i="51"/>
  <c r="Z167" i="51"/>
  <c r="Z169" i="51"/>
  <c r="Z170" i="51"/>
  <c r="Z171" i="51"/>
  <c r="Z93" i="51"/>
  <c r="Z172" i="51"/>
  <c r="Z173" i="51"/>
  <c r="Z174" i="51"/>
  <c r="Z175" i="51"/>
  <c r="Z176" i="51"/>
  <c r="Z376" i="51"/>
  <c r="Z377" i="51"/>
  <c r="Z378" i="51"/>
  <c r="Z379" i="51"/>
  <c r="Z346" i="51"/>
  <c r="Z347" i="51"/>
  <c r="Z348" i="51"/>
  <c r="Z349" i="51"/>
  <c r="Z350" i="51"/>
  <c r="Z351" i="51"/>
  <c r="Z352" i="51"/>
  <c r="Z178" i="51"/>
  <c r="Z177" i="51"/>
  <c r="Z182" i="51"/>
  <c r="Z183" i="51"/>
  <c r="Z184" i="51"/>
  <c r="Z185" i="51"/>
  <c r="Z186" i="51"/>
  <c r="Z187" i="51"/>
  <c r="Z189" i="51"/>
  <c r="Z191" i="51"/>
  <c r="Z353" i="51"/>
  <c r="Z192" i="51"/>
  <c r="Z193" i="51"/>
  <c r="Z194" i="51"/>
  <c r="Z195" i="51"/>
  <c r="Z196" i="51"/>
  <c r="Z198" i="51"/>
  <c r="Z199" i="51"/>
  <c r="Z200" i="51"/>
  <c r="Z201" i="51"/>
  <c r="Z202" i="51"/>
  <c r="Z205" i="51"/>
  <c r="Z206" i="51"/>
  <c r="Z207" i="51"/>
  <c r="Z208" i="51"/>
  <c r="Z209" i="51"/>
  <c r="Z210" i="51"/>
  <c r="Z211" i="51"/>
  <c r="Z212" i="51"/>
  <c r="Z213" i="51"/>
  <c r="Z214" i="51"/>
  <c r="Z121" i="51"/>
  <c r="Z354" i="51"/>
  <c r="Z355" i="51"/>
  <c r="Z217" i="51"/>
  <c r="Z215" i="51"/>
  <c r="Z216" i="51"/>
  <c r="Z218" i="51"/>
  <c r="Z219" i="51"/>
  <c r="Z220" i="51"/>
  <c r="Z98" i="51"/>
  <c r="Z221" i="51"/>
  <c r="Z222" i="51"/>
  <c r="Z223" i="51"/>
  <c r="Z224" i="51"/>
  <c r="Z225" i="51"/>
  <c r="Z226" i="51"/>
  <c r="Z227" i="51"/>
  <c r="Z228" i="51"/>
  <c r="Z229" i="51"/>
  <c r="Z230" i="51"/>
  <c r="Z231" i="51"/>
  <c r="Z232" i="51"/>
  <c r="Z233" i="51"/>
  <c r="Z234" i="51"/>
  <c r="Z235" i="51"/>
  <c r="Z356" i="51"/>
  <c r="Z357" i="51"/>
  <c r="Z358" i="51"/>
  <c r="Z359" i="51"/>
  <c r="Z360" i="51"/>
  <c r="Z361" i="51"/>
  <c r="Z362" i="51"/>
  <c r="Z363" i="51"/>
  <c r="Z364" i="51"/>
  <c r="Z365" i="51"/>
  <c r="Z236" i="51"/>
  <c r="Z237" i="51"/>
  <c r="Z87" i="51"/>
  <c r="Z239" i="51"/>
  <c r="Z380" i="51"/>
  <c r="Z147" i="51"/>
  <c r="Z238" i="51"/>
  <c r="Z240" i="51"/>
  <c r="Z241" i="51"/>
  <c r="Z242" i="51"/>
  <c r="Z248" i="51"/>
  <c r="Z247" i="51"/>
  <c r="Z249" i="51"/>
  <c r="Z245" i="51"/>
  <c r="Z246" i="51"/>
  <c r="Z243" i="51"/>
  <c r="Z250" i="51"/>
  <c r="Z251" i="51"/>
  <c r="Z255" i="51"/>
  <c r="Z256" i="51"/>
  <c r="Z253" i="51"/>
  <c r="Z254" i="51"/>
  <c r="Z145" i="51"/>
  <c r="Z381" i="51"/>
  <c r="Z252" i="51"/>
  <c r="Z257" i="51"/>
  <c r="Z258" i="51"/>
  <c r="Z263" i="51"/>
  <c r="Z260" i="51"/>
  <c r="Z261" i="51"/>
  <c r="Z262" i="51"/>
  <c r="Z382" i="51"/>
  <c r="Z259" i="51"/>
  <c r="Z264" i="51"/>
  <c r="Z265" i="51"/>
  <c r="Z271" i="51"/>
  <c r="Z272" i="51"/>
  <c r="Z273" i="51"/>
  <c r="Z274" i="51"/>
  <c r="Z275" i="51"/>
  <c r="Z276" i="51"/>
  <c r="Z267" i="51"/>
  <c r="Z268" i="51"/>
  <c r="Z269" i="51"/>
  <c r="Z270" i="51"/>
  <c r="Z383" i="51"/>
  <c r="Z384" i="51"/>
  <c r="Z385" i="51"/>
  <c r="Z266" i="51"/>
  <c r="Z277" i="51"/>
  <c r="Z278" i="51"/>
  <c r="Z279" i="51"/>
  <c r="Z287" i="51"/>
  <c r="Z288" i="51"/>
  <c r="Z289" i="51"/>
  <c r="Z290" i="51"/>
  <c r="Z291" i="51"/>
  <c r="Z281" i="51"/>
  <c r="Z282" i="51"/>
  <c r="Z283" i="51"/>
  <c r="Z284" i="51"/>
  <c r="Z285" i="51"/>
  <c r="Z286" i="51"/>
  <c r="Z280" i="51"/>
  <c r="Z386" i="51"/>
  <c r="Z387" i="51"/>
  <c r="Z388" i="51"/>
  <c r="Z389" i="51"/>
  <c r="Z292" i="51"/>
  <c r="Z293" i="51"/>
  <c r="Z294" i="51"/>
  <c r="Z295" i="51"/>
  <c r="Z303" i="51"/>
  <c r="Z304" i="51"/>
  <c r="Z305" i="51"/>
  <c r="Z306" i="51"/>
  <c r="Z390" i="51"/>
  <c r="Z391" i="51"/>
  <c r="Z392" i="51"/>
  <c r="Z393" i="51"/>
  <c r="Z394" i="51"/>
  <c r="Z395" i="51"/>
  <c r="Z296" i="51"/>
  <c r="Z297" i="51"/>
  <c r="Z298" i="51"/>
  <c r="Z299" i="51"/>
  <c r="Z300" i="51"/>
  <c r="Z301" i="51"/>
  <c r="Z302" i="51"/>
  <c r="Z307" i="51"/>
  <c r="Z308" i="51"/>
  <c r="Z309" i="51"/>
  <c r="Z310" i="51"/>
  <c r="Z311" i="51"/>
  <c r="Z312" i="51"/>
  <c r="Z313" i="51"/>
  <c r="Z314" i="51"/>
  <c r="Z323" i="51"/>
  <c r="Z324" i="51"/>
  <c r="Z325" i="51"/>
  <c r="Z326" i="51"/>
  <c r="Z396" i="51"/>
  <c r="Z397" i="51"/>
  <c r="Z398" i="51"/>
  <c r="Z399" i="51"/>
  <c r="Z315" i="51"/>
  <c r="Z316" i="51"/>
  <c r="Z317" i="51"/>
  <c r="Z318" i="51"/>
  <c r="Z319" i="51"/>
  <c r="Z320" i="51"/>
  <c r="Z321" i="51"/>
  <c r="Z322" i="51"/>
  <c r="Z330" i="51"/>
  <c r="Z331" i="51"/>
  <c r="Z332" i="51"/>
  <c r="Z333" i="51"/>
  <c r="Z334" i="51"/>
  <c r="Z335" i="51"/>
  <c r="Z336" i="51"/>
  <c r="Z337" i="51"/>
  <c r="Z327" i="51"/>
  <c r="Z328" i="51"/>
  <c r="Z329" i="51"/>
  <c r="Z50" i="51"/>
  <c r="Z73" i="51"/>
  <c r="Z122" i="51"/>
  <c r="Z123" i="51"/>
  <c r="Z141" i="51"/>
  <c r="Z142" i="51"/>
  <c r="Z188" i="51"/>
  <c r="Z400" i="51"/>
  <c r="Z401" i="51"/>
  <c r="Z402" i="51"/>
  <c r="Z403" i="51"/>
  <c r="Z404" i="51"/>
  <c r="Z405" i="51"/>
  <c r="Z406" i="51"/>
  <c r="Z407" i="51"/>
  <c r="Z408" i="51"/>
  <c r="Z409" i="51"/>
  <c r="Z410" i="51"/>
  <c r="Z411" i="51"/>
  <c r="Z412" i="51"/>
  <c r="Z413" i="51"/>
  <c r="Z414" i="51"/>
  <c r="Z415" i="51"/>
  <c r="Z416" i="51"/>
  <c r="Z417" i="51"/>
  <c r="Z418" i="51"/>
  <c r="Z419" i="51"/>
  <c r="Z420" i="51"/>
  <c r="Z421" i="51"/>
  <c r="Z422" i="51"/>
  <c r="Z423" i="51"/>
  <c r="Z424" i="51"/>
  <c r="Z425" i="51"/>
  <c r="Z426" i="51"/>
  <c r="Z427" i="51"/>
  <c r="Z428" i="51"/>
  <c r="Z429" i="51"/>
  <c r="Z430" i="51"/>
  <c r="Z431" i="51"/>
  <c r="Z432" i="51"/>
  <c r="Z433" i="51"/>
  <c r="Z434" i="51"/>
  <c r="Z435" i="51"/>
  <c r="Z436" i="51"/>
  <c r="Z437" i="51"/>
  <c r="Z438" i="51"/>
  <c r="Z439" i="51"/>
  <c r="Z440" i="51"/>
  <c r="Z441" i="51"/>
  <c r="Z442" i="51"/>
  <c r="Z443" i="51"/>
  <c r="Z444" i="51"/>
  <c r="Z445" i="51"/>
  <c r="Z446" i="51"/>
  <c r="Z447" i="51"/>
  <c r="Z448" i="51"/>
  <c r="Z449" i="51"/>
  <c r="Z450" i="51"/>
  <c r="Z451" i="51"/>
  <c r="Z452" i="51"/>
  <c r="Z453" i="51"/>
  <c r="Z454" i="51"/>
  <c r="Z455" i="51"/>
  <c r="Z456" i="51"/>
  <c r="Z457" i="51"/>
  <c r="Z458" i="51"/>
  <c r="Z459" i="51"/>
  <c r="Z460" i="51"/>
  <c r="Z461" i="51"/>
  <c r="Z462" i="51"/>
  <c r="Z463" i="51"/>
  <c r="Z464" i="51"/>
  <c r="Z465" i="51"/>
  <c r="Z466" i="51"/>
  <c r="Z467" i="51"/>
  <c r="Z468" i="51"/>
  <c r="Z469" i="51"/>
  <c r="Z470" i="51"/>
  <c r="Z471" i="51"/>
  <c r="Z472" i="51"/>
  <c r="Z473" i="51"/>
  <c r="Z474" i="51"/>
  <c r="Z475" i="51"/>
  <c r="Z476" i="51"/>
  <c r="Z477" i="51"/>
  <c r="Z478" i="51"/>
  <c r="Z479" i="51"/>
  <c r="Z480" i="51"/>
  <c r="Z481" i="51"/>
  <c r="Z482" i="51"/>
  <c r="Z483" i="51"/>
  <c r="Z484" i="51"/>
  <c r="Z485" i="51"/>
  <c r="Z486" i="51"/>
  <c r="Z487" i="51"/>
  <c r="Z488" i="51"/>
  <c r="Z489" i="51"/>
  <c r="Z490" i="51"/>
  <c r="Z491" i="51"/>
  <c r="Z492" i="51"/>
  <c r="Z493" i="51"/>
  <c r="Z494" i="51"/>
  <c r="Z495" i="51"/>
  <c r="Z496" i="51"/>
  <c r="Z497" i="51"/>
  <c r="Z498" i="51"/>
  <c r="Z499" i="51"/>
  <c r="Z500" i="51"/>
  <c r="Z501" i="51"/>
  <c r="Z502" i="51"/>
  <c r="Z503" i="51"/>
  <c r="Z504" i="51"/>
  <c r="Z505" i="51"/>
  <c r="Z506" i="51"/>
  <c r="Z85" i="51"/>
  <c r="Z507" i="51"/>
  <c r="Z508" i="51"/>
  <c r="Z509" i="51"/>
  <c r="Z510" i="51"/>
  <c r="Z511" i="51"/>
  <c r="Z512" i="51"/>
  <c r="Z513" i="51"/>
  <c r="Z514" i="51"/>
  <c r="Z515" i="51"/>
  <c r="Z516" i="51"/>
  <c r="Z517" i="51"/>
  <c r="Z518" i="51"/>
  <c r="Z519" i="51"/>
  <c r="Z520" i="51"/>
  <c r="Z521" i="51"/>
  <c r="Z522" i="51"/>
  <c r="Z523" i="51"/>
  <c r="Z524" i="51"/>
  <c r="Z525" i="51"/>
  <c r="Z526" i="51"/>
  <c r="Z527" i="51"/>
  <c r="Z528" i="51"/>
  <c r="Z529" i="51"/>
  <c r="Z530" i="51"/>
  <c r="Z531" i="51"/>
  <c r="Z532" i="51"/>
  <c r="Z533" i="51"/>
  <c r="Z534" i="51"/>
  <c r="Z535" i="51"/>
  <c r="Z536" i="51"/>
  <c r="Z537" i="51"/>
  <c r="Z538" i="51"/>
  <c r="Z539" i="51"/>
  <c r="Z540" i="51"/>
  <c r="Z541" i="51"/>
  <c r="Z542" i="51"/>
  <c r="Z543" i="51"/>
  <c r="Z544" i="51"/>
  <c r="Z545" i="51"/>
  <c r="Z546" i="51"/>
  <c r="Z547" i="51"/>
  <c r="Z548" i="51"/>
  <c r="Z549" i="51"/>
  <c r="Z550" i="51"/>
  <c r="Z551" i="51"/>
  <c r="Z552" i="51"/>
  <c r="Z553" i="51"/>
  <c r="Z554" i="51"/>
  <c r="Z555" i="51"/>
  <c r="Z556" i="51"/>
  <c r="Z557" i="51"/>
  <c r="Z558" i="51"/>
  <c r="Z559" i="51"/>
  <c r="Z560" i="51"/>
  <c r="Z561" i="51"/>
  <c r="Z562" i="51"/>
  <c r="Z563" i="51"/>
  <c r="Z564" i="51"/>
  <c r="Z565" i="51"/>
  <c r="Z566" i="51"/>
  <c r="Z567" i="51"/>
  <c r="Z568" i="51"/>
  <c r="Z569" i="51"/>
  <c r="Z570" i="51"/>
  <c r="Z571" i="51"/>
  <c r="Z572" i="51"/>
  <c r="Z573" i="51"/>
  <c r="Z574" i="51"/>
  <c r="Z575" i="51"/>
  <c r="Z576" i="51"/>
  <c r="Z577" i="51"/>
  <c r="Z578" i="51"/>
  <c r="Z579" i="51"/>
  <c r="Z580" i="51"/>
  <c r="Z581" i="51"/>
  <c r="Z582" i="51"/>
  <c r="Z583" i="51"/>
  <c r="Z584" i="51"/>
  <c r="Z585" i="51"/>
  <c r="Z586" i="51"/>
  <c r="Z587" i="51"/>
  <c r="Z588" i="51"/>
  <c r="Z589" i="51"/>
  <c r="Z590" i="51"/>
  <c r="Z591" i="51"/>
  <c r="Z592" i="51"/>
  <c r="Z593" i="51"/>
  <c r="Z594" i="51"/>
  <c r="Z595" i="51"/>
  <c r="Z596" i="51"/>
  <c r="Z597" i="51"/>
  <c r="Z598" i="51"/>
  <c r="Z599" i="51"/>
  <c r="Z600" i="51"/>
  <c r="Z601" i="51"/>
  <c r="Z602" i="51"/>
  <c r="Z603" i="51"/>
  <c r="Z604" i="51"/>
  <c r="Z605" i="51"/>
  <c r="Z606" i="51"/>
  <c r="Z607" i="51"/>
  <c r="Z608" i="51"/>
  <c r="Z609" i="51"/>
  <c r="Z610" i="51"/>
  <c r="Z611" i="51"/>
  <c r="Z612" i="51"/>
  <c r="Z613" i="51"/>
  <c r="Z614" i="51"/>
  <c r="Z615" i="51"/>
  <c r="Z616" i="51"/>
  <c r="Z617" i="51"/>
  <c r="Z618" i="51"/>
  <c r="Z619" i="51"/>
  <c r="Z620" i="51"/>
  <c r="Z621" i="51"/>
  <c r="Z622" i="51"/>
  <c r="Z623" i="51"/>
  <c r="Z624" i="51"/>
  <c r="Z625" i="51"/>
  <c r="Z626" i="51"/>
  <c r="Z627" i="51"/>
  <c r="Z628" i="51"/>
  <c r="Z629" i="51"/>
  <c r="Z630" i="51"/>
  <c r="Z631" i="51"/>
  <c r="Z632" i="51"/>
  <c r="Z633" i="51"/>
  <c r="Z634" i="51"/>
  <c r="Z635" i="51"/>
  <c r="Z636" i="51"/>
  <c r="Z637" i="51"/>
  <c r="Z638" i="51"/>
  <c r="Z639" i="51"/>
  <c r="Z640" i="51"/>
  <c r="Z641" i="51"/>
  <c r="Z642" i="51"/>
  <c r="Z643" i="51"/>
  <c r="Z644" i="51"/>
  <c r="Z645" i="51"/>
  <c r="Z646" i="51"/>
  <c r="Z647" i="51"/>
  <c r="Z648" i="51"/>
  <c r="Z649" i="51"/>
  <c r="Z650" i="51"/>
  <c r="Z651" i="51"/>
  <c r="Z652" i="51"/>
  <c r="Z653" i="51"/>
  <c r="Z654" i="51"/>
  <c r="Z655" i="51"/>
  <c r="Z656" i="51"/>
  <c r="Z657" i="51"/>
  <c r="Z658" i="51"/>
  <c r="Z659" i="51"/>
  <c r="Z660" i="51"/>
  <c r="Z661" i="51"/>
  <c r="Z662" i="51"/>
  <c r="Z663" i="51"/>
  <c r="Z664" i="51"/>
  <c r="Z665" i="51"/>
  <c r="AT5" i="51"/>
  <c r="L50" i="51"/>
  <c r="M50" i="51"/>
  <c r="O50" i="51"/>
  <c r="P50" i="51"/>
  <c r="Q50" i="51"/>
  <c r="S50" i="51"/>
  <c r="T50" i="51"/>
  <c r="V50" i="51"/>
  <c r="W50" i="51"/>
  <c r="X50" i="51"/>
  <c r="N50" i="51"/>
  <c r="R50" i="51"/>
  <c r="U50" i="51"/>
  <c r="Y50" i="51"/>
  <c r="M123" i="51"/>
  <c r="M141" i="51"/>
  <c r="M142" i="51"/>
  <c r="M188" i="51"/>
  <c r="O123" i="51"/>
  <c r="O141" i="51"/>
  <c r="O142" i="51"/>
  <c r="O188" i="51"/>
  <c r="P123" i="51"/>
  <c r="P141" i="51"/>
  <c r="P142" i="51"/>
  <c r="P188" i="51"/>
  <c r="Q123" i="51"/>
  <c r="Q141" i="51"/>
  <c r="Q142" i="51"/>
  <c r="Q188" i="51"/>
  <c r="R123" i="51"/>
  <c r="R141" i="51"/>
  <c r="R188" i="51"/>
  <c r="S123" i="51"/>
  <c r="S141" i="51"/>
  <c r="S142" i="51"/>
  <c r="S188" i="51"/>
  <c r="U123" i="51"/>
  <c r="V123" i="51"/>
  <c r="V141" i="51"/>
  <c r="V142" i="51"/>
  <c r="V188" i="51"/>
  <c r="W123" i="51"/>
  <c r="W141" i="51"/>
  <c r="W142" i="51"/>
  <c r="W188" i="51"/>
  <c r="X123" i="51"/>
  <c r="X141" i="51"/>
  <c r="X188" i="51"/>
  <c r="Y142" i="51"/>
  <c r="L123" i="51"/>
  <c r="L141" i="51"/>
  <c r="L142" i="51"/>
  <c r="L188" i="51"/>
  <c r="N123" i="51"/>
  <c r="N141" i="51"/>
  <c r="N142" i="51"/>
  <c r="N188" i="51"/>
  <c r="R142" i="51"/>
  <c r="T123" i="51"/>
  <c r="T141" i="51"/>
  <c r="T142" i="51"/>
  <c r="T188" i="51"/>
  <c r="U141" i="51"/>
  <c r="U142" i="51"/>
  <c r="U188" i="51"/>
  <c r="X142" i="51"/>
  <c r="Y123" i="51"/>
  <c r="Y141" i="51"/>
  <c r="Y188" i="51"/>
  <c r="G142" i="51" l="1"/>
  <c r="H142" i="51"/>
  <c r="I142" i="51"/>
  <c r="G141" i="51"/>
  <c r="H141" i="51"/>
  <c r="I141" i="51"/>
  <c r="H188" i="51"/>
  <c r="G188" i="51"/>
  <c r="I188" i="51"/>
  <c r="G123" i="51"/>
  <c r="H123" i="51"/>
  <c r="I123" i="51"/>
  <c r="G50" i="51"/>
  <c r="H50" i="51"/>
  <c r="I50" i="51"/>
  <c r="L279" i="51"/>
  <c r="L314" i="51"/>
  <c r="M240" i="51"/>
  <c r="M241" i="51"/>
  <c r="M251" i="51"/>
  <c r="M257" i="51"/>
  <c r="M258" i="51"/>
  <c r="M264" i="51"/>
  <c r="M265" i="51"/>
  <c r="M277" i="51"/>
  <c r="M278" i="51"/>
  <c r="M279" i="51"/>
  <c r="M292" i="51"/>
  <c r="M293" i="51"/>
  <c r="M294" i="51"/>
  <c r="M295" i="51"/>
  <c r="M307" i="51"/>
  <c r="M308" i="51"/>
  <c r="M309" i="51"/>
  <c r="M310" i="51"/>
  <c r="M311" i="51"/>
  <c r="M312" i="51"/>
  <c r="M313" i="51"/>
  <c r="M314" i="51"/>
  <c r="N241" i="51"/>
  <c r="N293" i="51"/>
  <c r="N295" i="51"/>
  <c r="O240" i="51"/>
  <c r="O241" i="51"/>
  <c r="O251" i="51"/>
  <c r="O257" i="51"/>
  <c r="O258" i="51"/>
  <c r="O264" i="51"/>
  <c r="O265" i="51"/>
  <c r="O277" i="51"/>
  <c r="O278" i="51"/>
  <c r="O279" i="51"/>
  <c r="O292" i="51"/>
  <c r="O293" i="51"/>
  <c r="O294" i="51"/>
  <c r="O295" i="51"/>
  <c r="O307" i="51"/>
  <c r="O308" i="51"/>
  <c r="O309" i="51"/>
  <c r="O310" i="51"/>
  <c r="O311" i="51"/>
  <c r="O312" i="51"/>
  <c r="O313" i="51"/>
  <c r="O314" i="51"/>
  <c r="P240" i="51"/>
  <c r="P241" i="51"/>
  <c r="P251" i="51"/>
  <c r="P257" i="51"/>
  <c r="P258" i="51"/>
  <c r="P264" i="51"/>
  <c r="P265" i="51"/>
  <c r="P277" i="51"/>
  <c r="P278" i="51"/>
  <c r="P279" i="51"/>
  <c r="P292" i="51"/>
  <c r="P293" i="51"/>
  <c r="P294" i="51"/>
  <c r="P295" i="51"/>
  <c r="P307" i="51"/>
  <c r="P308" i="51"/>
  <c r="P309" i="51"/>
  <c r="P310" i="51"/>
  <c r="P311" i="51"/>
  <c r="P312" i="51"/>
  <c r="P313" i="51"/>
  <c r="P314" i="51"/>
  <c r="Q240" i="51"/>
  <c r="Q241" i="51"/>
  <c r="Q251" i="51"/>
  <c r="Q257" i="51"/>
  <c r="Q258" i="51"/>
  <c r="Q264" i="51"/>
  <c r="Q265" i="51"/>
  <c r="Q277" i="51"/>
  <c r="Q278" i="51"/>
  <c r="Q279" i="51"/>
  <c r="Q292" i="51"/>
  <c r="Q293" i="51"/>
  <c r="Q294" i="51"/>
  <c r="Q295" i="51"/>
  <c r="Q307" i="51"/>
  <c r="Q308" i="51"/>
  <c r="Q309" i="51"/>
  <c r="Q310" i="51"/>
  <c r="Q311" i="51"/>
  <c r="Q312" i="51"/>
  <c r="Q313" i="51"/>
  <c r="Q314" i="51"/>
  <c r="R277" i="51"/>
  <c r="R312" i="51"/>
  <c r="S240" i="51"/>
  <c r="S241" i="51"/>
  <c r="S251" i="51"/>
  <c r="S257" i="51"/>
  <c r="S258" i="51"/>
  <c r="S264" i="51"/>
  <c r="S265" i="51"/>
  <c r="S277" i="51"/>
  <c r="S278" i="51"/>
  <c r="S279" i="51"/>
  <c r="S292" i="51"/>
  <c r="S293" i="51"/>
  <c r="S294" i="51"/>
  <c r="S295" i="51"/>
  <c r="S307" i="51"/>
  <c r="S308" i="51"/>
  <c r="S309" i="51"/>
  <c r="S310" i="51"/>
  <c r="S311" i="51"/>
  <c r="S312" i="51"/>
  <c r="S313" i="51"/>
  <c r="S314" i="51"/>
  <c r="V240" i="51"/>
  <c r="V241" i="51"/>
  <c r="V251" i="51"/>
  <c r="V257" i="51"/>
  <c r="V258" i="51"/>
  <c r="V264" i="51"/>
  <c r="V265" i="51"/>
  <c r="V277" i="51"/>
  <c r="V278" i="51"/>
  <c r="V279" i="51"/>
  <c r="V292" i="51"/>
  <c r="V293" i="51"/>
  <c r="V294" i="51"/>
  <c r="V295" i="51"/>
  <c r="V307" i="51"/>
  <c r="V308" i="51"/>
  <c r="V309" i="51"/>
  <c r="V310" i="51"/>
  <c r="V311" i="51"/>
  <c r="V312" i="51"/>
  <c r="V313" i="51"/>
  <c r="V314" i="51"/>
  <c r="W240" i="51"/>
  <c r="W241" i="51"/>
  <c r="W251" i="51"/>
  <c r="W257" i="51"/>
  <c r="W258" i="51"/>
  <c r="W264" i="51"/>
  <c r="W265" i="51"/>
  <c r="W277" i="51"/>
  <c r="W278" i="51"/>
  <c r="W279" i="51"/>
  <c r="W292" i="51"/>
  <c r="W293" i="51"/>
  <c r="W294" i="51"/>
  <c r="W295" i="51"/>
  <c r="W307" i="51"/>
  <c r="W308" i="51"/>
  <c r="W309" i="51"/>
  <c r="W310" i="51"/>
  <c r="W311" i="51"/>
  <c r="W312" i="51"/>
  <c r="W313" i="51"/>
  <c r="W314" i="51"/>
  <c r="X277" i="51"/>
  <c r="X279" i="51"/>
  <c r="X312" i="51"/>
  <c r="X314" i="51"/>
  <c r="Y279" i="51"/>
  <c r="Y293" i="51"/>
  <c r="Y314" i="51"/>
  <c r="L240" i="51"/>
  <c r="L241" i="51"/>
  <c r="L251" i="51"/>
  <c r="L257" i="51"/>
  <c r="L258" i="51"/>
  <c r="L264" i="51"/>
  <c r="L265" i="51"/>
  <c r="L277" i="51"/>
  <c r="L278" i="51"/>
  <c r="L292" i="51"/>
  <c r="L293" i="51"/>
  <c r="L294" i="51"/>
  <c r="L295" i="51"/>
  <c r="L307" i="51"/>
  <c r="L308" i="51"/>
  <c r="L309" i="51"/>
  <c r="L310" i="51"/>
  <c r="L311" i="51"/>
  <c r="L312" i="51"/>
  <c r="L313" i="51"/>
  <c r="N240" i="51"/>
  <c r="N251" i="51"/>
  <c r="N257" i="51"/>
  <c r="N258" i="51"/>
  <c r="N264" i="51"/>
  <c r="N265" i="51"/>
  <c r="N277" i="51"/>
  <c r="N278" i="51"/>
  <c r="N279" i="51"/>
  <c r="N292" i="51"/>
  <c r="N294" i="51"/>
  <c r="N307" i="51"/>
  <c r="N308" i="51"/>
  <c r="N309" i="51"/>
  <c r="N310" i="51"/>
  <c r="N311" i="51"/>
  <c r="N312" i="51"/>
  <c r="N313" i="51"/>
  <c r="N314" i="51"/>
  <c r="R240" i="51"/>
  <c r="R241" i="51"/>
  <c r="R251" i="51"/>
  <c r="R257" i="51"/>
  <c r="R258" i="51"/>
  <c r="R264" i="51"/>
  <c r="R265" i="51"/>
  <c r="R278" i="51"/>
  <c r="R279" i="51"/>
  <c r="R292" i="51"/>
  <c r="R293" i="51"/>
  <c r="R294" i="51"/>
  <c r="R295" i="51"/>
  <c r="R307" i="51"/>
  <c r="R308" i="51"/>
  <c r="R309" i="51"/>
  <c r="R310" i="51"/>
  <c r="R311" i="51"/>
  <c r="R313" i="51"/>
  <c r="R314" i="51"/>
  <c r="T240" i="51"/>
  <c r="T241" i="51"/>
  <c r="T251" i="51"/>
  <c r="T257" i="51"/>
  <c r="T258" i="51"/>
  <c r="T264" i="51"/>
  <c r="T265" i="51"/>
  <c r="T277" i="51"/>
  <c r="T278" i="51"/>
  <c r="T279" i="51"/>
  <c r="T292" i="51"/>
  <c r="T293" i="51"/>
  <c r="T294" i="51"/>
  <c r="T295" i="51"/>
  <c r="T307" i="51"/>
  <c r="T308" i="51"/>
  <c r="T309" i="51"/>
  <c r="T310" i="51"/>
  <c r="T311" i="51"/>
  <c r="T312" i="51"/>
  <c r="T313" i="51"/>
  <c r="T314" i="51"/>
  <c r="U240" i="51"/>
  <c r="U241" i="51"/>
  <c r="U251" i="51"/>
  <c r="U257" i="51"/>
  <c r="U258" i="51"/>
  <c r="U264" i="51"/>
  <c r="U265" i="51"/>
  <c r="U277" i="51"/>
  <c r="U278" i="51"/>
  <c r="U279" i="51"/>
  <c r="U292" i="51"/>
  <c r="U293" i="51"/>
  <c r="U294" i="51"/>
  <c r="U295" i="51"/>
  <c r="U307" i="51"/>
  <c r="U308" i="51"/>
  <c r="U309" i="51"/>
  <c r="U310" i="51"/>
  <c r="U311" i="51"/>
  <c r="U312" i="51"/>
  <c r="U313" i="51"/>
  <c r="U314" i="51"/>
  <c r="X240" i="51"/>
  <c r="X241" i="51"/>
  <c r="X251" i="51"/>
  <c r="X257" i="51"/>
  <c r="X258" i="51"/>
  <c r="X264" i="51"/>
  <c r="X265" i="51"/>
  <c r="X278" i="51"/>
  <c r="X292" i="51"/>
  <c r="X293" i="51"/>
  <c r="X294" i="51"/>
  <c r="X295" i="51"/>
  <c r="X307" i="51"/>
  <c r="X308" i="51"/>
  <c r="X309" i="51"/>
  <c r="X310" i="51"/>
  <c r="X311" i="51"/>
  <c r="X313" i="51"/>
  <c r="Y240" i="51"/>
  <c r="Y241" i="51"/>
  <c r="Y251" i="51"/>
  <c r="Y257" i="51"/>
  <c r="Y258" i="51"/>
  <c r="Y264" i="51"/>
  <c r="Y265" i="51"/>
  <c r="Y277" i="51"/>
  <c r="Y278" i="51"/>
  <c r="Y292" i="51"/>
  <c r="Y294" i="51"/>
  <c r="Y295" i="51"/>
  <c r="Y307" i="51"/>
  <c r="Y308" i="51"/>
  <c r="Y309" i="51"/>
  <c r="Y310" i="51"/>
  <c r="Y311" i="51"/>
  <c r="Y312" i="51"/>
  <c r="Y313" i="51"/>
  <c r="E184" i="36"/>
  <c r="D184" i="36" s="1"/>
  <c r="F184" i="36"/>
  <c r="G184" i="36"/>
  <c r="H184" i="36"/>
  <c r="I184" i="36"/>
  <c r="J184" i="36"/>
  <c r="E185" i="36"/>
  <c r="F185" i="36"/>
  <c r="G185" i="36"/>
  <c r="H185" i="36"/>
  <c r="I185" i="36"/>
  <c r="J185" i="36"/>
  <c r="E186" i="36"/>
  <c r="D186" i="36" s="1"/>
  <c r="F186" i="36"/>
  <c r="G186" i="36"/>
  <c r="H186" i="36"/>
  <c r="I186" i="36"/>
  <c r="J186" i="36"/>
  <c r="E187" i="36"/>
  <c r="F187" i="36"/>
  <c r="G187" i="36"/>
  <c r="H187" i="36"/>
  <c r="I187" i="36"/>
  <c r="J187" i="36"/>
  <c r="E188" i="36"/>
  <c r="D188" i="36" s="1"/>
  <c r="F188" i="36"/>
  <c r="G188" i="36"/>
  <c r="H188" i="36"/>
  <c r="I188" i="36"/>
  <c r="J188" i="36"/>
  <c r="E189" i="36"/>
  <c r="F189" i="36"/>
  <c r="G189" i="36"/>
  <c r="H189" i="36"/>
  <c r="I189" i="36"/>
  <c r="J189" i="36"/>
  <c r="E190" i="36"/>
  <c r="D190" i="36" s="1"/>
  <c r="F190" i="36"/>
  <c r="G190" i="36"/>
  <c r="H190" i="36"/>
  <c r="I190" i="36"/>
  <c r="J190" i="36"/>
  <c r="E192" i="36"/>
  <c r="F192" i="36"/>
  <c r="G192" i="36"/>
  <c r="H192" i="36"/>
  <c r="I192" i="36"/>
  <c r="J192" i="36"/>
  <c r="E193" i="36"/>
  <c r="D193" i="36" s="1"/>
  <c r="F193" i="36"/>
  <c r="G193" i="36"/>
  <c r="H193" i="36"/>
  <c r="I193" i="36"/>
  <c r="J193" i="36"/>
  <c r="E194" i="36"/>
  <c r="F194" i="36"/>
  <c r="G194" i="36"/>
  <c r="H194" i="36"/>
  <c r="I194" i="36"/>
  <c r="J194" i="36"/>
  <c r="E195" i="36"/>
  <c r="D195" i="36" s="1"/>
  <c r="F195" i="36"/>
  <c r="G195" i="36"/>
  <c r="H195" i="36"/>
  <c r="I195" i="36"/>
  <c r="J195" i="36"/>
  <c r="E196" i="36"/>
  <c r="F196" i="36"/>
  <c r="G196" i="36"/>
  <c r="H196" i="36"/>
  <c r="I196" i="36"/>
  <c r="J196" i="36"/>
  <c r="D187" i="36" l="1"/>
  <c r="D192" i="36"/>
  <c r="D196" i="36"/>
  <c r="D189" i="36"/>
  <c r="D194" i="36"/>
  <c r="D185" i="36"/>
  <c r="G293" i="51"/>
  <c r="I293" i="51"/>
  <c r="H293" i="51"/>
  <c r="G292" i="51"/>
  <c r="H292" i="51"/>
  <c r="I292" i="51"/>
  <c r="G278" i="51"/>
  <c r="H278" i="51"/>
  <c r="I278" i="51"/>
  <c r="G313" i="51"/>
  <c r="H313" i="51"/>
  <c r="I313" i="51"/>
  <c r="G277" i="51"/>
  <c r="I277" i="51"/>
  <c r="H277" i="51"/>
  <c r="G312" i="51"/>
  <c r="I312" i="51"/>
  <c r="H312" i="51"/>
  <c r="G265" i="51"/>
  <c r="H265" i="51"/>
  <c r="I265" i="51"/>
  <c r="G311" i="51"/>
  <c r="H311" i="51"/>
  <c r="I311" i="51"/>
  <c r="G264" i="51"/>
  <c r="H264" i="51"/>
  <c r="I264" i="51"/>
  <c r="G310" i="51"/>
  <c r="I310" i="51"/>
  <c r="H310" i="51"/>
  <c r="G258" i="51"/>
  <c r="H258" i="51"/>
  <c r="I258" i="51"/>
  <c r="G309" i="51"/>
  <c r="H309" i="51"/>
  <c r="I309" i="51"/>
  <c r="H257" i="51"/>
  <c r="G257" i="51"/>
  <c r="I257" i="51"/>
  <c r="G308" i="51"/>
  <c r="I308" i="51"/>
  <c r="H308" i="51"/>
  <c r="G251" i="51"/>
  <c r="H251" i="51"/>
  <c r="I251" i="51"/>
  <c r="G307" i="51"/>
  <c r="H307" i="51"/>
  <c r="I307" i="51"/>
  <c r="I241" i="51"/>
  <c r="H241" i="51"/>
  <c r="G241" i="51"/>
  <c r="G314" i="51"/>
  <c r="I314" i="51"/>
  <c r="H314" i="51"/>
  <c r="G295" i="51"/>
  <c r="I295" i="51"/>
  <c r="H295" i="51"/>
  <c r="G240" i="51"/>
  <c r="H240" i="51"/>
  <c r="I240" i="51"/>
  <c r="G279" i="51"/>
  <c r="I279" i="51"/>
  <c r="H279" i="51"/>
  <c r="G294" i="51"/>
  <c r="H294" i="51"/>
  <c r="I294" i="51"/>
  <c r="F82" i="52"/>
  <c r="J12" i="36"/>
  <c r="J7" i="36"/>
  <c r="J8" i="36"/>
  <c r="J25" i="36"/>
  <c r="J14" i="36"/>
  <c r="J16" i="36"/>
  <c r="J9" i="36"/>
  <c r="J15" i="36"/>
  <c r="J10" i="36"/>
  <c r="J22" i="36"/>
  <c r="J17" i="36"/>
  <c r="J37" i="36"/>
  <c r="J19" i="36"/>
  <c r="J20" i="36"/>
  <c r="J11" i="36"/>
  <c r="J27" i="36"/>
  <c r="J33" i="36"/>
  <c r="J38" i="36"/>
  <c r="J32" i="36"/>
  <c r="J35" i="36"/>
  <c r="J23" i="36"/>
  <c r="J40" i="36"/>
  <c r="J13" i="36"/>
  <c r="J18" i="36"/>
  <c r="J21" i="36"/>
  <c r="J44" i="36"/>
  <c r="J26" i="36"/>
  <c r="J72" i="36"/>
  <c r="J28" i="36"/>
  <c r="J78" i="36"/>
  <c r="J52" i="36"/>
  <c r="J53" i="36"/>
  <c r="J30" i="36"/>
  <c r="J31" i="36"/>
  <c r="J42" i="36"/>
  <c r="J70" i="36"/>
  <c r="J62" i="36"/>
  <c r="J63" i="36"/>
  <c r="J29" i="36"/>
  <c r="J74" i="36"/>
  <c r="J41" i="36"/>
  <c r="J81" i="36"/>
  <c r="J91" i="36"/>
  <c r="J64" i="36"/>
  <c r="J79" i="36"/>
  <c r="J80" i="36"/>
  <c r="J46" i="36"/>
  <c r="J84" i="36"/>
  <c r="J60" i="36"/>
  <c r="J106" i="36"/>
  <c r="J36" i="36"/>
  <c r="J107" i="36"/>
  <c r="J65" i="36"/>
  <c r="J54" i="36"/>
  <c r="J86" i="36"/>
  <c r="J85" i="36"/>
  <c r="J87" i="36"/>
  <c r="J108" i="36"/>
  <c r="J82" i="36"/>
  <c r="J88" i="36"/>
  <c r="J47" i="36"/>
  <c r="J66" i="36"/>
  <c r="J48" i="36"/>
  <c r="J49" i="36"/>
  <c r="J24" i="36"/>
  <c r="J43" i="36"/>
  <c r="J55" i="36"/>
  <c r="J56" i="36"/>
  <c r="J34" i="36"/>
  <c r="J224" i="36"/>
  <c r="J225" i="36"/>
  <c r="J57" i="36"/>
  <c r="J226" i="36"/>
  <c r="J227" i="36"/>
  <c r="J67" i="36"/>
  <c r="J68" i="36"/>
  <c r="J58" i="36"/>
  <c r="J228" i="36"/>
  <c r="J45" i="36"/>
  <c r="J59" i="36"/>
  <c r="J61" i="36"/>
  <c r="J69" i="36"/>
  <c r="J39" i="36"/>
  <c r="J73" i="36"/>
  <c r="J111" i="36"/>
  <c r="J75" i="36"/>
  <c r="J261" i="36"/>
  <c r="J83" i="36"/>
  <c r="J99" i="36"/>
  <c r="J90" i="36"/>
  <c r="J89" i="36"/>
  <c r="J116" i="36"/>
  <c r="J112" i="36"/>
  <c r="J93" i="36"/>
  <c r="J100" i="36"/>
  <c r="J94" i="36"/>
  <c r="J229" i="36"/>
  <c r="J96" i="36"/>
  <c r="J92" i="36"/>
  <c r="J98" i="36"/>
  <c r="J97" i="36"/>
  <c r="J95" i="36"/>
  <c r="J230" i="36"/>
  <c r="J101" i="36"/>
  <c r="J71" i="36"/>
  <c r="J129" i="36"/>
  <c r="J130" i="36"/>
  <c r="J197" i="36"/>
  <c r="J118" i="36"/>
  <c r="J138" i="36"/>
  <c r="J119" i="36"/>
  <c r="J117" i="36"/>
  <c r="J114" i="36"/>
  <c r="J231" i="36"/>
  <c r="J232" i="36"/>
  <c r="J115" i="36"/>
  <c r="J233" i="36"/>
  <c r="J109" i="36"/>
  <c r="J110" i="36"/>
  <c r="J113" i="36"/>
  <c r="J265" i="36"/>
  <c r="J234" i="36"/>
  <c r="J235" i="36"/>
  <c r="J136" i="36"/>
  <c r="J137" i="36"/>
  <c r="J236" i="36"/>
  <c r="J135" i="36"/>
  <c r="J125" i="36"/>
  <c r="J126" i="36"/>
  <c r="J127" i="36"/>
  <c r="J128" i="36"/>
  <c r="J124" i="36"/>
  <c r="J131" i="36"/>
  <c r="J132" i="36"/>
  <c r="J133" i="36"/>
  <c r="J134" i="36"/>
  <c r="J144" i="36"/>
  <c r="J346" i="36"/>
  <c r="J198" i="36"/>
  <c r="J237" i="36"/>
  <c r="J206" i="36"/>
  <c r="J238" i="36"/>
  <c r="J266" i="36"/>
  <c r="J145" i="36"/>
  <c r="J146" i="36"/>
  <c r="J199" i="36"/>
  <c r="J284" i="36"/>
  <c r="J239" i="36"/>
  <c r="J149" i="36"/>
  <c r="J147" i="36"/>
  <c r="J148" i="36"/>
  <c r="J162" i="36"/>
  <c r="J163" i="36"/>
  <c r="J200" i="36"/>
  <c r="J240" i="36"/>
  <c r="J201" i="36"/>
  <c r="J241" i="36"/>
  <c r="J242" i="36"/>
  <c r="J243" i="36"/>
  <c r="J285" i="36"/>
  <c r="J286" i="36"/>
  <c r="J244" i="36"/>
  <c r="J164" i="36"/>
  <c r="J165" i="36"/>
  <c r="J166" i="36"/>
  <c r="J167" i="36"/>
  <c r="J168" i="36"/>
  <c r="J169" i="36"/>
  <c r="J172" i="36"/>
  <c r="J170" i="36"/>
  <c r="J171" i="36"/>
  <c r="J175" i="36"/>
  <c r="J176" i="36"/>
  <c r="J173" i="36"/>
  <c r="J174" i="36"/>
  <c r="J178" i="36"/>
  <c r="J179" i="36"/>
  <c r="J180" i="36"/>
  <c r="J181" i="36"/>
  <c r="J182" i="36"/>
  <c r="J177" i="36"/>
  <c r="J183" i="36"/>
  <c r="J104" i="36"/>
  <c r="J245" i="36"/>
  <c r="J334" i="36"/>
  <c r="J287" i="36"/>
  <c r="J288" i="36"/>
  <c r="J207" i="36"/>
  <c r="J325" i="36"/>
  <c r="J246" i="36"/>
  <c r="J247" i="36"/>
  <c r="J326" i="36"/>
  <c r="J327" i="36"/>
  <c r="J335" i="36"/>
  <c r="J336" i="36"/>
  <c r="J337" i="36"/>
  <c r="J267" i="36"/>
  <c r="J208" i="36"/>
  <c r="J338" i="36"/>
  <c r="J248" i="36"/>
  <c r="J347" i="36"/>
  <c r="J289" i="36"/>
  <c r="J290" i="36"/>
  <c r="J291" i="36"/>
  <c r="J292" i="36"/>
  <c r="J209" i="36"/>
  <c r="J339" i="36"/>
  <c r="J293" i="36"/>
  <c r="J277" i="36"/>
  <c r="J268" i="36"/>
  <c r="J249" i="36"/>
  <c r="J348" i="36"/>
  <c r="J340" i="36"/>
  <c r="J294" i="36"/>
  <c r="J349" i="36"/>
  <c r="J350" i="36"/>
  <c r="J295" i="36"/>
  <c r="J296" i="36"/>
  <c r="J250" i="36"/>
  <c r="J329" i="36"/>
  <c r="J297" i="36"/>
  <c r="J351" i="36"/>
  <c r="J341" i="36"/>
  <c r="J278" i="36"/>
  <c r="J298" i="36"/>
  <c r="J279" i="36"/>
  <c r="J299" i="36"/>
  <c r="J352" i="36"/>
  <c r="J269" i="36"/>
  <c r="J353" i="36"/>
  <c r="J210" i="36"/>
  <c r="J280" i="36"/>
  <c r="J270" i="36"/>
  <c r="J300" i="36"/>
  <c r="J281" i="36"/>
  <c r="J301" i="36"/>
  <c r="J251" i="36"/>
  <c r="J211" i="36"/>
  <c r="J302" i="36"/>
  <c r="J354" i="36"/>
  <c r="J303" i="36"/>
  <c r="J304" i="36"/>
  <c r="J355" i="36"/>
  <c r="J305" i="36"/>
  <c r="J212" i="36"/>
  <c r="J272" i="36"/>
  <c r="J273" i="36"/>
  <c r="J213" i="36"/>
  <c r="J342" i="36"/>
  <c r="J356" i="36"/>
  <c r="J328" i="36"/>
  <c r="J252" i="36"/>
  <c r="J262" i="36"/>
  <c r="J214" i="36"/>
  <c r="J330" i="36"/>
  <c r="J343" i="36"/>
  <c r="J263" i="36"/>
  <c r="J253" i="36"/>
  <c r="J357" i="36"/>
  <c r="J358" i="36"/>
  <c r="J215" i="36"/>
  <c r="J306" i="36"/>
  <c r="J359" i="36"/>
  <c r="J282" i="36"/>
  <c r="J360" i="36"/>
  <c r="J202" i="36"/>
  <c r="J264" i="36"/>
  <c r="J203" i="36"/>
  <c r="J361" i="36"/>
  <c r="J216" i="36"/>
  <c r="J217" i="36"/>
  <c r="J307" i="36"/>
  <c r="J308" i="36"/>
  <c r="J254" i="36"/>
  <c r="J283" i="36"/>
  <c r="J274" i="36"/>
  <c r="J152" i="36"/>
  <c r="J362" i="36"/>
  <c r="J255" i="36"/>
  <c r="J309" i="36"/>
  <c r="J310" i="36"/>
  <c r="J271" i="36"/>
  <c r="J331" i="36"/>
  <c r="J218" i="36"/>
  <c r="J219" i="36"/>
  <c r="J311" i="36"/>
  <c r="J312" i="36"/>
  <c r="J344" i="36"/>
  <c r="J204" i="36"/>
  <c r="J363" i="36"/>
  <c r="J364" i="36"/>
  <c r="J313" i="36"/>
  <c r="J314" i="36"/>
  <c r="J324" i="36"/>
  <c r="J315" i="36"/>
  <c r="J256" i="36"/>
  <c r="J257" i="36"/>
  <c r="J365" i="36"/>
  <c r="J205" i="36"/>
  <c r="J366" i="36"/>
  <c r="J367" i="36"/>
  <c r="J368" i="36"/>
  <c r="J316" i="36"/>
  <c r="J317" i="36"/>
  <c r="J345" i="36"/>
  <c r="J332" i="36"/>
  <c r="J333" i="36"/>
  <c r="J220" i="36"/>
  <c r="J221" i="36"/>
  <c r="J258" i="36"/>
  <c r="J275" i="36"/>
  <c r="J259" i="36"/>
  <c r="J318" i="36"/>
  <c r="J222" i="36"/>
  <c r="J319" i="36"/>
  <c r="J320" i="36"/>
  <c r="J260" i="36"/>
  <c r="J321" i="36"/>
  <c r="J322" i="36"/>
  <c r="J191" i="36"/>
  <c r="J223" i="36"/>
  <c r="J276" i="36"/>
  <c r="J323" i="36"/>
  <c r="E106" i="36"/>
  <c r="F106" i="36"/>
  <c r="G106" i="36"/>
  <c r="H106" i="36"/>
  <c r="I106" i="36"/>
  <c r="E107" i="36"/>
  <c r="F107" i="36"/>
  <c r="G107" i="36"/>
  <c r="H107" i="36"/>
  <c r="I107" i="36"/>
  <c r="E108" i="36"/>
  <c r="F108" i="36"/>
  <c r="G108" i="36"/>
  <c r="H108" i="36"/>
  <c r="I108" i="36"/>
  <c r="E81" i="36"/>
  <c r="F81" i="36"/>
  <c r="G81" i="36"/>
  <c r="H81" i="36"/>
  <c r="I81" i="36"/>
  <c r="Y10" i="51"/>
  <c r="Y12" i="51"/>
  <c r="Y34" i="51"/>
  <c r="Y29" i="51"/>
  <c r="Y20" i="51"/>
  <c r="Y26" i="51"/>
  <c r="Y15" i="51"/>
  <c r="Y22" i="51"/>
  <c r="Y21" i="51"/>
  <c r="Y92" i="51"/>
  <c r="Y23" i="51"/>
  <c r="Y24" i="51"/>
  <c r="Y35" i="51"/>
  <c r="Y33" i="51"/>
  <c r="Y40" i="51"/>
  <c r="Y55" i="51"/>
  <c r="Y56" i="51"/>
  <c r="Y127" i="51"/>
  <c r="Y39" i="51"/>
  <c r="Y30" i="51"/>
  <c r="Y68" i="51"/>
  <c r="Y128" i="51"/>
  <c r="Y71" i="51"/>
  <c r="Y129" i="51"/>
  <c r="Y79" i="51"/>
  <c r="Y80" i="51"/>
  <c r="Y110" i="51"/>
  <c r="Y144" i="51"/>
  <c r="Y67" i="51"/>
  <c r="Y72" i="51"/>
  <c r="Y74" i="51"/>
  <c r="Y90" i="51"/>
  <c r="Y124" i="51"/>
  <c r="Y130" i="51"/>
  <c r="Y192" i="51"/>
  <c r="Y193" i="51"/>
  <c r="Y194" i="51"/>
  <c r="Y195" i="51"/>
  <c r="Y196" i="51"/>
  <c r="Y134" i="51"/>
  <c r="Y167" i="51"/>
  <c r="Y8" i="51"/>
  <c r="Y9" i="51"/>
  <c r="Y13" i="51"/>
  <c r="Y7" i="51"/>
  <c r="Y11" i="51"/>
  <c r="Y17" i="51"/>
  <c r="Y18" i="51"/>
  <c r="Y14" i="51"/>
  <c r="Y16" i="51"/>
  <c r="Y28" i="51"/>
  <c r="Y27" i="51"/>
  <c r="Y19" i="51"/>
  <c r="Y25" i="51"/>
  <c r="Y31" i="51"/>
  <c r="Y42" i="51"/>
  <c r="Y32" i="51"/>
  <c r="Y36" i="51"/>
  <c r="Y45" i="51"/>
  <c r="Y44" i="51"/>
  <c r="Y81" i="51"/>
  <c r="Y76" i="51"/>
  <c r="Y77" i="51"/>
  <c r="Y38" i="51"/>
  <c r="Y95" i="51"/>
  <c r="Y41" i="51"/>
  <c r="Y338" i="51"/>
  <c r="Y339" i="51"/>
  <c r="Y46" i="51"/>
  <c r="Y51" i="51"/>
  <c r="Y48" i="51"/>
  <c r="Y53" i="51"/>
  <c r="Y54" i="51"/>
  <c r="Y151" i="51"/>
  <c r="Y88" i="51"/>
  <c r="Y111" i="51"/>
  <c r="Y60" i="51"/>
  <c r="Y163" i="51"/>
  <c r="Y59" i="51"/>
  <c r="Y52" i="51"/>
  <c r="Y113" i="51"/>
  <c r="Y63" i="51"/>
  <c r="Y66" i="51"/>
  <c r="Y70" i="51"/>
  <c r="Y43" i="51"/>
  <c r="Y69" i="51"/>
  <c r="Y345" i="51"/>
  <c r="Y135" i="51"/>
  <c r="Y75" i="51"/>
  <c r="Y47" i="51"/>
  <c r="Y100" i="51"/>
  <c r="Y58" i="51"/>
  <c r="Y78" i="51"/>
  <c r="Y82" i="51"/>
  <c r="Y83" i="51"/>
  <c r="Y96" i="51"/>
  <c r="Y108" i="51"/>
  <c r="Y89" i="51"/>
  <c r="Y62" i="51"/>
  <c r="Y366" i="51"/>
  <c r="Y367" i="51"/>
  <c r="Y164" i="51"/>
  <c r="Y57" i="51"/>
  <c r="Y168" i="51"/>
  <c r="Y120" i="51"/>
  <c r="Y109" i="51"/>
  <c r="Y165" i="51"/>
  <c r="Y94" i="51"/>
  <c r="Y181" i="51"/>
  <c r="Y118" i="51"/>
  <c r="Y176" i="51"/>
  <c r="Y136" i="51"/>
  <c r="Y102" i="51"/>
  <c r="Y103" i="51"/>
  <c r="Y97" i="51"/>
  <c r="Y368" i="51"/>
  <c r="Y86" i="51"/>
  <c r="Y340" i="51"/>
  <c r="Y49" i="51"/>
  <c r="Y153" i="51"/>
  <c r="Y104" i="51"/>
  <c r="Y105" i="51"/>
  <c r="Y106" i="51"/>
  <c r="Y244" i="51"/>
  <c r="Y107" i="51"/>
  <c r="Y99" i="51"/>
  <c r="Y162" i="51"/>
  <c r="Y112" i="51"/>
  <c r="Y400" i="51"/>
  <c r="Y61" i="51"/>
  <c r="Y114" i="51"/>
  <c r="Y115" i="51"/>
  <c r="Y116" i="51"/>
  <c r="Y376" i="51"/>
  <c r="Y117" i="51"/>
  <c r="Y119" i="51"/>
  <c r="Y179" i="51"/>
  <c r="Y180" i="51"/>
  <c r="Y121" i="51"/>
  <c r="Y125" i="51"/>
  <c r="Y126" i="51"/>
  <c r="Y369" i="51"/>
  <c r="Y370" i="51"/>
  <c r="Y371" i="51"/>
  <c r="Y372" i="51"/>
  <c r="Y131" i="51"/>
  <c r="Y132" i="51"/>
  <c r="Y133" i="51"/>
  <c r="Y197" i="51"/>
  <c r="Y91" i="51"/>
  <c r="Y203" i="51"/>
  <c r="Y204" i="51"/>
  <c r="Y137" i="51"/>
  <c r="Y138" i="51"/>
  <c r="Y139" i="51"/>
  <c r="Y140" i="51"/>
  <c r="Y356" i="51"/>
  <c r="Y143" i="51"/>
  <c r="Y152" i="51"/>
  <c r="Y248" i="51"/>
  <c r="Y247" i="51"/>
  <c r="Y166" i="51"/>
  <c r="Y154" i="51"/>
  <c r="Y155" i="51"/>
  <c r="Y156" i="51"/>
  <c r="Y157" i="51"/>
  <c r="Y158" i="51"/>
  <c r="Y159" i="51"/>
  <c r="Y160" i="51"/>
  <c r="Y84" i="51"/>
  <c r="Y373" i="51"/>
  <c r="Y374" i="51"/>
  <c r="Y375" i="51"/>
  <c r="Y341" i="51"/>
  <c r="Y342" i="51"/>
  <c r="Y343" i="51"/>
  <c r="Y344" i="51"/>
  <c r="Y161" i="51"/>
  <c r="Y190" i="51"/>
  <c r="Y169" i="51"/>
  <c r="Y170" i="51"/>
  <c r="Y171" i="51"/>
  <c r="Y172" i="51"/>
  <c r="Y93" i="51"/>
  <c r="Y173" i="51"/>
  <c r="Y174" i="51"/>
  <c r="Y175" i="51"/>
  <c r="Y73" i="51"/>
  <c r="Y287" i="51"/>
  <c r="Y303" i="51"/>
  <c r="Y377" i="51"/>
  <c r="Y378" i="51"/>
  <c r="Y379" i="51"/>
  <c r="Y346" i="51"/>
  <c r="Y347" i="51"/>
  <c r="Y348" i="51"/>
  <c r="Y349" i="51"/>
  <c r="Y350" i="51"/>
  <c r="Y351" i="51"/>
  <c r="Y352" i="51"/>
  <c r="Y178" i="51"/>
  <c r="Y177" i="51"/>
  <c r="Y182" i="51"/>
  <c r="Y183" i="51"/>
  <c r="Y184" i="51"/>
  <c r="Y185" i="51"/>
  <c r="Y186" i="51"/>
  <c r="Y187" i="51"/>
  <c r="Y189" i="51"/>
  <c r="Y191" i="51"/>
  <c r="Y353" i="51"/>
  <c r="Y198" i="51"/>
  <c r="Y199" i="51"/>
  <c r="Y200" i="51"/>
  <c r="Y201" i="51"/>
  <c r="Y202" i="51"/>
  <c r="Y401" i="51"/>
  <c r="Y402" i="51"/>
  <c r="Y403" i="51"/>
  <c r="Y404" i="51"/>
  <c r="Y205" i="51"/>
  <c r="Y206" i="51"/>
  <c r="Y207" i="51"/>
  <c r="Y208" i="51"/>
  <c r="Y209" i="51"/>
  <c r="Y210" i="51"/>
  <c r="Y211" i="51"/>
  <c r="Y212" i="51"/>
  <c r="Y213" i="51"/>
  <c r="Y214" i="51"/>
  <c r="Y354" i="51"/>
  <c r="Y355" i="51"/>
  <c r="Y217" i="51"/>
  <c r="Y215" i="51"/>
  <c r="Y216" i="51"/>
  <c r="Y218" i="51"/>
  <c r="Y219" i="51"/>
  <c r="Y220" i="51"/>
  <c r="Y98" i="51"/>
  <c r="Y405" i="51"/>
  <c r="Y406" i="51"/>
  <c r="Y407" i="51"/>
  <c r="Y408" i="51"/>
  <c r="Y409" i="51"/>
  <c r="Y221" i="51"/>
  <c r="Y222" i="51"/>
  <c r="Y223" i="51"/>
  <c r="Y224" i="51"/>
  <c r="Y225" i="51"/>
  <c r="Y226" i="51"/>
  <c r="Y227" i="51"/>
  <c r="Y228" i="51"/>
  <c r="Y229" i="51"/>
  <c r="Y230" i="51"/>
  <c r="Y231" i="51"/>
  <c r="Y232" i="51"/>
  <c r="Y233" i="51"/>
  <c r="Y234" i="51"/>
  <c r="Y235" i="51"/>
  <c r="Y357" i="51"/>
  <c r="Y358" i="51"/>
  <c r="Y359" i="51"/>
  <c r="Y360" i="51"/>
  <c r="Y361" i="51"/>
  <c r="Y362" i="51"/>
  <c r="Y363" i="51"/>
  <c r="Y364" i="51"/>
  <c r="Y365" i="51"/>
  <c r="Y236" i="51"/>
  <c r="Y237" i="51"/>
  <c r="Y87" i="51"/>
  <c r="Y239" i="51"/>
  <c r="Y380" i="51"/>
  <c r="Y147" i="51"/>
  <c r="Y238" i="51"/>
  <c r="Y242" i="51"/>
  <c r="Y249" i="51"/>
  <c r="Y245" i="51"/>
  <c r="Y246" i="51"/>
  <c r="Y243" i="51"/>
  <c r="Y255" i="51"/>
  <c r="Y256" i="51"/>
  <c r="Y253" i="51"/>
  <c r="Y254" i="51"/>
  <c r="Y145" i="51"/>
  <c r="Y381" i="51"/>
  <c r="Y252" i="51"/>
  <c r="Y263" i="51"/>
  <c r="Y260" i="51"/>
  <c r="Y261" i="51"/>
  <c r="Y262" i="51"/>
  <c r="Y382" i="51"/>
  <c r="Y259" i="51"/>
  <c r="Y271" i="51"/>
  <c r="Y272" i="51"/>
  <c r="Y273" i="51"/>
  <c r="Y274" i="51"/>
  <c r="Y275" i="51"/>
  <c r="Y276" i="51"/>
  <c r="Y267" i="51"/>
  <c r="Y268" i="51"/>
  <c r="Y269" i="51"/>
  <c r="Y270" i="51"/>
  <c r="Y383" i="51"/>
  <c r="Y384" i="51"/>
  <c r="Y385" i="51"/>
  <c r="Y266" i="51"/>
  <c r="Y288" i="51"/>
  <c r="Y289" i="51"/>
  <c r="Y290" i="51"/>
  <c r="Y291" i="51"/>
  <c r="Y250" i="51"/>
  <c r="Y281" i="51"/>
  <c r="Y282" i="51"/>
  <c r="Y283" i="51"/>
  <c r="Y284" i="51"/>
  <c r="Y285" i="51"/>
  <c r="Y286" i="51"/>
  <c r="Y280" i="51"/>
  <c r="Y386" i="51"/>
  <c r="Y387" i="51"/>
  <c r="Y388" i="51"/>
  <c r="Y389" i="51"/>
  <c r="Y304" i="51"/>
  <c r="Y305" i="51"/>
  <c r="Y306" i="51"/>
  <c r="Y390" i="51"/>
  <c r="Y391" i="51"/>
  <c r="Y392" i="51"/>
  <c r="Y393" i="51"/>
  <c r="Y394" i="51"/>
  <c r="Y395" i="51"/>
  <c r="Y296" i="51"/>
  <c r="Y297" i="51"/>
  <c r="Y298" i="51"/>
  <c r="Y299" i="51"/>
  <c r="Y300" i="51"/>
  <c r="Y301" i="51"/>
  <c r="Y302" i="51"/>
  <c r="Y323" i="51"/>
  <c r="Y324" i="51"/>
  <c r="Y325" i="51"/>
  <c r="Y326" i="51"/>
  <c r="Y396" i="51"/>
  <c r="Y397" i="51"/>
  <c r="Y398" i="51"/>
  <c r="Y399" i="51"/>
  <c r="Y315" i="51"/>
  <c r="Y316" i="51"/>
  <c r="Y317" i="51"/>
  <c r="Y318" i="51"/>
  <c r="Y319" i="51"/>
  <c r="Y320" i="51"/>
  <c r="Y321" i="51"/>
  <c r="Y322" i="51"/>
  <c r="Y330" i="51"/>
  <c r="Y331" i="51"/>
  <c r="Y332" i="51"/>
  <c r="Y333" i="51"/>
  <c r="Y334" i="51"/>
  <c r="Y335" i="51"/>
  <c r="Y336" i="51"/>
  <c r="Y337" i="51"/>
  <c r="Y327" i="51"/>
  <c r="Y328" i="51"/>
  <c r="Y329" i="51"/>
  <c r="Y410" i="51"/>
  <c r="Y122" i="51"/>
  <c r="Y411" i="51"/>
  <c r="Y412" i="51"/>
  <c r="Y413" i="51"/>
  <c r="Y414" i="51"/>
  <c r="Y415" i="51"/>
  <c r="Y416" i="51"/>
  <c r="Y417" i="51"/>
  <c r="Y418" i="51"/>
  <c r="Y419" i="51"/>
  <c r="Y420" i="51"/>
  <c r="Y421" i="51"/>
  <c r="Y422" i="51"/>
  <c r="Y423" i="51"/>
  <c r="Y424" i="51"/>
  <c r="Y425" i="51"/>
  <c r="Y426" i="51"/>
  <c r="Y427" i="51"/>
  <c r="Y428" i="51"/>
  <c r="Y429" i="51"/>
  <c r="Y430" i="51"/>
  <c r="Y431" i="51"/>
  <c r="Y432" i="51"/>
  <c r="Y433" i="51"/>
  <c r="Y434" i="51"/>
  <c r="Y435" i="51"/>
  <c r="Y436" i="51"/>
  <c r="Y437" i="51"/>
  <c r="Y438" i="51"/>
  <c r="Y439" i="51"/>
  <c r="Y440" i="51"/>
  <c r="Y441" i="51"/>
  <c r="Y442" i="51"/>
  <c r="Y443" i="51"/>
  <c r="Y444" i="51"/>
  <c r="Y445" i="51"/>
  <c r="Y446" i="51"/>
  <c r="Y447" i="51"/>
  <c r="Y448" i="51"/>
  <c r="Y449" i="51"/>
  <c r="Y450" i="51"/>
  <c r="Y451" i="51"/>
  <c r="Y452" i="51"/>
  <c r="Y453" i="51"/>
  <c r="Y454" i="51"/>
  <c r="Y455" i="51"/>
  <c r="Y456" i="51"/>
  <c r="Y457" i="51"/>
  <c r="Y458" i="51"/>
  <c r="Y459" i="51"/>
  <c r="Y460" i="51"/>
  <c r="Y461" i="51"/>
  <c r="Y462" i="51"/>
  <c r="Y463" i="51"/>
  <c r="Y464" i="51"/>
  <c r="Y465" i="51"/>
  <c r="Y466" i="51"/>
  <c r="Y467" i="51"/>
  <c r="Y468" i="51"/>
  <c r="Y469" i="51"/>
  <c r="Y470" i="51"/>
  <c r="Y471" i="51"/>
  <c r="Y472" i="51"/>
  <c r="Y473" i="51"/>
  <c r="Y474" i="51"/>
  <c r="Y475" i="51"/>
  <c r="Y476" i="51"/>
  <c r="Y477" i="51"/>
  <c r="Y478" i="51"/>
  <c r="Y479" i="51"/>
  <c r="Y480" i="51"/>
  <c r="Y481" i="51"/>
  <c r="Y482" i="51"/>
  <c r="Y483" i="51"/>
  <c r="Y484" i="51"/>
  <c r="Y485" i="51"/>
  <c r="Y486" i="51"/>
  <c r="Y487" i="51"/>
  <c r="Y488" i="51"/>
  <c r="Y489" i="51"/>
  <c r="Y490" i="51"/>
  <c r="Y491" i="51"/>
  <c r="Y492" i="51"/>
  <c r="Y493" i="51"/>
  <c r="Y494" i="51"/>
  <c r="Y495" i="51"/>
  <c r="Y496" i="51"/>
  <c r="Y497" i="51"/>
  <c r="Y498" i="51"/>
  <c r="Y499" i="51"/>
  <c r="Y500" i="51"/>
  <c r="Y501" i="51"/>
  <c r="Y502" i="51"/>
  <c r="Y503" i="51"/>
  <c r="Y504" i="51"/>
  <c r="Y505" i="51"/>
  <c r="Y506" i="51"/>
  <c r="Y85" i="51"/>
  <c r="Y507" i="51"/>
  <c r="Y508" i="51"/>
  <c r="Y509" i="51"/>
  <c r="Y510" i="51"/>
  <c r="Y511" i="51"/>
  <c r="Y512" i="51"/>
  <c r="Y513" i="51"/>
  <c r="Y514" i="51"/>
  <c r="Y515" i="51"/>
  <c r="Y516" i="51"/>
  <c r="Y517" i="51"/>
  <c r="Y518" i="51"/>
  <c r="Y519" i="51"/>
  <c r="Y520" i="51"/>
  <c r="Y521" i="51"/>
  <c r="Y522" i="51"/>
  <c r="Y523" i="51"/>
  <c r="Y524" i="51"/>
  <c r="Y525" i="51"/>
  <c r="Y526" i="51"/>
  <c r="Y527" i="51"/>
  <c r="Y528" i="51"/>
  <c r="Y529" i="51"/>
  <c r="Y530" i="51"/>
  <c r="Y531" i="51"/>
  <c r="Y532" i="51"/>
  <c r="Y533" i="51"/>
  <c r="Y534" i="51"/>
  <c r="Y535" i="51"/>
  <c r="Y536" i="51"/>
  <c r="Y537" i="51"/>
  <c r="Y538" i="51"/>
  <c r="Y539" i="51"/>
  <c r="Y540" i="51"/>
  <c r="Y541" i="51"/>
  <c r="Y542" i="51"/>
  <c r="Y543" i="51"/>
  <c r="Y544" i="51"/>
  <c r="Y545" i="51"/>
  <c r="Y546" i="51"/>
  <c r="Y547" i="51"/>
  <c r="Y548" i="51"/>
  <c r="Y549" i="51"/>
  <c r="Y550" i="51"/>
  <c r="Y551" i="51"/>
  <c r="Y552" i="51"/>
  <c r="Y553" i="51"/>
  <c r="Y554" i="51"/>
  <c r="Y555" i="51"/>
  <c r="Y556" i="51"/>
  <c r="Y557" i="51"/>
  <c r="Y558" i="51"/>
  <c r="Y559" i="51"/>
  <c r="Y560" i="51"/>
  <c r="Y561" i="51"/>
  <c r="Y562" i="51"/>
  <c r="Y563" i="51"/>
  <c r="Y564" i="51"/>
  <c r="Y565" i="51"/>
  <c r="Y566" i="51"/>
  <c r="Y567" i="51"/>
  <c r="Y568" i="51"/>
  <c r="Y569" i="51"/>
  <c r="Y570" i="51"/>
  <c r="Y571" i="51"/>
  <c r="Y572" i="51"/>
  <c r="Y573" i="51"/>
  <c r="Y574" i="51"/>
  <c r="Y575" i="51"/>
  <c r="Y576" i="51"/>
  <c r="Y577" i="51"/>
  <c r="Y578" i="51"/>
  <c r="Y579" i="51"/>
  <c r="Y580" i="51"/>
  <c r="Y581" i="51"/>
  <c r="Y582" i="51"/>
  <c r="Y583" i="51"/>
  <c r="Y584" i="51"/>
  <c r="Y585" i="51"/>
  <c r="Y586" i="51"/>
  <c r="Y587" i="51"/>
  <c r="Y588" i="51"/>
  <c r="Y589" i="51"/>
  <c r="Y590" i="51"/>
  <c r="Y591" i="51"/>
  <c r="Y592" i="51"/>
  <c r="Y593" i="51"/>
  <c r="Y594" i="51"/>
  <c r="Y595" i="51"/>
  <c r="Y596" i="51"/>
  <c r="Y597" i="51"/>
  <c r="Y598" i="51"/>
  <c r="Y599" i="51"/>
  <c r="Y600" i="51"/>
  <c r="Y601" i="51"/>
  <c r="Y602" i="51"/>
  <c r="Y603" i="51"/>
  <c r="Y604" i="51"/>
  <c r="Y605" i="51"/>
  <c r="Y606" i="51"/>
  <c r="Y607" i="51"/>
  <c r="Y608" i="51"/>
  <c r="Y609" i="51"/>
  <c r="Y610" i="51"/>
  <c r="Y611" i="51"/>
  <c r="Y612" i="51"/>
  <c r="Y613" i="51"/>
  <c r="Y614" i="51"/>
  <c r="Y615" i="51"/>
  <c r="Y616" i="51"/>
  <c r="Y617" i="51"/>
  <c r="Y618" i="51"/>
  <c r="Y619" i="51"/>
  <c r="Y620" i="51"/>
  <c r="Y621" i="51"/>
  <c r="Y622" i="51"/>
  <c r="Y623" i="51"/>
  <c r="Y624" i="51"/>
  <c r="Y625" i="51"/>
  <c r="Y626" i="51"/>
  <c r="Y627" i="51"/>
  <c r="Y628" i="51"/>
  <c r="Y629" i="51"/>
  <c r="Y630" i="51"/>
  <c r="Y631" i="51"/>
  <c r="Y632" i="51"/>
  <c r="Y633" i="51"/>
  <c r="Y634" i="51"/>
  <c r="Y635" i="51"/>
  <c r="Y636" i="51"/>
  <c r="Y637" i="51"/>
  <c r="Y638" i="51"/>
  <c r="Y639" i="51"/>
  <c r="Y640" i="51"/>
  <c r="Y641" i="51"/>
  <c r="Y642" i="51"/>
  <c r="Y643" i="51"/>
  <c r="Y644" i="51"/>
  <c r="Y645" i="51"/>
  <c r="Y646" i="51"/>
  <c r="Y647" i="51"/>
  <c r="Y648" i="51"/>
  <c r="Y649" i="51"/>
  <c r="Y650" i="51"/>
  <c r="Y651" i="51"/>
  <c r="Y652" i="51"/>
  <c r="Y653" i="51"/>
  <c r="Y654" i="51"/>
  <c r="Y655" i="51"/>
  <c r="Y656" i="51"/>
  <c r="Y657" i="51"/>
  <c r="Y658" i="51"/>
  <c r="Y659" i="51"/>
  <c r="Y660" i="51"/>
  <c r="Y661" i="51"/>
  <c r="Y662" i="51"/>
  <c r="Y663" i="51"/>
  <c r="Y664" i="51"/>
  <c r="Y665" i="51"/>
  <c r="AS5" i="51"/>
  <c r="L128" i="51"/>
  <c r="M128" i="51"/>
  <c r="N128" i="51"/>
  <c r="O128" i="51"/>
  <c r="P128" i="51"/>
  <c r="Q128" i="51"/>
  <c r="R128" i="51"/>
  <c r="S128" i="51"/>
  <c r="T128" i="51"/>
  <c r="U128" i="51"/>
  <c r="V128" i="51"/>
  <c r="W128" i="51"/>
  <c r="X128" i="51"/>
  <c r="L144" i="51"/>
  <c r="M144" i="51"/>
  <c r="N144" i="51"/>
  <c r="O144" i="51"/>
  <c r="P144" i="51"/>
  <c r="Q144" i="51"/>
  <c r="R144" i="51"/>
  <c r="S144" i="51"/>
  <c r="T144" i="51"/>
  <c r="U144" i="51"/>
  <c r="V144" i="51"/>
  <c r="W144" i="51"/>
  <c r="X144" i="51"/>
  <c r="L192" i="51"/>
  <c r="M192" i="51"/>
  <c r="N192" i="51"/>
  <c r="O192" i="51"/>
  <c r="P192" i="51"/>
  <c r="Q192" i="51"/>
  <c r="R192" i="51"/>
  <c r="S192" i="51"/>
  <c r="T192" i="51"/>
  <c r="U192" i="51"/>
  <c r="V192" i="51"/>
  <c r="W192" i="51"/>
  <c r="X192" i="51"/>
  <c r="L193" i="51"/>
  <c r="M193" i="51"/>
  <c r="N193" i="51"/>
  <c r="O193" i="51"/>
  <c r="P193" i="51"/>
  <c r="Q193" i="51"/>
  <c r="R193" i="51"/>
  <c r="S193" i="51"/>
  <c r="T193" i="51"/>
  <c r="U193" i="51"/>
  <c r="V193" i="51"/>
  <c r="W193" i="51"/>
  <c r="X193" i="51"/>
  <c r="L194" i="51"/>
  <c r="M194" i="51"/>
  <c r="N194" i="51"/>
  <c r="O194" i="51"/>
  <c r="P194" i="51"/>
  <c r="Q194" i="51"/>
  <c r="R194" i="51"/>
  <c r="S194" i="51"/>
  <c r="T194" i="51"/>
  <c r="U194" i="51"/>
  <c r="V194" i="51"/>
  <c r="W194" i="51"/>
  <c r="X194" i="51"/>
  <c r="L195" i="51"/>
  <c r="M195" i="51"/>
  <c r="N195" i="51"/>
  <c r="O195" i="51"/>
  <c r="P195" i="51"/>
  <c r="Q195" i="51"/>
  <c r="R195" i="51"/>
  <c r="S195" i="51"/>
  <c r="T195" i="51"/>
  <c r="U195" i="51"/>
  <c r="V195" i="51"/>
  <c r="W195" i="51"/>
  <c r="X195" i="51"/>
  <c r="L196" i="51"/>
  <c r="M196" i="51"/>
  <c r="N196" i="51"/>
  <c r="O196" i="51"/>
  <c r="P196" i="51"/>
  <c r="Q196" i="51"/>
  <c r="R196" i="51"/>
  <c r="S196" i="51"/>
  <c r="T196" i="51"/>
  <c r="U196" i="51"/>
  <c r="V196" i="51"/>
  <c r="W196" i="51"/>
  <c r="X196" i="51"/>
  <c r="D81" i="36" l="1"/>
  <c r="D108" i="36"/>
  <c r="D107" i="36"/>
  <c r="D106" i="36"/>
  <c r="G194" i="51"/>
  <c r="H194" i="51"/>
  <c r="I194" i="51"/>
  <c r="H193" i="51"/>
  <c r="I193" i="51"/>
  <c r="G193" i="51"/>
  <c r="H192" i="51"/>
  <c r="G192" i="51"/>
  <c r="I192" i="51"/>
  <c r="G144" i="51"/>
  <c r="H144" i="51"/>
  <c r="I144" i="51"/>
  <c r="G128" i="51"/>
  <c r="H128" i="51"/>
  <c r="I128" i="51"/>
  <c r="H196" i="51"/>
  <c r="G196" i="51"/>
  <c r="I196" i="51"/>
  <c r="G195" i="51"/>
  <c r="H195" i="51"/>
  <c r="I195" i="51"/>
  <c r="K193" i="51"/>
  <c r="K192" i="51"/>
  <c r="K196" i="51"/>
  <c r="K194" i="51"/>
  <c r="K128" i="51"/>
  <c r="K195" i="51"/>
  <c r="K144" i="51"/>
  <c r="X20" i="52"/>
  <c r="X12" i="52"/>
  <c r="X27" i="52"/>
  <c r="X47" i="52"/>
  <c r="X30" i="52"/>
  <c r="X29" i="52"/>
  <c r="X84" i="52"/>
  <c r="X87" i="52"/>
  <c r="X88" i="52"/>
  <c r="X8" i="52"/>
  <c r="X13" i="52"/>
  <c r="X10" i="52"/>
  <c r="X9" i="52"/>
  <c r="X11" i="52"/>
  <c r="X18" i="52"/>
  <c r="X17" i="52"/>
  <c r="X14" i="52"/>
  <c r="X16" i="52"/>
  <c r="X19" i="52"/>
  <c r="X24" i="52"/>
  <c r="X25" i="52"/>
  <c r="X32" i="52"/>
  <c r="X43" i="52"/>
  <c r="X61" i="52"/>
  <c r="X34" i="52"/>
  <c r="X36" i="52"/>
  <c r="X21" i="52"/>
  <c r="X37" i="52"/>
  <c r="X35" i="52"/>
  <c r="X62" i="52"/>
  <c r="X31" i="52"/>
  <c r="X33" i="52"/>
  <c r="X79" i="52"/>
  <c r="X78" i="52"/>
  <c r="X80" i="52"/>
  <c r="X46" i="52"/>
  <c r="X81" i="52"/>
  <c r="X86" i="52"/>
  <c r="X85" i="52"/>
  <c r="X7" i="52"/>
  <c r="X15" i="52"/>
  <c r="X151" i="52"/>
  <c r="X23" i="52"/>
  <c r="X140" i="52"/>
  <c r="X28" i="52"/>
  <c r="X40" i="52"/>
  <c r="X89" i="52"/>
  <c r="X117" i="52"/>
  <c r="X116" i="52"/>
  <c r="X60" i="52"/>
  <c r="X26" i="52"/>
  <c r="X54" i="52"/>
  <c r="X90" i="52"/>
  <c r="X69" i="52"/>
  <c r="X22" i="52"/>
  <c r="X110" i="52"/>
  <c r="X63" i="52"/>
  <c r="X154" i="52"/>
  <c r="X51" i="52"/>
  <c r="X52" i="52"/>
  <c r="X53" i="52"/>
  <c r="X70" i="52"/>
  <c r="X49" i="52"/>
  <c r="X147" i="52"/>
  <c r="X57" i="52"/>
  <c r="X58" i="52"/>
  <c r="X59" i="52"/>
  <c r="X96" i="52"/>
  <c r="X48" i="52"/>
  <c r="X71" i="52"/>
  <c r="X72" i="52"/>
  <c r="X74" i="52"/>
  <c r="X73" i="52"/>
  <c r="X75" i="52"/>
  <c r="X76" i="52"/>
  <c r="X77" i="52"/>
  <c r="X166" i="52"/>
  <c r="X157" i="52"/>
  <c r="X91" i="52"/>
  <c r="X136" i="52"/>
  <c r="X83" i="52"/>
  <c r="X92" i="52"/>
  <c r="X125" i="52"/>
  <c r="X146" i="52"/>
  <c r="X127" i="52"/>
  <c r="X101" i="52"/>
  <c r="X64" i="52"/>
  <c r="X135" i="52"/>
  <c r="X105" i="52"/>
  <c r="X162" i="52"/>
  <c r="X97" i="52"/>
  <c r="X156" i="52"/>
  <c r="X111" i="52"/>
  <c r="X160" i="52"/>
  <c r="X132" i="52"/>
  <c r="X134" i="52"/>
  <c r="X152" i="52"/>
  <c r="X137" i="52"/>
  <c r="X131" i="52"/>
  <c r="X107" i="52"/>
  <c r="X100" i="52"/>
  <c r="X171" i="52"/>
  <c r="X144" i="52"/>
  <c r="X167" i="52"/>
  <c r="X158" i="52"/>
  <c r="X112" i="52"/>
  <c r="X142" i="52"/>
  <c r="X159" i="52"/>
  <c r="X143" i="52"/>
  <c r="X121" i="52"/>
  <c r="X118" i="52"/>
  <c r="X128" i="52"/>
  <c r="X145" i="52"/>
  <c r="X161" i="52"/>
  <c r="X119" i="52"/>
  <c r="X130" i="52"/>
  <c r="X126" i="52"/>
  <c r="X103" i="52"/>
  <c r="X169" i="52"/>
  <c r="X106" i="52"/>
  <c r="X129" i="52"/>
  <c r="X141" i="52"/>
  <c r="X163" i="52"/>
  <c r="X93" i="52"/>
  <c r="X170" i="52"/>
  <c r="X138" i="52"/>
  <c r="X102" i="52"/>
  <c r="X120" i="52"/>
  <c r="X109" i="52"/>
  <c r="X153" i="52"/>
  <c r="X164" i="52"/>
  <c r="X114" i="52"/>
  <c r="X133" i="52"/>
  <c r="X115" i="52"/>
  <c r="X108" i="52"/>
  <c r="X113" i="52"/>
  <c r="X148" i="52"/>
  <c r="X155" i="52"/>
  <c r="X168" i="52"/>
  <c r="X122" i="52"/>
  <c r="X94" i="52"/>
  <c r="X95" i="52"/>
  <c r="X99" i="52"/>
  <c r="X104" i="52"/>
  <c r="X149" i="52"/>
  <c r="X139" i="52"/>
  <c r="X150" i="52"/>
  <c r="X172" i="52"/>
  <c r="X124" i="52"/>
  <c r="X98" i="52"/>
  <c r="X123" i="52"/>
  <c r="X165" i="52"/>
  <c r="L88" i="52"/>
  <c r="M88" i="52"/>
  <c r="N88" i="52"/>
  <c r="O88" i="52"/>
  <c r="P88" i="52"/>
  <c r="Q88" i="52"/>
  <c r="R88" i="52"/>
  <c r="S88" i="52"/>
  <c r="T88" i="52"/>
  <c r="U88" i="52"/>
  <c r="V88" i="52"/>
  <c r="W88" i="52"/>
  <c r="L87" i="52"/>
  <c r="M87" i="52"/>
  <c r="N87" i="52"/>
  <c r="O87" i="52"/>
  <c r="P87" i="52"/>
  <c r="Q87" i="52"/>
  <c r="R87" i="52"/>
  <c r="S87" i="52"/>
  <c r="T87" i="52"/>
  <c r="U87" i="52"/>
  <c r="V87" i="52"/>
  <c r="W87" i="52"/>
  <c r="X10" i="51"/>
  <c r="X13" i="51"/>
  <c r="X16" i="51"/>
  <c r="X25" i="51"/>
  <c r="X20" i="51"/>
  <c r="X21" i="51"/>
  <c r="X32" i="51"/>
  <c r="X35" i="51"/>
  <c r="X22" i="51"/>
  <c r="X30" i="51"/>
  <c r="X33" i="51"/>
  <c r="X45" i="51"/>
  <c r="X46" i="51"/>
  <c r="X48" i="51"/>
  <c r="X26" i="51"/>
  <c r="X51" i="51"/>
  <c r="X62" i="51"/>
  <c r="X91" i="51"/>
  <c r="X54" i="51"/>
  <c r="X67" i="51"/>
  <c r="X60" i="51"/>
  <c r="X97" i="51"/>
  <c r="X66" i="51"/>
  <c r="X96" i="51"/>
  <c r="X153" i="51"/>
  <c r="X154" i="51"/>
  <c r="X155" i="51"/>
  <c r="X156" i="51"/>
  <c r="X157" i="51"/>
  <c r="X158" i="51"/>
  <c r="X39" i="51"/>
  <c r="X55" i="51"/>
  <c r="X159" i="51"/>
  <c r="X160" i="51"/>
  <c r="X203" i="51"/>
  <c r="X204" i="51"/>
  <c r="X205" i="51"/>
  <c r="X206" i="51"/>
  <c r="X124" i="51"/>
  <c r="X130" i="51"/>
  <c r="X132" i="51"/>
  <c r="X207" i="51"/>
  <c r="X208" i="51"/>
  <c r="X209" i="51"/>
  <c r="X210" i="51"/>
  <c r="X211" i="51"/>
  <c r="X212" i="51"/>
  <c r="X213" i="51"/>
  <c r="X221" i="51"/>
  <c r="X222" i="51"/>
  <c r="X223" i="51"/>
  <c r="X224" i="51"/>
  <c r="X225" i="51"/>
  <c r="X226" i="51"/>
  <c r="X227" i="51"/>
  <c r="X228" i="51"/>
  <c r="X229" i="51"/>
  <c r="X230" i="51"/>
  <c r="X231" i="51"/>
  <c r="X232" i="51"/>
  <c r="X8" i="51"/>
  <c r="X9" i="51"/>
  <c r="X7" i="51"/>
  <c r="X12" i="51"/>
  <c r="X11" i="51"/>
  <c r="X17" i="51"/>
  <c r="X18" i="51"/>
  <c r="X14" i="51"/>
  <c r="X15" i="51"/>
  <c r="X28" i="51"/>
  <c r="X27" i="51"/>
  <c r="X19" i="51"/>
  <c r="X31" i="51"/>
  <c r="X23" i="51"/>
  <c r="X24" i="51"/>
  <c r="X34" i="51"/>
  <c r="X42" i="51"/>
  <c r="X36" i="51"/>
  <c r="X44" i="51"/>
  <c r="X81" i="51"/>
  <c r="X76" i="51"/>
  <c r="X77" i="51"/>
  <c r="X38" i="51"/>
  <c r="X95" i="51"/>
  <c r="X41" i="51"/>
  <c r="X338" i="51"/>
  <c r="X339" i="51"/>
  <c r="X29" i="51"/>
  <c r="X53" i="51"/>
  <c r="X151" i="51"/>
  <c r="X40" i="51"/>
  <c r="X88" i="51"/>
  <c r="X56" i="51"/>
  <c r="X111" i="51"/>
  <c r="X163" i="51"/>
  <c r="X59" i="51"/>
  <c r="X52" i="51"/>
  <c r="X113" i="51"/>
  <c r="X63" i="51"/>
  <c r="X70" i="51"/>
  <c r="X43" i="51"/>
  <c r="X69" i="51"/>
  <c r="X345" i="51"/>
  <c r="X135" i="51"/>
  <c r="X75" i="51"/>
  <c r="X47" i="51"/>
  <c r="X100" i="51"/>
  <c r="X58" i="51"/>
  <c r="X78" i="51"/>
  <c r="X82" i="51"/>
  <c r="X83" i="51"/>
  <c r="X108" i="51"/>
  <c r="X89" i="51"/>
  <c r="X366" i="51"/>
  <c r="X367" i="51"/>
  <c r="X164" i="51"/>
  <c r="X57" i="51"/>
  <c r="X168" i="51"/>
  <c r="X68" i="51"/>
  <c r="X72" i="51"/>
  <c r="X120" i="51"/>
  <c r="X109" i="51"/>
  <c r="X165" i="51"/>
  <c r="X94" i="51"/>
  <c r="X181" i="51"/>
  <c r="X71" i="51"/>
  <c r="X118" i="51"/>
  <c r="X74" i="51"/>
  <c r="X176" i="51"/>
  <c r="X136" i="51"/>
  <c r="X102" i="51"/>
  <c r="X103" i="51"/>
  <c r="X368" i="51"/>
  <c r="X92" i="51"/>
  <c r="X86" i="51"/>
  <c r="X340" i="51"/>
  <c r="X49" i="51"/>
  <c r="X104" i="51"/>
  <c r="X105" i="51"/>
  <c r="X106" i="51"/>
  <c r="X244" i="51"/>
  <c r="X107" i="51"/>
  <c r="X99" i="51"/>
  <c r="X162" i="51"/>
  <c r="X112" i="51"/>
  <c r="X400" i="51"/>
  <c r="X61" i="51"/>
  <c r="X114" i="51"/>
  <c r="X115" i="51"/>
  <c r="X79" i="51"/>
  <c r="X116" i="51"/>
  <c r="X376" i="51"/>
  <c r="X117" i="51"/>
  <c r="X119" i="51"/>
  <c r="X179" i="51"/>
  <c r="X180" i="51"/>
  <c r="X121" i="51"/>
  <c r="X125" i="51"/>
  <c r="X126" i="51"/>
  <c r="X369" i="51"/>
  <c r="X370" i="51"/>
  <c r="X371" i="51"/>
  <c r="X372" i="51"/>
  <c r="X131" i="51"/>
  <c r="X133" i="51"/>
  <c r="X197" i="51"/>
  <c r="X110" i="51"/>
  <c r="X137" i="51"/>
  <c r="X138" i="51"/>
  <c r="X139" i="51"/>
  <c r="X140" i="51"/>
  <c r="X356" i="51"/>
  <c r="X143" i="51"/>
  <c r="X152" i="51"/>
  <c r="X248" i="51"/>
  <c r="X247" i="51"/>
  <c r="X166" i="51"/>
  <c r="X90" i="51"/>
  <c r="X84" i="51"/>
  <c r="X373" i="51"/>
  <c r="X374" i="51"/>
  <c r="X375" i="51"/>
  <c r="X341" i="51"/>
  <c r="X342" i="51"/>
  <c r="X343" i="51"/>
  <c r="X344" i="51"/>
  <c r="X161" i="51"/>
  <c r="X190" i="51"/>
  <c r="X169" i="51"/>
  <c r="X170" i="51"/>
  <c r="X171" i="51"/>
  <c r="X172" i="51"/>
  <c r="X93" i="51"/>
  <c r="X173" i="51"/>
  <c r="X174" i="51"/>
  <c r="X175" i="51"/>
  <c r="X73" i="51"/>
  <c r="X287" i="51"/>
  <c r="X303" i="51"/>
  <c r="X377" i="51"/>
  <c r="X378" i="51"/>
  <c r="X379" i="51"/>
  <c r="X346" i="51"/>
  <c r="X347" i="51"/>
  <c r="X348" i="51"/>
  <c r="X349" i="51"/>
  <c r="X350" i="51"/>
  <c r="X351" i="51"/>
  <c r="X352" i="51"/>
  <c r="X178" i="51"/>
  <c r="X177" i="51"/>
  <c r="X182" i="51"/>
  <c r="X183" i="51"/>
  <c r="X184" i="51"/>
  <c r="X185" i="51"/>
  <c r="X186" i="51"/>
  <c r="X187" i="51"/>
  <c r="X189" i="51"/>
  <c r="X191" i="51"/>
  <c r="X353" i="51"/>
  <c r="X198" i="51"/>
  <c r="X199" i="51"/>
  <c r="X200" i="51"/>
  <c r="X201" i="51"/>
  <c r="X202" i="51"/>
  <c r="X401" i="51"/>
  <c r="X402" i="51"/>
  <c r="X403" i="51"/>
  <c r="X404" i="51"/>
  <c r="X214" i="51"/>
  <c r="X354" i="51"/>
  <c r="X355" i="51"/>
  <c r="X217" i="51"/>
  <c r="X215" i="51"/>
  <c r="X216" i="51"/>
  <c r="X218" i="51"/>
  <c r="X219" i="51"/>
  <c r="X220" i="51"/>
  <c r="X134" i="51"/>
  <c r="X98" i="51"/>
  <c r="X405" i="51"/>
  <c r="X406" i="51"/>
  <c r="X407" i="51"/>
  <c r="X408" i="51"/>
  <c r="X409" i="51"/>
  <c r="X233" i="51"/>
  <c r="X234" i="51"/>
  <c r="X235" i="51"/>
  <c r="X357" i="51"/>
  <c r="X358" i="51"/>
  <c r="X359" i="51"/>
  <c r="X360" i="51"/>
  <c r="X361" i="51"/>
  <c r="X362" i="51"/>
  <c r="X363" i="51"/>
  <c r="X364" i="51"/>
  <c r="X365" i="51"/>
  <c r="X236" i="51"/>
  <c r="X237" i="51"/>
  <c r="X87" i="51"/>
  <c r="X239" i="51"/>
  <c r="X380" i="51"/>
  <c r="X147" i="51"/>
  <c r="X238" i="51"/>
  <c r="X242" i="51"/>
  <c r="X249" i="51"/>
  <c r="X245" i="51"/>
  <c r="X246" i="51"/>
  <c r="X243" i="51"/>
  <c r="X255" i="51"/>
  <c r="X256" i="51"/>
  <c r="X253" i="51"/>
  <c r="X254" i="51"/>
  <c r="X145" i="51"/>
  <c r="X381" i="51"/>
  <c r="X252" i="51"/>
  <c r="X263" i="51"/>
  <c r="X260" i="51"/>
  <c r="X261" i="51"/>
  <c r="X262" i="51"/>
  <c r="X382" i="51"/>
  <c r="X259" i="51"/>
  <c r="X271" i="51"/>
  <c r="X272" i="51"/>
  <c r="X273" i="51"/>
  <c r="X274" i="51"/>
  <c r="X275" i="51"/>
  <c r="X276" i="51"/>
  <c r="X267" i="51"/>
  <c r="X268" i="51"/>
  <c r="X80" i="51"/>
  <c r="X269" i="51"/>
  <c r="X270" i="51"/>
  <c r="X383" i="51"/>
  <c r="X384" i="51"/>
  <c r="X385" i="51"/>
  <c r="X266" i="51"/>
  <c r="X288" i="51"/>
  <c r="X289" i="51"/>
  <c r="X290" i="51"/>
  <c r="X291" i="51"/>
  <c r="X250" i="51"/>
  <c r="X281" i="51"/>
  <c r="X282" i="51"/>
  <c r="X283" i="51"/>
  <c r="X284" i="51"/>
  <c r="X285" i="51"/>
  <c r="X286" i="51"/>
  <c r="X280" i="51"/>
  <c r="X167" i="51"/>
  <c r="X386" i="51"/>
  <c r="X387" i="51"/>
  <c r="X388" i="51"/>
  <c r="X389" i="51"/>
  <c r="X304" i="51"/>
  <c r="X305" i="51"/>
  <c r="X306" i="51"/>
  <c r="X390" i="51"/>
  <c r="X391" i="51"/>
  <c r="X392" i="51"/>
  <c r="X393" i="51"/>
  <c r="X394" i="51"/>
  <c r="X395" i="51"/>
  <c r="X296" i="51"/>
  <c r="X297" i="51"/>
  <c r="X298" i="51"/>
  <c r="X299" i="51"/>
  <c r="X300" i="51"/>
  <c r="X301" i="51"/>
  <c r="X302" i="51"/>
  <c r="X323" i="51"/>
  <c r="X324" i="51"/>
  <c r="X325" i="51"/>
  <c r="X326" i="51"/>
  <c r="X396" i="51"/>
  <c r="X397" i="51"/>
  <c r="X398" i="51"/>
  <c r="X399" i="51"/>
  <c r="X315" i="51"/>
  <c r="X316" i="51"/>
  <c r="X317" i="51"/>
  <c r="X318" i="51"/>
  <c r="X319" i="51"/>
  <c r="X320" i="51"/>
  <c r="X321" i="51"/>
  <c r="X322" i="51"/>
  <c r="X330" i="51"/>
  <c r="X331" i="51"/>
  <c r="X332" i="51"/>
  <c r="X333" i="51"/>
  <c r="X334" i="51"/>
  <c r="X335" i="51"/>
  <c r="X336" i="51"/>
  <c r="X337" i="51"/>
  <c r="X327" i="51"/>
  <c r="X328" i="51"/>
  <c r="X329" i="51"/>
  <c r="X410" i="51"/>
  <c r="X122" i="51"/>
  <c r="X411" i="51"/>
  <c r="X412" i="51"/>
  <c r="X413" i="51"/>
  <c r="X414" i="51"/>
  <c r="X415" i="51"/>
  <c r="X416" i="51"/>
  <c r="X417" i="51"/>
  <c r="X418" i="51"/>
  <c r="X419" i="51"/>
  <c r="X420" i="51"/>
  <c r="X421" i="51"/>
  <c r="X422" i="51"/>
  <c r="X423" i="51"/>
  <c r="X424" i="51"/>
  <c r="X425" i="51"/>
  <c r="X426" i="51"/>
  <c r="X427" i="51"/>
  <c r="X428" i="51"/>
  <c r="X429" i="51"/>
  <c r="X430" i="51"/>
  <c r="X431" i="51"/>
  <c r="X432" i="51"/>
  <c r="X433" i="51"/>
  <c r="X434" i="51"/>
  <c r="X435" i="51"/>
  <c r="X436" i="51"/>
  <c r="X437" i="51"/>
  <c r="X438" i="51"/>
  <c r="X439" i="51"/>
  <c r="X440" i="51"/>
  <c r="X127" i="51"/>
  <c r="X441" i="51"/>
  <c r="X442" i="51"/>
  <c r="X443" i="51"/>
  <c r="X444" i="51"/>
  <c r="X445" i="51"/>
  <c r="X446" i="51"/>
  <c r="X447" i="51"/>
  <c r="X448" i="51"/>
  <c r="X449" i="51"/>
  <c r="X450" i="51"/>
  <c r="X451" i="51"/>
  <c r="X452" i="51"/>
  <c r="X453" i="51"/>
  <c r="X454" i="51"/>
  <c r="X455" i="51"/>
  <c r="X456" i="51"/>
  <c r="X457" i="51"/>
  <c r="X458" i="51"/>
  <c r="X459" i="51"/>
  <c r="X460" i="51"/>
  <c r="X461" i="51"/>
  <c r="X462" i="51"/>
  <c r="X463" i="51"/>
  <c r="X464" i="51"/>
  <c r="X465" i="51"/>
  <c r="X466" i="51"/>
  <c r="X467" i="51"/>
  <c r="X468" i="51"/>
  <c r="X469" i="51"/>
  <c r="X470" i="51"/>
  <c r="X471" i="51"/>
  <c r="X472" i="51"/>
  <c r="X473" i="51"/>
  <c r="X474" i="51"/>
  <c r="X475" i="51"/>
  <c r="X476" i="51"/>
  <c r="X477" i="51"/>
  <c r="X478" i="51"/>
  <c r="X479" i="51"/>
  <c r="X480" i="51"/>
  <c r="X481" i="51"/>
  <c r="X482" i="51"/>
  <c r="X483" i="51"/>
  <c r="X484" i="51"/>
  <c r="X485" i="51"/>
  <c r="X486" i="51"/>
  <c r="X487" i="51"/>
  <c r="X488" i="51"/>
  <c r="X489" i="51"/>
  <c r="X490" i="51"/>
  <c r="X491" i="51"/>
  <c r="X492" i="51"/>
  <c r="X493" i="51"/>
  <c r="X494" i="51"/>
  <c r="X495" i="51"/>
  <c r="X129" i="51"/>
  <c r="X496" i="51"/>
  <c r="X497" i="51"/>
  <c r="X498" i="51"/>
  <c r="X499" i="51"/>
  <c r="X500" i="51"/>
  <c r="X501" i="51"/>
  <c r="X502" i="51"/>
  <c r="X503" i="51"/>
  <c r="X504" i="51"/>
  <c r="X505" i="51"/>
  <c r="X506" i="51"/>
  <c r="X85" i="51"/>
  <c r="X507" i="51"/>
  <c r="X508" i="51"/>
  <c r="X509" i="51"/>
  <c r="X510" i="51"/>
  <c r="X511" i="51"/>
  <c r="X512" i="51"/>
  <c r="X513" i="51"/>
  <c r="X514" i="51"/>
  <c r="X515" i="51"/>
  <c r="X516" i="51"/>
  <c r="X517" i="51"/>
  <c r="X518" i="51"/>
  <c r="X519" i="51"/>
  <c r="X520" i="51"/>
  <c r="X521" i="51"/>
  <c r="X522" i="51"/>
  <c r="X523" i="51"/>
  <c r="X524" i="51"/>
  <c r="X525" i="51"/>
  <c r="X526" i="51"/>
  <c r="X527" i="51"/>
  <c r="X528" i="51"/>
  <c r="X529" i="51"/>
  <c r="X530" i="51"/>
  <c r="X531" i="51"/>
  <c r="X532" i="51"/>
  <c r="X533" i="51"/>
  <c r="X534" i="51"/>
  <c r="X535" i="51"/>
  <c r="X536" i="51"/>
  <c r="X537" i="51"/>
  <c r="X538" i="51"/>
  <c r="X539" i="51"/>
  <c r="X540" i="51"/>
  <c r="X541" i="51"/>
  <c r="X542" i="51"/>
  <c r="X543" i="51"/>
  <c r="X544" i="51"/>
  <c r="X545" i="51"/>
  <c r="X546" i="51"/>
  <c r="X547" i="51"/>
  <c r="X548" i="51"/>
  <c r="X549" i="51"/>
  <c r="X550" i="51"/>
  <c r="X551" i="51"/>
  <c r="X552" i="51"/>
  <c r="X553" i="51"/>
  <c r="X554" i="51"/>
  <c r="X555" i="51"/>
  <c r="X556" i="51"/>
  <c r="X557" i="51"/>
  <c r="X558" i="51"/>
  <c r="X559" i="51"/>
  <c r="X560" i="51"/>
  <c r="X561" i="51"/>
  <c r="X562" i="51"/>
  <c r="X563" i="51"/>
  <c r="X564" i="51"/>
  <c r="X565" i="51"/>
  <c r="X566" i="51"/>
  <c r="X567" i="51"/>
  <c r="X568" i="51"/>
  <c r="X569" i="51"/>
  <c r="X570" i="51"/>
  <c r="X571" i="51"/>
  <c r="X572" i="51"/>
  <c r="X573" i="51"/>
  <c r="X574" i="51"/>
  <c r="X575" i="51"/>
  <c r="X576" i="51"/>
  <c r="X577" i="51"/>
  <c r="X578" i="51"/>
  <c r="X579" i="51"/>
  <c r="X580" i="51"/>
  <c r="X581" i="51"/>
  <c r="X582" i="51"/>
  <c r="X583" i="51"/>
  <c r="X584" i="51"/>
  <c r="X585" i="51"/>
  <c r="X586" i="51"/>
  <c r="X587" i="51"/>
  <c r="X588" i="51"/>
  <c r="X589" i="51"/>
  <c r="X590" i="51"/>
  <c r="X591" i="51"/>
  <c r="X592" i="51"/>
  <c r="X593" i="51"/>
  <c r="X594" i="51"/>
  <c r="X595" i="51"/>
  <c r="X596" i="51"/>
  <c r="X597" i="51"/>
  <c r="X598" i="51"/>
  <c r="X599" i="51"/>
  <c r="X600" i="51"/>
  <c r="X601" i="51"/>
  <c r="X602" i="51"/>
  <c r="X603" i="51"/>
  <c r="X604" i="51"/>
  <c r="X605" i="51"/>
  <c r="X606" i="51"/>
  <c r="X607" i="51"/>
  <c r="X608" i="51"/>
  <c r="X609" i="51"/>
  <c r="X610" i="51"/>
  <c r="X611" i="51"/>
  <c r="X612" i="51"/>
  <c r="X613" i="51"/>
  <c r="X614" i="51"/>
  <c r="X615" i="51"/>
  <c r="X616" i="51"/>
  <c r="X617" i="51"/>
  <c r="X618" i="51"/>
  <c r="X619" i="51"/>
  <c r="X620" i="51"/>
  <c r="X621" i="51"/>
  <c r="X622" i="51"/>
  <c r="X623" i="51"/>
  <c r="X624" i="51"/>
  <c r="X625" i="51"/>
  <c r="X626" i="51"/>
  <c r="X627" i="51"/>
  <c r="X628" i="51"/>
  <c r="X629" i="51"/>
  <c r="X630" i="51"/>
  <c r="X631" i="51"/>
  <c r="X632" i="51"/>
  <c r="X633" i="51"/>
  <c r="X634" i="51"/>
  <c r="X635" i="51"/>
  <c r="X636" i="51"/>
  <c r="X637" i="51"/>
  <c r="X638" i="51"/>
  <c r="X639" i="51"/>
  <c r="X640" i="51"/>
  <c r="X641" i="51"/>
  <c r="X642" i="51"/>
  <c r="X643" i="51"/>
  <c r="X644" i="51"/>
  <c r="X645" i="51"/>
  <c r="X646" i="51"/>
  <c r="X647" i="51"/>
  <c r="X648" i="51"/>
  <c r="X649" i="51"/>
  <c r="X650" i="51"/>
  <c r="X651" i="51"/>
  <c r="X652" i="51"/>
  <c r="X653" i="51"/>
  <c r="X654" i="51"/>
  <c r="X655" i="51"/>
  <c r="X656" i="51"/>
  <c r="X657" i="51"/>
  <c r="X658" i="51"/>
  <c r="X659" i="51"/>
  <c r="X660" i="51"/>
  <c r="X661" i="51"/>
  <c r="X662" i="51"/>
  <c r="X663" i="51"/>
  <c r="X664" i="51"/>
  <c r="X665" i="51"/>
  <c r="AR5" i="51"/>
  <c r="L154" i="51"/>
  <c r="M154" i="51"/>
  <c r="N154" i="51"/>
  <c r="O154" i="51"/>
  <c r="P154" i="51"/>
  <c r="Q154" i="51"/>
  <c r="R154" i="51"/>
  <c r="S154" i="51"/>
  <c r="T154" i="51"/>
  <c r="U154" i="51"/>
  <c r="V154" i="51"/>
  <c r="W154" i="51"/>
  <c r="L155" i="51"/>
  <c r="M155" i="51"/>
  <c r="N155" i="51"/>
  <c r="O155" i="51"/>
  <c r="P155" i="51"/>
  <c r="Q155" i="51"/>
  <c r="R155" i="51"/>
  <c r="S155" i="51"/>
  <c r="T155" i="51"/>
  <c r="U155" i="51"/>
  <c r="V155" i="51"/>
  <c r="W155" i="51"/>
  <c r="L156" i="51"/>
  <c r="M156" i="51"/>
  <c r="N156" i="51"/>
  <c r="O156" i="51"/>
  <c r="P156" i="51"/>
  <c r="Q156" i="51"/>
  <c r="R156" i="51"/>
  <c r="S156" i="51"/>
  <c r="T156" i="51"/>
  <c r="U156" i="51"/>
  <c r="V156" i="51"/>
  <c r="W156" i="51"/>
  <c r="L157" i="51"/>
  <c r="M157" i="51"/>
  <c r="N157" i="51"/>
  <c r="O157" i="51"/>
  <c r="P157" i="51"/>
  <c r="Q157" i="51"/>
  <c r="R157" i="51"/>
  <c r="S157" i="51"/>
  <c r="T157" i="51"/>
  <c r="U157" i="51"/>
  <c r="V157" i="51"/>
  <c r="W157" i="51"/>
  <c r="L158" i="51"/>
  <c r="M158" i="51"/>
  <c r="N158" i="51"/>
  <c r="O158" i="51"/>
  <c r="P158" i="51"/>
  <c r="Q158" i="51"/>
  <c r="R158" i="51"/>
  <c r="S158" i="51"/>
  <c r="T158" i="51"/>
  <c r="U158" i="51"/>
  <c r="V158" i="51"/>
  <c r="W158" i="51"/>
  <c r="L205" i="51"/>
  <c r="M205" i="51"/>
  <c r="N205" i="51"/>
  <c r="O205" i="51"/>
  <c r="P205" i="51"/>
  <c r="Q205" i="51"/>
  <c r="R205" i="51"/>
  <c r="S205" i="51"/>
  <c r="T205" i="51"/>
  <c r="U205" i="51"/>
  <c r="V205" i="51"/>
  <c r="W205" i="51"/>
  <c r="L206" i="51"/>
  <c r="M206" i="51"/>
  <c r="N206" i="51"/>
  <c r="O206" i="51"/>
  <c r="P206" i="51"/>
  <c r="Q206" i="51"/>
  <c r="R206" i="51"/>
  <c r="S206" i="51"/>
  <c r="T206" i="51"/>
  <c r="U206" i="51"/>
  <c r="V206" i="51"/>
  <c r="W206" i="51"/>
  <c r="L130" i="51"/>
  <c r="M130" i="51"/>
  <c r="N130" i="51"/>
  <c r="O130" i="51"/>
  <c r="P130" i="51"/>
  <c r="Q130" i="51"/>
  <c r="R130" i="51"/>
  <c r="S130" i="51"/>
  <c r="T130" i="51"/>
  <c r="U130" i="51"/>
  <c r="V130" i="51"/>
  <c r="W130" i="51"/>
  <c r="L207" i="51"/>
  <c r="M207" i="51"/>
  <c r="N207" i="51"/>
  <c r="O207" i="51"/>
  <c r="P207" i="51"/>
  <c r="Q207" i="51"/>
  <c r="R207" i="51"/>
  <c r="S207" i="51"/>
  <c r="T207" i="51"/>
  <c r="U207" i="51"/>
  <c r="V207" i="51"/>
  <c r="W207" i="51"/>
  <c r="L208" i="51"/>
  <c r="M208" i="51"/>
  <c r="N208" i="51"/>
  <c r="O208" i="51"/>
  <c r="P208" i="51"/>
  <c r="Q208" i="51"/>
  <c r="R208" i="51"/>
  <c r="S208" i="51"/>
  <c r="T208" i="51"/>
  <c r="U208" i="51"/>
  <c r="V208" i="51"/>
  <c r="W208" i="51"/>
  <c r="L209" i="51"/>
  <c r="M209" i="51"/>
  <c r="N209" i="51"/>
  <c r="O209" i="51"/>
  <c r="P209" i="51"/>
  <c r="Q209" i="51"/>
  <c r="R209" i="51"/>
  <c r="S209" i="51"/>
  <c r="T209" i="51"/>
  <c r="U209" i="51"/>
  <c r="V209" i="51"/>
  <c r="W209" i="51"/>
  <c r="L211" i="51"/>
  <c r="M211" i="51"/>
  <c r="N211" i="51"/>
  <c r="O211" i="51"/>
  <c r="P211" i="51"/>
  <c r="Q211" i="51"/>
  <c r="R211" i="51"/>
  <c r="S211" i="51"/>
  <c r="T211" i="51"/>
  <c r="U211" i="51"/>
  <c r="V211" i="51"/>
  <c r="W211" i="51"/>
  <c r="L212" i="51"/>
  <c r="M212" i="51"/>
  <c r="N212" i="51"/>
  <c r="O212" i="51"/>
  <c r="P212" i="51"/>
  <c r="Q212" i="51"/>
  <c r="R212" i="51"/>
  <c r="S212" i="51"/>
  <c r="T212" i="51"/>
  <c r="U212" i="51"/>
  <c r="V212" i="51"/>
  <c r="W212" i="51"/>
  <c r="L213" i="51"/>
  <c r="M213" i="51"/>
  <c r="N213" i="51"/>
  <c r="O213" i="51"/>
  <c r="P213" i="51"/>
  <c r="Q213" i="51"/>
  <c r="R213" i="51"/>
  <c r="S213" i="51"/>
  <c r="T213" i="51"/>
  <c r="U213" i="51"/>
  <c r="V213" i="51"/>
  <c r="W213" i="51"/>
  <c r="L221" i="51"/>
  <c r="M221" i="51"/>
  <c r="N221" i="51"/>
  <c r="O221" i="51"/>
  <c r="P221" i="51"/>
  <c r="Q221" i="51"/>
  <c r="R221" i="51"/>
  <c r="S221" i="51"/>
  <c r="T221" i="51"/>
  <c r="U221" i="51"/>
  <c r="V221" i="51"/>
  <c r="W221" i="51"/>
  <c r="L222" i="51"/>
  <c r="M222" i="51"/>
  <c r="N222" i="51"/>
  <c r="O222" i="51"/>
  <c r="P222" i="51"/>
  <c r="Q222" i="51"/>
  <c r="R222" i="51"/>
  <c r="S222" i="51"/>
  <c r="T222" i="51"/>
  <c r="U222" i="51"/>
  <c r="V222" i="51"/>
  <c r="W222" i="51"/>
  <c r="L223" i="51"/>
  <c r="M223" i="51"/>
  <c r="N223" i="51"/>
  <c r="O223" i="51"/>
  <c r="P223" i="51"/>
  <c r="Q223" i="51"/>
  <c r="R223" i="51"/>
  <c r="S223" i="51"/>
  <c r="T223" i="51"/>
  <c r="U223" i="51"/>
  <c r="V223" i="51"/>
  <c r="W223" i="51"/>
  <c r="L224" i="51"/>
  <c r="M224" i="51"/>
  <c r="N224" i="51"/>
  <c r="O224" i="51"/>
  <c r="P224" i="51"/>
  <c r="Q224" i="51"/>
  <c r="R224" i="51"/>
  <c r="S224" i="51"/>
  <c r="T224" i="51"/>
  <c r="U224" i="51"/>
  <c r="V224" i="51"/>
  <c r="W224" i="51"/>
  <c r="L225" i="51"/>
  <c r="M225" i="51"/>
  <c r="N225" i="51"/>
  <c r="O225" i="51"/>
  <c r="P225" i="51"/>
  <c r="Q225" i="51"/>
  <c r="R225" i="51"/>
  <c r="S225" i="51"/>
  <c r="T225" i="51"/>
  <c r="U225" i="51"/>
  <c r="V225" i="51"/>
  <c r="W225" i="51"/>
  <c r="L226" i="51"/>
  <c r="M226" i="51"/>
  <c r="N226" i="51"/>
  <c r="O226" i="51"/>
  <c r="P226" i="51"/>
  <c r="Q226" i="51"/>
  <c r="R226" i="51"/>
  <c r="S226" i="51"/>
  <c r="T226" i="51"/>
  <c r="U226" i="51"/>
  <c r="V226" i="51"/>
  <c r="W226" i="51"/>
  <c r="L227" i="51"/>
  <c r="M227" i="51"/>
  <c r="N227" i="51"/>
  <c r="O227" i="51"/>
  <c r="P227" i="51"/>
  <c r="Q227" i="51"/>
  <c r="R227" i="51"/>
  <c r="S227" i="51"/>
  <c r="T227" i="51"/>
  <c r="U227" i="51"/>
  <c r="V227" i="51"/>
  <c r="W227" i="51"/>
  <c r="L228" i="51"/>
  <c r="M228" i="51"/>
  <c r="N228" i="51"/>
  <c r="O228" i="51"/>
  <c r="P228" i="51"/>
  <c r="Q228" i="51"/>
  <c r="R228" i="51"/>
  <c r="S228" i="51"/>
  <c r="T228" i="51"/>
  <c r="U228" i="51"/>
  <c r="V228" i="51"/>
  <c r="W228" i="51"/>
  <c r="L229" i="51"/>
  <c r="M229" i="51"/>
  <c r="N229" i="51"/>
  <c r="O229" i="51"/>
  <c r="P229" i="51"/>
  <c r="Q229" i="51"/>
  <c r="R229" i="51"/>
  <c r="S229" i="51"/>
  <c r="T229" i="51"/>
  <c r="U229" i="51"/>
  <c r="V229" i="51"/>
  <c r="W229" i="51"/>
  <c r="L230" i="51"/>
  <c r="M230" i="51"/>
  <c r="N230" i="51"/>
  <c r="O230" i="51"/>
  <c r="P230" i="51"/>
  <c r="Q230" i="51"/>
  <c r="R230" i="51"/>
  <c r="S230" i="51"/>
  <c r="T230" i="51"/>
  <c r="U230" i="51"/>
  <c r="V230" i="51"/>
  <c r="W230" i="51"/>
  <c r="L231" i="51"/>
  <c r="M231" i="51"/>
  <c r="N231" i="51"/>
  <c r="O231" i="51"/>
  <c r="P231" i="51"/>
  <c r="Q231" i="51"/>
  <c r="R231" i="51"/>
  <c r="S231" i="51"/>
  <c r="T231" i="51"/>
  <c r="U231" i="51"/>
  <c r="V231" i="51"/>
  <c r="W231" i="51"/>
  <c r="L232" i="51"/>
  <c r="M232" i="51"/>
  <c r="N232" i="51"/>
  <c r="O232" i="51"/>
  <c r="P232" i="51"/>
  <c r="Q232" i="51"/>
  <c r="R232" i="51"/>
  <c r="S232" i="51"/>
  <c r="T232" i="51"/>
  <c r="U232" i="51"/>
  <c r="V232" i="51"/>
  <c r="W232" i="51"/>
  <c r="G87" i="52" l="1"/>
  <c r="H87" i="52"/>
  <c r="I87" i="52"/>
  <c r="G88" i="52"/>
  <c r="H88" i="52"/>
  <c r="I88" i="52"/>
  <c r="H232" i="51"/>
  <c r="G232" i="51"/>
  <c r="I232" i="51"/>
  <c r="G231" i="51"/>
  <c r="H231" i="51"/>
  <c r="I231" i="51"/>
  <c r="H230" i="51"/>
  <c r="I230" i="51"/>
  <c r="G230" i="51"/>
  <c r="I229" i="51"/>
  <c r="G229" i="51"/>
  <c r="H229" i="51"/>
  <c r="H228" i="51"/>
  <c r="I228" i="51"/>
  <c r="G228" i="51"/>
  <c r="G227" i="51"/>
  <c r="H227" i="51"/>
  <c r="I227" i="51"/>
  <c r="H226" i="51"/>
  <c r="I226" i="51"/>
  <c r="G226" i="51"/>
  <c r="I225" i="51"/>
  <c r="G225" i="51"/>
  <c r="H225" i="51"/>
  <c r="H224" i="51"/>
  <c r="G224" i="51"/>
  <c r="I224" i="51"/>
  <c r="G223" i="51"/>
  <c r="H223" i="51"/>
  <c r="I223" i="51"/>
  <c r="H222" i="51"/>
  <c r="I222" i="51"/>
  <c r="G222" i="51"/>
  <c r="I221" i="51"/>
  <c r="G221" i="51"/>
  <c r="H221" i="51"/>
  <c r="G213" i="51"/>
  <c r="H213" i="51"/>
  <c r="I213" i="51"/>
  <c r="I212" i="51"/>
  <c r="G212" i="51"/>
  <c r="H212" i="51"/>
  <c r="H211" i="51"/>
  <c r="G211" i="51"/>
  <c r="I211" i="51"/>
  <c r="G209" i="51"/>
  <c r="H209" i="51"/>
  <c r="I209" i="51"/>
  <c r="H208" i="51"/>
  <c r="I208" i="51"/>
  <c r="G208" i="51"/>
  <c r="H207" i="51"/>
  <c r="G207" i="51"/>
  <c r="I207" i="51"/>
  <c r="G130" i="51"/>
  <c r="H130" i="51"/>
  <c r="I130" i="51"/>
  <c r="G206" i="51"/>
  <c r="H206" i="51"/>
  <c r="I206" i="51"/>
  <c r="G205" i="51"/>
  <c r="H205" i="51"/>
  <c r="I205" i="51"/>
  <c r="G158" i="51"/>
  <c r="H158" i="51"/>
  <c r="I158" i="51"/>
  <c r="G157" i="51"/>
  <c r="H157" i="51"/>
  <c r="I157" i="51"/>
  <c r="G156" i="51"/>
  <c r="H156" i="51"/>
  <c r="I156" i="51"/>
  <c r="H155" i="51"/>
  <c r="G155" i="51"/>
  <c r="I155" i="51"/>
  <c r="G154" i="51"/>
  <c r="H154" i="51"/>
  <c r="I154" i="51"/>
  <c r="F144" i="51"/>
  <c r="F195" i="51"/>
  <c r="F193" i="51"/>
  <c r="F192" i="51"/>
  <c r="F196" i="51"/>
  <c r="F194" i="51"/>
  <c r="F128" i="51"/>
  <c r="K229" i="51"/>
  <c r="K225" i="51"/>
  <c r="K221" i="51"/>
  <c r="K209" i="51"/>
  <c r="K206" i="51"/>
  <c r="K158" i="51"/>
  <c r="K156" i="51"/>
  <c r="K231" i="51"/>
  <c r="K227" i="51"/>
  <c r="K223" i="51"/>
  <c r="K212" i="51"/>
  <c r="K207" i="51"/>
  <c r="K154" i="51"/>
  <c r="K232" i="51"/>
  <c r="K230" i="51"/>
  <c r="K228" i="51"/>
  <c r="K226" i="51"/>
  <c r="K224" i="51"/>
  <c r="K222" i="51"/>
  <c r="K213" i="51"/>
  <c r="K211" i="51"/>
  <c r="K208" i="51"/>
  <c r="K130" i="51"/>
  <c r="K205" i="51"/>
  <c r="K157" i="51"/>
  <c r="K155" i="51"/>
  <c r="F207" i="51" l="1"/>
  <c r="F156" i="51"/>
  <c r="F228" i="51"/>
  <c r="F213" i="51"/>
  <c r="F224" i="51"/>
  <c r="F155" i="51"/>
  <c r="F232" i="51"/>
  <c r="F157" i="51"/>
  <c r="F211" i="51"/>
  <c r="F231" i="51"/>
  <c r="F209" i="51"/>
  <c r="F222" i="51"/>
  <c r="F221" i="51"/>
  <c r="F226" i="51"/>
  <c r="F154" i="51"/>
  <c r="F205" i="51"/>
  <c r="F212" i="51"/>
  <c r="F225" i="51"/>
  <c r="F130" i="51"/>
  <c r="F227" i="51"/>
  <c r="F230" i="51"/>
  <c r="F223" i="51"/>
  <c r="F158" i="51"/>
  <c r="F208" i="51"/>
  <c r="F206" i="51"/>
  <c r="F229" i="51"/>
  <c r="W8" i="52"/>
  <c r="W13" i="52"/>
  <c r="W10" i="52"/>
  <c r="W9" i="52"/>
  <c r="W12" i="52"/>
  <c r="W11" i="52"/>
  <c r="W18" i="52"/>
  <c r="W17" i="52"/>
  <c r="W16" i="52"/>
  <c r="W14" i="52"/>
  <c r="W19" i="52"/>
  <c r="W27" i="52"/>
  <c r="W20" i="52"/>
  <c r="W24" i="52"/>
  <c r="W25" i="52"/>
  <c r="W32" i="52"/>
  <c r="W43" i="52"/>
  <c r="W61" i="52"/>
  <c r="W34" i="52"/>
  <c r="W36" i="52"/>
  <c r="W21" i="52"/>
  <c r="W37" i="52"/>
  <c r="W35" i="52"/>
  <c r="W62" i="52"/>
  <c r="W33" i="52"/>
  <c r="W31" i="52"/>
  <c r="W79" i="52"/>
  <c r="W78" i="52"/>
  <c r="W80" i="52"/>
  <c r="W47" i="52"/>
  <c r="W46" i="52"/>
  <c r="W81" i="52"/>
  <c r="W29" i="52"/>
  <c r="W84" i="52"/>
  <c r="W86" i="52"/>
  <c r="W85" i="52"/>
  <c r="W7" i="52"/>
  <c r="W15" i="52"/>
  <c r="W151" i="52"/>
  <c r="W23" i="52"/>
  <c r="W140" i="52"/>
  <c r="W28" i="52"/>
  <c r="W40" i="52"/>
  <c r="W89" i="52"/>
  <c r="W117" i="52"/>
  <c r="W116" i="52"/>
  <c r="W30" i="52"/>
  <c r="W60" i="52"/>
  <c r="W26" i="52"/>
  <c r="W54" i="52"/>
  <c r="W90" i="52"/>
  <c r="W69" i="52"/>
  <c r="W22" i="52"/>
  <c r="W110" i="52"/>
  <c r="W63" i="52"/>
  <c r="W154" i="52"/>
  <c r="W51" i="52"/>
  <c r="W52" i="52"/>
  <c r="W53" i="52"/>
  <c r="W70" i="52"/>
  <c r="W49" i="52"/>
  <c r="W147" i="52"/>
  <c r="W57" i="52"/>
  <c r="W58" i="52"/>
  <c r="W59" i="52"/>
  <c r="W96" i="52"/>
  <c r="W48" i="52"/>
  <c r="W71" i="52"/>
  <c r="W72" i="52"/>
  <c r="W74" i="52"/>
  <c r="W73" i="52"/>
  <c r="W75" i="52"/>
  <c r="W76" i="52"/>
  <c r="W77" i="52"/>
  <c r="W166" i="52"/>
  <c r="W157" i="52"/>
  <c r="W91" i="52"/>
  <c r="W136" i="52"/>
  <c r="W83" i="52"/>
  <c r="W92" i="52"/>
  <c r="W125" i="52"/>
  <c r="W146" i="52"/>
  <c r="W127" i="52"/>
  <c r="W101" i="52"/>
  <c r="W64" i="52"/>
  <c r="W135" i="52"/>
  <c r="W105" i="52"/>
  <c r="W162" i="52"/>
  <c r="W97" i="52"/>
  <c r="W156" i="52"/>
  <c r="W111" i="52"/>
  <c r="W160" i="52"/>
  <c r="W132" i="52"/>
  <c r="W134" i="52"/>
  <c r="W152" i="52"/>
  <c r="W137" i="52"/>
  <c r="W131" i="52"/>
  <c r="W107" i="52"/>
  <c r="W100" i="52"/>
  <c r="W171" i="52"/>
  <c r="W144" i="52"/>
  <c r="W167" i="52"/>
  <c r="W158" i="52"/>
  <c r="W112" i="52"/>
  <c r="W142" i="52"/>
  <c r="W159" i="52"/>
  <c r="W143" i="52"/>
  <c r="W121" i="52"/>
  <c r="W118" i="52"/>
  <c r="W128" i="52"/>
  <c r="W145" i="52"/>
  <c r="W161" i="52"/>
  <c r="W119" i="52"/>
  <c r="W130" i="52"/>
  <c r="W126" i="52"/>
  <c r="W103" i="52"/>
  <c r="W169" i="52"/>
  <c r="W106" i="52"/>
  <c r="W129" i="52"/>
  <c r="W141" i="52"/>
  <c r="W163" i="52"/>
  <c r="W93" i="52"/>
  <c r="W170" i="52"/>
  <c r="W138" i="52"/>
  <c r="W102" i="52"/>
  <c r="W120" i="52"/>
  <c r="W109" i="52"/>
  <c r="W153" i="52"/>
  <c r="W164" i="52"/>
  <c r="W114" i="52"/>
  <c r="W133" i="52"/>
  <c r="W115" i="52"/>
  <c r="W108" i="52"/>
  <c r="W113" i="52"/>
  <c r="W148" i="52"/>
  <c r="W155" i="52"/>
  <c r="W168" i="52"/>
  <c r="W122" i="52"/>
  <c r="W94" i="52"/>
  <c r="W95" i="52"/>
  <c r="W99" i="52"/>
  <c r="W104" i="52"/>
  <c r="W149" i="52"/>
  <c r="W139" i="52"/>
  <c r="W150" i="52"/>
  <c r="W172" i="52"/>
  <c r="W124" i="52"/>
  <c r="W98" i="52"/>
  <c r="W123" i="52"/>
  <c r="W165" i="52"/>
  <c r="AQ5" i="52"/>
  <c r="L61" i="52"/>
  <c r="M61" i="52"/>
  <c r="N61" i="52"/>
  <c r="O61" i="52"/>
  <c r="P61" i="52"/>
  <c r="Q61" i="52"/>
  <c r="R61" i="52"/>
  <c r="S61" i="52"/>
  <c r="T61" i="52"/>
  <c r="U61" i="52"/>
  <c r="V61" i="52"/>
  <c r="L47" i="52"/>
  <c r="M47" i="52"/>
  <c r="N47" i="52"/>
  <c r="O47" i="52"/>
  <c r="P47" i="52"/>
  <c r="Q47" i="52"/>
  <c r="R47" i="52"/>
  <c r="S47" i="52"/>
  <c r="T47" i="52"/>
  <c r="U47" i="52"/>
  <c r="V47" i="52"/>
  <c r="L86" i="52"/>
  <c r="M86" i="52"/>
  <c r="N86" i="52"/>
  <c r="O86" i="52"/>
  <c r="P86" i="52"/>
  <c r="Q86" i="52"/>
  <c r="R86" i="52"/>
  <c r="S86" i="52"/>
  <c r="T86" i="52"/>
  <c r="U86" i="52"/>
  <c r="V86" i="52"/>
  <c r="L85" i="52"/>
  <c r="M85" i="52"/>
  <c r="N85" i="52"/>
  <c r="O85" i="52"/>
  <c r="P85" i="52"/>
  <c r="Q85" i="52"/>
  <c r="R85" i="52"/>
  <c r="S85" i="52"/>
  <c r="T85" i="52"/>
  <c r="U85" i="52"/>
  <c r="V85" i="52"/>
  <c r="G61" i="52" l="1"/>
  <c r="H61" i="52"/>
  <c r="I61" i="52"/>
  <c r="G86" i="52"/>
  <c r="H86" i="52"/>
  <c r="I86" i="52"/>
  <c r="G85" i="52"/>
  <c r="H85" i="52"/>
  <c r="I85" i="52"/>
  <c r="G47" i="52"/>
  <c r="H47" i="52"/>
  <c r="I47" i="52"/>
  <c r="V7" i="52"/>
  <c r="V10" i="52"/>
  <c r="V9" i="52"/>
  <c r="V12" i="52"/>
  <c r="V8" i="52"/>
  <c r="V11" i="52"/>
  <c r="V15" i="52"/>
  <c r="V16" i="52"/>
  <c r="V13" i="52"/>
  <c r="V19" i="52"/>
  <c r="V18" i="52"/>
  <c r="V17" i="52"/>
  <c r="V14" i="52"/>
  <c r="V20" i="52"/>
  <c r="V151" i="52"/>
  <c r="V24" i="52"/>
  <c r="V23" i="52"/>
  <c r="V140" i="52"/>
  <c r="V21" i="52"/>
  <c r="V28" i="52"/>
  <c r="V40" i="52"/>
  <c r="V25" i="52"/>
  <c r="V89" i="52"/>
  <c r="V117" i="52"/>
  <c r="V116" i="52"/>
  <c r="V30" i="52"/>
  <c r="V33" i="52"/>
  <c r="V60" i="52"/>
  <c r="V34" i="52"/>
  <c r="V26" i="52"/>
  <c r="V27" i="52"/>
  <c r="V32" i="52"/>
  <c r="V54" i="52"/>
  <c r="V31" i="52"/>
  <c r="V90" i="52"/>
  <c r="V69" i="52"/>
  <c r="V22" i="52"/>
  <c r="V110" i="52"/>
  <c r="V37" i="52"/>
  <c r="V36" i="52"/>
  <c r="V63" i="52"/>
  <c r="V154" i="52"/>
  <c r="V51" i="52"/>
  <c r="V52" i="52"/>
  <c r="V53" i="52"/>
  <c r="V70" i="52"/>
  <c r="V49" i="52"/>
  <c r="V147" i="52"/>
  <c r="V46" i="52"/>
  <c r="V57" i="52"/>
  <c r="V43" i="52"/>
  <c r="V58" i="52"/>
  <c r="V29" i="52"/>
  <c r="V59" i="52"/>
  <c r="V96" i="52"/>
  <c r="V48" i="52"/>
  <c r="V71" i="52"/>
  <c r="V72" i="52"/>
  <c r="V74" i="52"/>
  <c r="V73" i="52"/>
  <c r="V75" i="52"/>
  <c r="V76" i="52"/>
  <c r="V77" i="52"/>
  <c r="V166" i="52"/>
  <c r="V157" i="52"/>
  <c r="V91" i="52"/>
  <c r="V136" i="52"/>
  <c r="V83" i="52"/>
  <c r="V92" i="52"/>
  <c r="V125" i="52"/>
  <c r="V146" i="52"/>
  <c r="V127" i="52"/>
  <c r="V79" i="52"/>
  <c r="V78" i="52"/>
  <c r="V101" i="52"/>
  <c r="V64" i="52"/>
  <c r="V135" i="52"/>
  <c r="V105" i="52"/>
  <c r="V162" i="52"/>
  <c r="V97" i="52"/>
  <c r="V156" i="52"/>
  <c r="V111" i="52"/>
  <c r="V160" i="52"/>
  <c r="V132" i="52"/>
  <c r="V134" i="52"/>
  <c r="V152" i="52"/>
  <c r="V137" i="52"/>
  <c r="V81" i="52"/>
  <c r="V131" i="52"/>
  <c r="V35" i="52"/>
  <c r="V62" i="52"/>
  <c r="V107" i="52"/>
  <c r="V100" i="52"/>
  <c r="V171" i="52"/>
  <c r="V144" i="52"/>
  <c r="V167" i="52"/>
  <c r="V158" i="52"/>
  <c r="V112" i="52"/>
  <c r="V142" i="52"/>
  <c r="V159" i="52"/>
  <c r="V143" i="52"/>
  <c r="V121" i="52"/>
  <c r="V118" i="52"/>
  <c r="V128" i="52"/>
  <c r="V145" i="52"/>
  <c r="V161" i="52"/>
  <c r="V119" i="52"/>
  <c r="V130" i="52"/>
  <c r="V126" i="52"/>
  <c r="V103" i="52"/>
  <c r="V169" i="52"/>
  <c r="V80" i="52"/>
  <c r="V106" i="52"/>
  <c r="V129" i="52"/>
  <c r="V141" i="52"/>
  <c r="V163" i="52"/>
  <c r="V93" i="52"/>
  <c r="V170" i="52"/>
  <c r="V138" i="52"/>
  <c r="V102" i="52"/>
  <c r="V120" i="52"/>
  <c r="V109" i="52"/>
  <c r="V153" i="52"/>
  <c r="V84" i="52"/>
  <c r="V164" i="52"/>
  <c r="V114" i="52"/>
  <c r="V133" i="52"/>
  <c r="V115" i="52"/>
  <c r="V108" i="52"/>
  <c r="V113" i="52"/>
  <c r="V148" i="52"/>
  <c r="V155" i="52"/>
  <c r="V168" i="52"/>
  <c r="V122" i="52"/>
  <c r="V94" i="52"/>
  <c r="V95" i="52"/>
  <c r="V99" i="52"/>
  <c r="V104" i="52"/>
  <c r="V149" i="52"/>
  <c r="V139" i="52"/>
  <c r="V150" i="52"/>
  <c r="V172" i="52"/>
  <c r="V124" i="52"/>
  <c r="V98" i="52"/>
  <c r="V123" i="52"/>
  <c r="V165" i="52"/>
  <c r="W99" i="51"/>
  <c r="W87" i="51"/>
  <c r="W244" i="51"/>
  <c r="W248" i="51"/>
  <c r="W72" i="51"/>
  <c r="W74" i="51"/>
  <c r="W90" i="51"/>
  <c r="W98" i="51"/>
  <c r="W271" i="51"/>
  <c r="W272" i="51"/>
  <c r="W159" i="51"/>
  <c r="W160" i="51"/>
  <c r="W287" i="51"/>
  <c r="W187" i="51"/>
  <c r="W237" i="51"/>
  <c r="W288" i="51"/>
  <c r="W304" i="51"/>
  <c r="W124" i="51"/>
  <c r="W305" i="51"/>
  <c r="W306" i="51"/>
  <c r="W303" i="51"/>
  <c r="W97" i="51"/>
  <c r="W236" i="51"/>
  <c r="W255" i="51"/>
  <c r="W79" i="51"/>
  <c r="W116" i="51"/>
  <c r="W323" i="51"/>
  <c r="W324" i="51"/>
  <c r="W132" i="51"/>
  <c r="W325" i="51"/>
  <c r="W242" i="51"/>
  <c r="W326" i="51"/>
  <c r="W330" i="51"/>
  <c r="W331" i="51"/>
  <c r="W332" i="51"/>
  <c r="W333" i="51"/>
  <c r="W334" i="51"/>
  <c r="W335" i="51"/>
  <c r="W336" i="51"/>
  <c r="W337" i="51"/>
  <c r="W9" i="51"/>
  <c r="W11" i="51"/>
  <c r="W8" i="51"/>
  <c r="W15" i="51"/>
  <c r="W10" i="51"/>
  <c r="W7" i="51"/>
  <c r="W28" i="51"/>
  <c r="W27" i="51"/>
  <c r="W13" i="51"/>
  <c r="W12" i="51"/>
  <c r="W20" i="51"/>
  <c r="W18" i="51"/>
  <c r="W22" i="51"/>
  <c r="W44" i="51"/>
  <c r="W17" i="51"/>
  <c r="W14" i="51"/>
  <c r="W45" i="51"/>
  <c r="W30" i="51"/>
  <c r="W16" i="51"/>
  <c r="W31" i="51"/>
  <c r="W23" i="51"/>
  <c r="W24" i="51"/>
  <c r="W25" i="51"/>
  <c r="W32" i="51"/>
  <c r="W39" i="51"/>
  <c r="W55" i="51"/>
  <c r="W21" i="51"/>
  <c r="W60" i="51"/>
  <c r="W36" i="51"/>
  <c r="W56" i="51"/>
  <c r="W42" i="51"/>
  <c r="W38" i="51"/>
  <c r="W26" i="51"/>
  <c r="W70" i="51"/>
  <c r="W52" i="51"/>
  <c r="W89" i="51"/>
  <c r="W29" i="51"/>
  <c r="W69" i="51"/>
  <c r="W33" i="51"/>
  <c r="W51" i="51"/>
  <c r="W54" i="51"/>
  <c r="W63" i="51"/>
  <c r="W151" i="51"/>
  <c r="W152" i="51"/>
  <c r="W35" i="51"/>
  <c r="W58" i="51"/>
  <c r="W46" i="51"/>
  <c r="W48" i="51"/>
  <c r="W125" i="51"/>
  <c r="W126" i="51"/>
  <c r="W107" i="51"/>
  <c r="W169" i="51"/>
  <c r="W66" i="51"/>
  <c r="W96" i="51"/>
  <c r="W100" i="51"/>
  <c r="W168" i="51"/>
  <c r="W83" i="51"/>
  <c r="W119" i="51"/>
  <c r="W68" i="51"/>
  <c r="W118" i="51"/>
  <c r="W170" i="51"/>
  <c r="W171" i="51"/>
  <c r="W108" i="51"/>
  <c r="W117" i="51"/>
  <c r="W19" i="51"/>
  <c r="W34" i="51"/>
  <c r="W81" i="51"/>
  <c r="W76" i="51"/>
  <c r="W77" i="51"/>
  <c r="W95" i="51"/>
  <c r="W41" i="51"/>
  <c r="W338" i="51"/>
  <c r="W339" i="51"/>
  <c r="W53" i="51"/>
  <c r="W40" i="51"/>
  <c r="W88" i="51"/>
  <c r="W111" i="51"/>
  <c r="W163" i="51"/>
  <c r="W59" i="51"/>
  <c r="W113" i="51"/>
  <c r="W43" i="51"/>
  <c r="W345" i="51"/>
  <c r="W135" i="51"/>
  <c r="W75" i="51"/>
  <c r="W47" i="51"/>
  <c r="W78" i="51"/>
  <c r="W82" i="51"/>
  <c r="W366" i="51"/>
  <c r="W367" i="51"/>
  <c r="W164" i="51"/>
  <c r="W57" i="51"/>
  <c r="W67" i="51"/>
  <c r="W120" i="51"/>
  <c r="W109" i="51"/>
  <c r="W165" i="51"/>
  <c r="W94" i="51"/>
  <c r="W181" i="51"/>
  <c r="W71" i="51"/>
  <c r="W176" i="51"/>
  <c r="W136" i="51"/>
  <c r="W102" i="51"/>
  <c r="W103" i="51"/>
  <c r="W368" i="51"/>
  <c r="W92" i="51"/>
  <c r="W86" i="51"/>
  <c r="W340" i="51"/>
  <c r="W49" i="51"/>
  <c r="W104" i="51"/>
  <c r="W105" i="51"/>
  <c r="W106" i="51"/>
  <c r="W162" i="51"/>
  <c r="W112" i="51"/>
  <c r="W400" i="51"/>
  <c r="W61" i="51"/>
  <c r="W114" i="51"/>
  <c r="W115" i="51"/>
  <c r="W376" i="51"/>
  <c r="W179" i="51"/>
  <c r="W180" i="51"/>
  <c r="W121" i="51"/>
  <c r="W369" i="51"/>
  <c r="W370" i="51"/>
  <c r="W371" i="51"/>
  <c r="W372" i="51"/>
  <c r="W131" i="51"/>
  <c r="W133" i="51"/>
  <c r="W197" i="51"/>
  <c r="W110" i="51"/>
  <c r="W137" i="51"/>
  <c r="W138" i="51"/>
  <c r="W62" i="51"/>
  <c r="W139" i="51"/>
  <c r="W140" i="51"/>
  <c r="W356" i="51"/>
  <c r="W143" i="51"/>
  <c r="W247" i="51"/>
  <c r="W166" i="51"/>
  <c r="W84" i="51"/>
  <c r="W373" i="51"/>
  <c r="W374" i="51"/>
  <c r="W375" i="51"/>
  <c r="W341" i="51"/>
  <c r="W342" i="51"/>
  <c r="W343" i="51"/>
  <c r="W344" i="51"/>
  <c r="W161" i="51"/>
  <c r="W190" i="51"/>
  <c r="W172" i="51"/>
  <c r="W93" i="51"/>
  <c r="W173" i="51"/>
  <c r="W174" i="51"/>
  <c r="W175" i="51"/>
  <c r="W73" i="51"/>
  <c r="W153" i="51"/>
  <c r="W377" i="51"/>
  <c r="W378" i="51"/>
  <c r="W379" i="51"/>
  <c r="W346" i="51"/>
  <c r="W347" i="51"/>
  <c r="W348" i="51"/>
  <c r="W349" i="51"/>
  <c r="W350" i="51"/>
  <c r="W351" i="51"/>
  <c r="W352" i="51"/>
  <c r="W178" i="51"/>
  <c r="W177" i="51"/>
  <c r="W182" i="51"/>
  <c r="W183" i="51"/>
  <c r="W184" i="51"/>
  <c r="W185" i="51"/>
  <c r="W186" i="51"/>
  <c r="W189" i="51"/>
  <c r="W191" i="51"/>
  <c r="W353" i="51"/>
  <c r="W198" i="51"/>
  <c r="W199" i="51"/>
  <c r="W200" i="51"/>
  <c r="W201" i="51"/>
  <c r="W202" i="51"/>
  <c r="W401" i="51"/>
  <c r="W402" i="51"/>
  <c r="W403" i="51"/>
  <c r="W404" i="51"/>
  <c r="W214" i="51"/>
  <c r="W203" i="51"/>
  <c r="W204" i="51"/>
  <c r="W354" i="51"/>
  <c r="W355" i="51"/>
  <c r="W217" i="51"/>
  <c r="W215" i="51"/>
  <c r="W216" i="51"/>
  <c r="W218" i="51"/>
  <c r="W219" i="51"/>
  <c r="W220" i="51"/>
  <c r="W134" i="51"/>
  <c r="W405" i="51"/>
  <c r="W406" i="51"/>
  <c r="W407" i="51"/>
  <c r="W408" i="51"/>
  <c r="W409" i="51"/>
  <c r="W233" i="51"/>
  <c r="W234" i="51"/>
  <c r="W235" i="51"/>
  <c r="W357" i="51"/>
  <c r="W358" i="51"/>
  <c r="W359" i="51"/>
  <c r="W360" i="51"/>
  <c r="W361" i="51"/>
  <c r="W362" i="51"/>
  <c r="W363" i="51"/>
  <c r="W364" i="51"/>
  <c r="W365" i="51"/>
  <c r="W239" i="51"/>
  <c r="W380" i="51"/>
  <c r="W147" i="51"/>
  <c r="W238" i="51"/>
  <c r="W249" i="51"/>
  <c r="W245" i="51"/>
  <c r="W246" i="51"/>
  <c r="W243" i="51"/>
  <c r="W256" i="51"/>
  <c r="W253" i="51"/>
  <c r="W254" i="51"/>
  <c r="W145" i="51"/>
  <c r="W381" i="51"/>
  <c r="W252" i="51"/>
  <c r="W263" i="51"/>
  <c r="W260" i="51"/>
  <c r="W261" i="51"/>
  <c r="W262" i="51"/>
  <c r="W382" i="51"/>
  <c r="W259" i="51"/>
  <c r="W273" i="51"/>
  <c r="W274" i="51"/>
  <c r="W275" i="51"/>
  <c r="W276" i="51"/>
  <c r="W267" i="51"/>
  <c r="W268" i="51"/>
  <c r="W80" i="51"/>
  <c r="W269" i="51"/>
  <c r="W270" i="51"/>
  <c r="W383" i="51"/>
  <c r="W384" i="51"/>
  <c r="W385" i="51"/>
  <c r="W266" i="51"/>
  <c r="W289" i="51"/>
  <c r="W290" i="51"/>
  <c r="W291" i="51"/>
  <c r="W250" i="51"/>
  <c r="W281" i="51"/>
  <c r="W282" i="51"/>
  <c r="W283" i="51"/>
  <c r="W284" i="51"/>
  <c r="W285" i="51"/>
  <c r="W286" i="51"/>
  <c r="W280" i="51"/>
  <c r="W167" i="51"/>
  <c r="W386" i="51"/>
  <c r="W387" i="51"/>
  <c r="W388" i="51"/>
  <c r="W389" i="51"/>
  <c r="W390" i="51"/>
  <c r="W391" i="51"/>
  <c r="W392" i="51"/>
  <c r="W393" i="51"/>
  <c r="W394" i="51"/>
  <c r="W395" i="51"/>
  <c r="W296" i="51"/>
  <c r="W297" i="51"/>
  <c r="W298" i="51"/>
  <c r="W299" i="51"/>
  <c r="W300" i="51"/>
  <c r="W301" i="51"/>
  <c r="W302" i="51"/>
  <c r="W396" i="51"/>
  <c r="W397" i="51"/>
  <c r="W398" i="51"/>
  <c r="W399" i="51"/>
  <c r="W315" i="51"/>
  <c r="W316" i="51"/>
  <c r="W317" i="51"/>
  <c r="W318" i="51"/>
  <c r="W319" i="51"/>
  <c r="W320" i="51"/>
  <c r="W321" i="51"/>
  <c r="W322" i="51"/>
  <c r="W327" i="51"/>
  <c r="W328" i="51"/>
  <c r="W329" i="51"/>
  <c r="W410" i="51"/>
  <c r="W122" i="51"/>
  <c r="W411" i="51"/>
  <c r="W412" i="51"/>
  <c r="W413" i="51"/>
  <c r="W414" i="51"/>
  <c r="W415" i="51"/>
  <c r="W416" i="51"/>
  <c r="W417" i="51"/>
  <c r="W418" i="51"/>
  <c r="W419" i="51"/>
  <c r="W420" i="51"/>
  <c r="W421" i="51"/>
  <c r="W422" i="51"/>
  <c r="W423" i="51"/>
  <c r="W424" i="51"/>
  <c r="W425" i="51"/>
  <c r="W426" i="51"/>
  <c r="W427" i="51"/>
  <c r="W428" i="51"/>
  <c r="W429" i="51"/>
  <c r="W430" i="51"/>
  <c r="W431" i="51"/>
  <c r="W432" i="51"/>
  <c r="W433" i="51"/>
  <c r="W434" i="51"/>
  <c r="W435" i="51"/>
  <c r="W436" i="51"/>
  <c r="W437" i="51"/>
  <c r="W438" i="51"/>
  <c r="W439" i="51"/>
  <c r="W440" i="51"/>
  <c r="W127" i="51"/>
  <c r="W441" i="51"/>
  <c r="W442" i="51"/>
  <c r="W443" i="51"/>
  <c r="W444" i="51"/>
  <c r="W445" i="51"/>
  <c r="W446" i="51"/>
  <c r="W447" i="51"/>
  <c r="W448" i="51"/>
  <c r="W449" i="51"/>
  <c r="W450" i="51"/>
  <c r="W451" i="51"/>
  <c r="W452" i="51"/>
  <c r="W453" i="51"/>
  <c r="W454" i="51"/>
  <c r="W455" i="51"/>
  <c r="W456" i="51"/>
  <c r="W457" i="51"/>
  <c r="W458" i="51"/>
  <c r="W459" i="51"/>
  <c r="W460" i="51"/>
  <c r="W461" i="51"/>
  <c r="W462" i="51"/>
  <c r="W463" i="51"/>
  <c r="W464" i="51"/>
  <c r="W465" i="51"/>
  <c r="W466" i="51"/>
  <c r="W467" i="51"/>
  <c r="W468" i="51"/>
  <c r="W469" i="51"/>
  <c r="W470" i="51"/>
  <c r="W471" i="51"/>
  <c r="W472" i="51"/>
  <c r="W473" i="51"/>
  <c r="W474" i="51"/>
  <c r="W475" i="51"/>
  <c r="W476" i="51"/>
  <c r="W477" i="51"/>
  <c r="W478" i="51"/>
  <c r="W479" i="51"/>
  <c r="W480" i="51"/>
  <c r="W481" i="51"/>
  <c r="W482" i="51"/>
  <c r="W483" i="51"/>
  <c r="W484" i="51"/>
  <c r="W485" i="51"/>
  <c r="W486" i="51"/>
  <c r="W487" i="51"/>
  <c r="W488" i="51"/>
  <c r="W489" i="51"/>
  <c r="W490" i="51"/>
  <c r="W491" i="51"/>
  <c r="W492" i="51"/>
  <c r="W493" i="51"/>
  <c r="W494" i="51"/>
  <c r="W495" i="51"/>
  <c r="W129" i="51"/>
  <c r="W496" i="51"/>
  <c r="W497" i="51"/>
  <c r="W498" i="51"/>
  <c r="W499" i="51"/>
  <c r="W500" i="51"/>
  <c r="W501" i="51"/>
  <c r="W502" i="51"/>
  <c r="W503" i="51"/>
  <c r="W504" i="51"/>
  <c r="W505" i="51"/>
  <c r="W506" i="51"/>
  <c r="W85" i="51"/>
  <c r="W507" i="51"/>
  <c r="W508" i="51"/>
  <c r="W509" i="51"/>
  <c r="W510" i="51"/>
  <c r="W511" i="51"/>
  <c r="W512" i="51"/>
  <c r="W513" i="51"/>
  <c r="W514" i="51"/>
  <c r="W515" i="51"/>
  <c r="W516" i="51"/>
  <c r="W517" i="51"/>
  <c r="W518" i="51"/>
  <c r="W519" i="51"/>
  <c r="W520" i="51"/>
  <c r="W521" i="51"/>
  <c r="W522" i="51"/>
  <c r="W523" i="51"/>
  <c r="W524" i="51"/>
  <c r="W525" i="51"/>
  <c r="W526" i="51"/>
  <c r="W527" i="51"/>
  <c r="W528" i="51"/>
  <c r="W529" i="51"/>
  <c r="W530" i="51"/>
  <c r="W531" i="51"/>
  <c r="W532" i="51"/>
  <c r="W533" i="51"/>
  <c r="W534" i="51"/>
  <c r="W535" i="51"/>
  <c r="W536" i="51"/>
  <c r="W537" i="51"/>
  <c r="W538" i="51"/>
  <c r="W539" i="51"/>
  <c r="W540" i="51"/>
  <c r="W541" i="51"/>
  <c r="W542" i="51"/>
  <c r="W543" i="51"/>
  <c r="W544" i="51"/>
  <c r="W545" i="51"/>
  <c r="W546" i="51"/>
  <c r="W547" i="51"/>
  <c r="W548" i="51"/>
  <c r="W549" i="51"/>
  <c r="W550" i="51"/>
  <c r="W551" i="51"/>
  <c r="W552" i="51"/>
  <c r="W553" i="51"/>
  <c r="W554" i="51"/>
  <c r="W555" i="51"/>
  <c r="W556" i="51"/>
  <c r="W557" i="51"/>
  <c r="W558" i="51"/>
  <c r="W559" i="51"/>
  <c r="W560" i="51"/>
  <c r="W91" i="51"/>
  <c r="W561" i="51"/>
  <c r="W562" i="51"/>
  <c r="W563" i="51"/>
  <c r="W564" i="51"/>
  <c r="W565" i="51"/>
  <c r="W566" i="51"/>
  <c r="W567" i="51"/>
  <c r="W568" i="51"/>
  <c r="W569" i="51"/>
  <c r="W570" i="51"/>
  <c r="W571" i="51"/>
  <c r="W572" i="51"/>
  <c r="W573" i="51"/>
  <c r="W574" i="51"/>
  <c r="W575" i="51"/>
  <c r="W576" i="51"/>
  <c r="W577" i="51"/>
  <c r="W578" i="51"/>
  <c r="W579" i="51"/>
  <c r="W580" i="51"/>
  <c r="W581" i="51"/>
  <c r="W582" i="51"/>
  <c r="W583" i="51"/>
  <c r="W584" i="51"/>
  <c r="W585" i="51"/>
  <c r="W586" i="51"/>
  <c r="W587" i="51"/>
  <c r="W588" i="51"/>
  <c r="W589" i="51"/>
  <c r="W590" i="51"/>
  <c r="W591" i="51"/>
  <c r="W592" i="51"/>
  <c r="W593" i="51"/>
  <c r="W594" i="51"/>
  <c r="W595" i="51"/>
  <c r="W596" i="51"/>
  <c r="W597" i="51"/>
  <c r="W598" i="51"/>
  <c r="W599" i="51"/>
  <c r="W600" i="51"/>
  <c r="W601" i="51"/>
  <c r="W602" i="51"/>
  <c r="W603" i="51"/>
  <c r="W604" i="51"/>
  <c r="W605" i="51"/>
  <c r="W606" i="51"/>
  <c r="W607" i="51"/>
  <c r="W608" i="51"/>
  <c r="W609" i="51"/>
  <c r="W610" i="51"/>
  <c r="W611" i="51"/>
  <c r="W612" i="51"/>
  <c r="W613" i="51"/>
  <c r="W614" i="51"/>
  <c r="W615" i="51"/>
  <c r="W616" i="51"/>
  <c r="W617" i="51"/>
  <c r="W618" i="51"/>
  <c r="W619" i="51"/>
  <c r="W620" i="51"/>
  <c r="W621" i="51"/>
  <c r="W622" i="51"/>
  <c r="W623" i="51"/>
  <c r="W624" i="51"/>
  <c r="W625" i="51"/>
  <c r="W626" i="51"/>
  <c r="W627" i="51"/>
  <c r="W628" i="51"/>
  <c r="W629" i="51"/>
  <c r="W210" i="51"/>
  <c r="W630" i="51"/>
  <c r="W631" i="51"/>
  <c r="W632" i="51"/>
  <c r="W633" i="51"/>
  <c r="W634" i="51"/>
  <c r="W635" i="51"/>
  <c r="W636" i="51"/>
  <c r="W637" i="51"/>
  <c r="W638" i="51"/>
  <c r="W639" i="51"/>
  <c r="W640" i="51"/>
  <c r="W641" i="51"/>
  <c r="W642" i="51"/>
  <c r="W643" i="51"/>
  <c r="W644" i="51"/>
  <c r="W645" i="51"/>
  <c r="W646" i="51"/>
  <c r="W647" i="51"/>
  <c r="W648" i="51"/>
  <c r="W649" i="51"/>
  <c r="W650" i="51"/>
  <c r="W651" i="51"/>
  <c r="W652" i="51"/>
  <c r="W653" i="51"/>
  <c r="W654" i="51"/>
  <c r="W655" i="51"/>
  <c r="W656" i="51"/>
  <c r="W657" i="51"/>
  <c r="W658" i="51"/>
  <c r="W659" i="51"/>
  <c r="W660" i="51"/>
  <c r="W661" i="51"/>
  <c r="W662" i="51"/>
  <c r="W663" i="51"/>
  <c r="W664" i="51"/>
  <c r="W665" i="51"/>
  <c r="L87" i="51"/>
  <c r="M87" i="51"/>
  <c r="N87" i="51"/>
  <c r="O87" i="51"/>
  <c r="P87" i="51"/>
  <c r="Q87" i="51"/>
  <c r="R87" i="51"/>
  <c r="S87" i="51"/>
  <c r="T87" i="51"/>
  <c r="U87" i="51"/>
  <c r="V87" i="51"/>
  <c r="L272" i="51"/>
  <c r="M272" i="51"/>
  <c r="N272" i="51"/>
  <c r="O272" i="51"/>
  <c r="P272" i="51"/>
  <c r="Q272" i="51"/>
  <c r="R272" i="51"/>
  <c r="S272" i="51"/>
  <c r="T272" i="51"/>
  <c r="U272" i="51"/>
  <c r="V272" i="51"/>
  <c r="L304" i="51"/>
  <c r="M304" i="51"/>
  <c r="N304" i="51"/>
  <c r="O304" i="51"/>
  <c r="P304" i="51"/>
  <c r="Q304" i="51"/>
  <c r="R304" i="51"/>
  <c r="S304" i="51"/>
  <c r="T304" i="51"/>
  <c r="U304" i="51"/>
  <c r="V304" i="51"/>
  <c r="L124" i="51"/>
  <c r="M124" i="51"/>
  <c r="N124" i="51"/>
  <c r="O124" i="51"/>
  <c r="P124" i="51"/>
  <c r="Q124" i="51"/>
  <c r="R124" i="51"/>
  <c r="S124" i="51"/>
  <c r="T124" i="51"/>
  <c r="U124" i="51"/>
  <c r="V124" i="51"/>
  <c r="L305" i="51"/>
  <c r="M305" i="51"/>
  <c r="N305" i="51"/>
  <c r="O305" i="51"/>
  <c r="P305" i="51"/>
  <c r="Q305" i="51"/>
  <c r="R305" i="51"/>
  <c r="S305" i="51"/>
  <c r="T305" i="51"/>
  <c r="U305" i="51"/>
  <c r="V305" i="51"/>
  <c r="L306" i="51"/>
  <c r="M306" i="51"/>
  <c r="N306" i="51"/>
  <c r="O306" i="51"/>
  <c r="P306" i="51"/>
  <c r="Q306" i="51"/>
  <c r="R306" i="51"/>
  <c r="S306" i="51"/>
  <c r="T306" i="51"/>
  <c r="U306" i="51"/>
  <c r="V306" i="51"/>
  <c r="L324" i="51"/>
  <c r="M324" i="51"/>
  <c r="N324" i="51"/>
  <c r="O324" i="51"/>
  <c r="P324" i="51"/>
  <c r="Q324" i="51"/>
  <c r="R324" i="51"/>
  <c r="S324" i="51"/>
  <c r="T324" i="51"/>
  <c r="U324" i="51"/>
  <c r="V324" i="51"/>
  <c r="L325" i="51"/>
  <c r="M325" i="51"/>
  <c r="N325" i="51"/>
  <c r="O325" i="51"/>
  <c r="P325" i="51"/>
  <c r="Q325" i="51"/>
  <c r="R325" i="51"/>
  <c r="S325" i="51"/>
  <c r="T325" i="51"/>
  <c r="U325" i="51"/>
  <c r="V325" i="51"/>
  <c r="L326" i="51"/>
  <c r="M326" i="51"/>
  <c r="N326" i="51"/>
  <c r="O326" i="51"/>
  <c r="P326" i="51"/>
  <c r="Q326" i="51"/>
  <c r="R326" i="51"/>
  <c r="S326" i="51"/>
  <c r="T326" i="51"/>
  <c r="U326" i="51"/>
  <c r="V326" i="51"/>
  <c r="L332" i="51"/>
  <c r="M332" i="51"/>
  <c r="N332" i="51"/>
  <c r="O332" i="51"/>
  <c r="P332" i="51"/>
  <c r="Q332" i="51"/>
  <c r="R332" i="51"/>
  <c r="S332" i="51"/>
  <c r="T332" i="51"/>
  <c r="U332" i="51"/>
  <c r="V332" i="51"/>
  <c r="L333" i="51"/>
  <c r="M333" i="51"/>
  <c r="N333" i="51"/>
  <c r="O333" i="51"/>
  <c r="P333" i="51"/>
  <c r="Q333" i="51"/>
  <c r="R333" i="51"/>
  <c r="S333" i="51"/>
  <c r="T333" i="51"/>
  <c r="U333" i="51"/>
  <c r="V333" i="51"/>
  <c r="L334" i="51"/>
  <c r="M334" i="51"/>
  <c r="N334" i="51"/>
  <c r="O334" i="51"/>
  <c r="P334" i="51"/>
  <c r="Q334" i="51"/>
  <c r="R334" i="51"/>
  <c r="S334" i="51"/>
  <c r="T334" i="51"/>
  <c r="U334" i="51"/>
  <c r="V334" i="51"/>
  <c r="L335" i="51"/>
  <c r="M335" i="51"/>
  <c r="N335" i="51"/>
  <c r="O335" i="51"/>
  <c r="P335" i="51"/>
  <c r="Q335" i="51"/>
  <c r="R335" i="51"/>
  <c r="S335" i="51"/>
  <c r="T335" i="51"/>
  <c r="U335" i="51"/>
  <c r="V335" i="51"/>
  <c r="L336" i="51"/>
  <c r="M336" i="51"/>
  <c r="N336" i="51"/>
  <c r="O336" i="51"/>
  <c r="P336" i="51"/>
  <c r="Q336" i="51"/>
  <c r="R336" i="51"/>
  <c r="S336" i="51"/>
  <c r="T336" i="51"/>
  <c r="U336" i="51"/>
  <c r="V336" i="51"/>
  <c r="L337" i="51"/>
  <c r="M337" i="51"/>
  <c r="N337" i="51"/>
  <c r="O337" i="51"/>
  <c r="P337" i="51"/>
  <c r="Q337" i="51"/>
  <c r="R337" i="51"/>
  <c r="S337" i="51"/>
  <c r="T337" i="51"/>
  <c r="U337" i="51"/>
  <c r="V337" i="51"/>
  <c r="G324" i="51" l="1"/>
  <c r="H324" i="51"/>
  <c r="I324" i="51"/>
  <c r="H325" i="51"/>
  <c r="G325" i="51"/>
  <c r="I325" i="51"/>
  <c r="G326" i="51"/>
  <c r="H326" i="51"/>
  <c r="I326" i="51"/>
  <c r="H332" i="51"/>
  <c r="G332" i="51"/>
  <c r="I332" i="51"/>
  <c r="G333" i="51"/>
  <c r="H333" i="51"/>
  <c r="I333" i="51"/>
  <c r="G335" i="51"/>
  <c r="H335" i="51"/>
  <c r="I335" i="51"/>
  <c r="G87" i="51"/>
  <c r="H87" i="51"/>
  <c r="I87" i="51"/>
  <c r="I334" i="51"/>
  <c r="G334" i="51"/>
  <c r="H334" i="51"/>
  <c r="H336" i="51"/>
  <c r="G336" i="51"/>
  <c r="I336" i="51"/>
  <c r="H272" i="51"/>
  <c r="G272" i="51"/>
  <c r="I272" i="51"/>
  <c r="H304" i="51"/>
  <c r="G304" i="51"/>
  <c r="I304" i="51"/>
  <c r="G124" i="51"/>
  <c r="H124" i="51"/>
  <c r="I124" i="51"/>
  <c r="I305" i="51"/>
  <c r="G305" i="51"/>
  <c r="H305" i="51"/>
  <c r="I337" i="51"/>
  <c r="G337" i="51"/>
  <c r="H337" i="51"/>
  <c r="I306" i="51"/>
  <c r="G306" i="51"/>
  <c r="H306" i="51"/>
  <c r="K337" i="51"/>
  <c r="K324" i="51"/>
  <c r="K336" i="51"/>
  <c r="K306" i="51"/>
  <c r="K332" i="51"/>
  <c r="K272" i="51"/>
  <c r="K335" i="51"/>
  <c r="K305" i="51"/>
  <c r="K334" i="51"/>
  <c r="K124" i="51"/>
  <c r="K326" i="51"/>
  <c r="K87" i="51"/>
  <c r="K333" i="51"/>
  <c r="K304" i="51"/>
  <c r="K325" i="51"/>
  <c r="AP5" i="51"/>
  <c r="L170" i="51"/>
  <c r="M170" i="51"/>
  <c r="N170" i="51"/>
  <c r="O170" i="51"/>
  <c r="P170" i="51"/>
  <c r="Q170" i="51"/>
  <c r="R170" i="51"/>
  <c r="S170" i="51"/>
  <c r="T170" i="51"/>
  <c r="U170" i="51"/>
  <c r="V170" i="51"/>
  <c r="L171" i="51"/>
  <c r="M171" i="51"/>
  <c r="N171" i="51"/>
  <c r="O171" i="51"/>
  <c r="P171" i="51"/>
  <c r="Q171" i="51"/>
  <c r="R171" i="51"/>
  <c r="S171" i="51"/>
  <c r="T171" i="51"/>
  <c r="U171" i="51"/>
  <c r="V171" i="51"/>
  <c r="V10" i="51"/>
  <c r="V13" i="51"/>
  <c r="V8" i="51"/>
  <c r="V12" i="51"/>
  <c r="V17" i="51"/>
  <c r="V9" i="51"/>
  <c r="V20" i="51"/>
  <c r="V7" i="51"/>
  <c r="V18" i="51"/>
  <c r="V14" i="51"/>
  <c r="V22" i="51"/>
  <c r="V11" i="51"/>
  <c r="V16" i="51"/>
  <c r="V15" i="51"/>
  <c r="V19" i="51"/>
  <c r="V21" i="51"/>
  <c r="V31" i="51"/>
  <c r="V28" i="51"/>
  <c r="V23" i="51"/>
  <c r="V24" i="51"/>
  <c r="V34" i="51"/>
  <c r="V42" i="51"/>
  <c r="V27" i="51"/>
  <c r="V26" i="51"/>
  <c r="V25" i="51"/>
  <c r="V36" i="51"/>
  <c r="V81" i="51"/>
  <c r="V76" i="51"/>
  <c r="V77" i="51"/>
  <c r="V32" i="51"/>
  <c r="V38" i="51"/>
  <c r="V95" i="51"/>
  <c r="V39" i="51"/>
  <c r="V41" i="51"/>
  <c r="V338" i="51"/>
  <c r="V339" i="51"/>
  <c r="V33" i="51"/>
  <c r="V35" i="51"/>
  <c r="V29" i="51"/>
  <c r="V46" i="51"/>
  <c r="V48" i="51"/>
  <c r="V51" i="51"/>
  <c r="V44" i="51"/>
  <c r="V53" i="51"/>
  <c r="V40" i="51"/>
  <c r="V54" i="51"/>
  <c r="V88" i="51"/>
  <c r="V45" i="51"/>
  <c r="V111" i="51"/>
  <c r="V163" i="51"/>
  <c r="V59" i="51"/>
  <c r="V56" i="51"/>
  <c r="V52" i="51"/>
  <c r="V151" i="51"/>
  <c r="V113" i="51"/>
  <c r="V63" i="51"/>
  <c r="V43" i="51"/>
  <c r="V70" i="51"/>
  <c r="V345" i="51"/>
  <c r="V135" i="51"/>
  <c r="V75" i="51"/>
  <c r="V47" i="51"/>
  <c r="V60" i="51"/>
  <c r="V69" i="51"/>
  <c r="V78" i="51"/>
  <c r="V100" i="51"/>
  <c r="V82" i="51"/>
  <c r="V55" i="51"/>
  <c r="V66" i="51"/>
  <c r="V58" i="51"/>
  <c r="V108" i="51"/>
  <c r="V366" i="51"/>
  <c r="V367" i="51"/>
  <c r="V164" i="51"/>
  <c r="V57" i="51"/>
  <c r="V72" i="51"/>
  <c r="V67" i="51"/>
  <c r="V120" i="51"/>
  <c r="V109" i="51"/>
  <c r="V165" i="51"/>
  <c r="V94" i="51"/>
  <c r="V181" i="51"/>
  <c r="V68" i="51"/>
  <c r="V71" i="51"/>
  <c r="V74" i="51"/>
  <c r="V176" i="51"/>
  <c r="V136" i="51"/>
  <c r="V102" i="51"/>
  <c r="V103" i="51"/>
  <c r="V83" i="51"/>
  <c r="V368" i="51"/>
  <c r="V92" i="51"/>
  <c r="V86" i="51"/>
  <c r="V340" i="51"/>
  <c r="V49" i="51"/>
  <c r="V104" i="51"/>
  <c r="V105" i="51"/>
  <c r="V106" i="51"/>
  <c r="V162" i="51"/>
  <c r="V112" i="51"/>
  <c r="V30" i="51"/>
  <c r="V400" i="51"/>
  <c r="V61" i="51"/>
  <c r="V114" i="51"/>
  <c r="V115" i="51"/>
  <c r="V79" i="51"/>
  <c r="V116" i="51"/>
  <c r="V168" i="51"/>
  <c r="V376" i="51"/>
  <c r="V179" i="51"/>
  <c r="V180" i="51"/>
  <c r="V89" i="51"/>
  <c r="V244" i="51"/>
  <c r="V121" i="51"/>
  <c r="V369" i="51"/>
  <c r="V370" i="51"/>
  <c r="V371" i="51"/>
  <c r="V372" i="51"/>
  <c r="V99" i="51"/>
  <c r="V131" i="51"/>
  <c r="V133" i="51"/>
  <c r="V197" i="51"/>
  <c r="V118" i="51"/>
  <c r="V110" i="51"/>
  <c r="V137" i="51"/>
  <c r="V138" i="51"/>
  <c r="V62" i="51"/>
  <c r="V139" i="51"/>
  <c r="V140" i="51"/>
  <c r="V356" i="51"/>
  <c r="V143" i="51"/>
  <c r="V247" i="51"/>
  <c r="V166" i="51"/>
  <c r="V84" i="51"/>
  <c r="V373" i="51"/>
  <c r="V374" i="51"/>
  <c r="V375" i="51"/>
  <c r="V341" i="51"/>
  <c r="V342" i="51"/>
  <c r="V343" i="51"/>
  <c r="V344" i="51"/>
  <c r="V161" i="51"/>
  <c r="V107" i="51"/>
  <c r="V190" i="51"/>
  <c r="V172" i="51"/>
  <c r="V93" i="51"/>
  <c r="V173" i="51"/>
  <c r="V174" i="51"/>
  <c r="V175" i="51"/>
  <c r="V73" i="51"/>
  <c r="V153" i="51"/>
  <c r="V377" i="51"/>
  <c r="V378" i="51"/>
  <c r="V379" i="51"/>
  <c r="V346" i="51"/>
  <c r="V347" i="51"/>
  <c r="V348" i="51"/>
  <c r="V349" i="51"/>
  <c r="V350" i="51"/>
  <c r="V351" i="51"/>
  <c r="V352" i="51"/>
  <c r="V178" i="51"/>
  <c r="V177" i="51"/>
  <c r="V182" i="51"/>
  <c r="V183" i="51"/>
  <c r="V184" i="51"/>
  <c r="V185" i="51"/>
  <c r="V186" i="51"/>
  <c r="V117" i="51"/>
  <c r="V90" i="51"/>
  <c r="V189" i="51"/>
  <c r="V191" i="51"/>
  <c r="V353" i="51"/>
  <c r="V198" i="51"/>
  <c r="V199" i="51"/>
  <c r="V200" i="51"/>
  <c r="V201" i="51"/>
  <c r="V202" i="51"/>
  <c r="V248" i="51"/>
  <c r="V287" i="51"/>
  <c r="V303" i="51"/>
  <c r="V401" i="51"/>
  <c r="V402" i="51"/>
  <c r="V403" i="51"/>
  <c r="V404" i="51"/>
  <c r="V119" i="51"/>
  <c r="V214" i="51"/>
  <c r="V203" i="51"/>
  <c r="V204" i="51"/>
  <c r="V354" i="51"/>
  <c r="V355" i="51"/>
  <c r="V125" i="51"/>
  <c r="V126" i="51"/>
  <c r="V217" i="51"/>
  <c r="V187" i="51"/>
  <c r="V215" i="51"/>
  <c r="V216" i="51"/>
  <c r="V218" i="51"/>
  <c r="V219" i="51"/>
  <c r="V220" i="51"/>
  <c r="V134" i="51"/>
  <c r="V132" i="51"/>
  <c r="V405" i="51"/>
  <c r="V406" i="51"/>
  <c r="V407" i="51"/>
  <c r="V408" i="51"/>
  <c r="V409" i="51"/>
  <c r="V97" i="51"/>
  <c r="V233" i="51"/>
  <c r="V234" i="51"/>
  <c r="V235" i="51"/>
  <c r="V96" i="51"/>
  <c r="V357" i="51"/>
  <c r="V358" i="51"/>
  <c r="V359" i="51"/>
  <c r="V360" i="51"/>
  <c r="V361" i="51"/>
  <c r="V362" i="51"/>
  <c r="V363" i="51"/>
  <c r="V364" i="51"/>
  <c r="V365" i="51"/>
  <c r="V98" i="51"/>
  <c r="V236" i="51"/>
  <c r="V239" i="51"/>
  <c r="V380" i="51"/>
  <c r="V147" i="51"/>
  <c r="V238" i="51"/>
  <c r="V249" i="51"/>
  <c r="V245" i="51"/>
  <c r="V246" i="51"/>
  <c r="V243" i="51"/>
  <c r="V256" i="51"/>
  <c r="V253" i="51"/>
  <c r="V254" i="51"/>
  <c r="V145" i="51"/>
  <c r="V381" i="51"/>
  <c r="V252" i="51"/>
  <c r="V242" i="51"/>
  <c r="V263" i="51"/>
  <c r="V260" i="51"/>
  <c r="V261" i="51"/>
  <c r="V262" i="51"/>
  <c r="V237" i="51"/>
  <c r="V382" i="51"/>
  <c r="V259" i="51"/>
  <c r="V273" i="51"/>
  <c r="V274" i="51"/>
  <c r="V275" i="51"/>
  <c r="V276" i="51"/>
  <c r="V267" i="51"/>
  <c r="V255" i="51"/>
  <c r="V268" i="51"/>
  <c r="V80" i="51"/>
  <c r="V269" i="51"/>
  <c r="V270" i="51"/>
  <c r="V383" i="51"/>
  <c r="V384" i="51"/>
  <c r="V385" i="51"/>
  <c r="V266" i="51"/>
  <c r="V289" i="51"/>
  <c r="V290" i="51"/>
  <c r="V291" i="51"/>
  <c r="V250" i="51"/>
  <c r="V281" i="51"/>
  <c r="V282" i="51"/>
  <c r="V283" i="51"/>
  <c r="V284" i="51"/>
  <c r="V285" i="51"/>
  <c r="V286" i="51"/>
  <c r="V159" i="51"/>
  <c r="V280" i="51"/>
  <c r="V167" i="51"/>
  <c r="V386" i="51"/>
  <c r="V387" i="51"/>
  <c r="V388" i="51"/>
  <c r="V389" i="51"/>
  <c r="V160" i="51"/>
  <c r="V390" i="51"/>
  <c r="V391" i="51"/>
  <c r="V392" i="51"/>
  <c r="V393" i="51"/>
  <c r="V394" i="51"/>
  <c r="V395" i="51"/>
  <c r="V296" i="51"/>
  <c r="V297" i="51"/>
  <c r="V298" i="51"/>
  <c r="V299" i="51"/>
  <c r="V300" i="51"/>
  <c r="V301" i="51"/>
  <c r="V302" i="51"/>
  <c r="V396" i="51"/>
  <c r="V397" i="51"/>
  <c r="V398" i="51"/>
  <c r="V399" i="51"/>
  <c r="V315" i="51"/>
  <c r="V316" i="51"/>
  <c r="V317" i="51"/>
  <c r="V318" i="51"/>
  <c r="V319" i="51"/>
  <c r="V320" i="51"/>
  <c r="V321" i="51"/>
  <c r="V322" i="51"/>
  <c r="V327" i="51"/>
  <c r="V328" i="51"/>
  <c r="V329" i="51"/>
  <c r="V410" i="51"/>
  <c r="V122" i="51"/>
  <c r="V411" i="51"/>
  <c r="V412" i="51"/>
  <c r="V413" i="51"/>
  <c r="V414" i="51"/>
  <c r="V415" i="51"/>
  <c r="V416" i="51"/>
  <c r="V417" i="51"/>
  <c r="V418" i="51"/>
  <c r="V419" i="51"/>
  <c r="V420" i="51"/>
  <c r="V421" i="51"/>
  <c r="V422" i="51"/>
  <c r="V423" i="51"/>
  <c r="V424" i="51"/>
  <c r="V425" i="51"/>
  <c r="V426" i="51"/>
  <c r="V427" i="51"/>
  <c r="V428" i="51"/>
  <c r="V429" i="51"/>
  <c r="V430" i="51"/>
  <c r="V431" i="51"/>
  <c r="V432" i="51"/>
  <c r="V433" i="51"/>
  <c r="V434" i="51"/>
  <c r="V435" i="51"/>
  <c r="V436" i="51"/>
  <c r="V437" i="51"/>
  <c r="V438" i="51"/>
  <c r="V439" i="51"/>
  <c r="V440" i="51"/>
  <c r="V169" i="51"/>
  <c r="V127" i="51"/>
  <c r="V441" i="51"/>
  <c r="V442" i="51"/>
  <c r="V443" i="51"/>
  <c r="V444" i="51"/>
  <c r="V445" i="51"/>
  <c r="V446" i="51"/>
  <c r="V447" i="51"/>
  <c r="V448" i="51"/>
  <c r="V449" i="51"/>
  <c r="V450" i="51"/>
  <c r="V288" i="51"/>
  <c r="V451" i="51"/>
  <c r="V271" i="51"/>
  <c r="V452" i="51"/>
  <c r="V453" i="51"/>
  <c r="V454" i="51"/>
  <c r="V455" i="51"/>
  <c r="V456" i="51"/>
  <c r="V457" i="51"/>
  <c r="V458" i="51"/>
  <c r="V459" i="51"/>
  <c r="V460" i="51"/>
  <c r="V461" i="51"/>
  <c r="V462" i="51"/>
  <c r="V463" i="51"/>
  <c r="V464" i="51"/>
  <c r="V465" i="51"/>
  <c r="V466" i="51"/>
  <c r="V467" i="51"/>
  <c r="V468" i="51"/>
  <c r="V469" i="51"/>
  <c r="V470" i="51"/>
  <c r="V471" i="51"/>
  <c r="V472" i="51"/>
  <c r="V473" i="51"/>
  <c r="V474" i="51"/>
  <c r="V475" i="51"/>
  <c r="V476" i="51"/>
  <c r="V477" i="51"/>
  <c r="V152" i="51"/>
  <c r="V478" i="51"/>
  <c r="V479" i="51"/>
  <c r="V480" i="51"/>
  <c r="V481" i="51"/>
  <c r="V482" i="51"/>
  <c r="V483" i="51"/>
  <c r="V484" i="51"/>
  <c r="V485" i="51"/>
  <c r="V486" i="51"/>
  <c r="V487" i="51"/>
  <c r="V488" i="51"/>
  <c r="V489" i="51"/>
  <c r="V490" i="51"/>
  <c r="V491" i="51"/>
  <c r="V492" i="51"/>
  <c r="V493" i="51"/>
  <c r="V494" i="51"/>
  <c r="V495" i="51"/>
  <c r="V129" i="51"/>
  <c r="V496" i="51"/>
  <c r="V497" i="51"/>
  <c r="V498" i="51"/>
  <c r="V499" i="51"/>
  <c r="V500" i="51"/>
  <c r="V501" i="51"/>
  <c r="V502" i="51"/>
  <c r="V503" i="51"/>
  <c r="V504" i="51"/>
  <c r="V505" i="51"/>
  <c r="V506" i="51"/>
  <c r="V85" i="51"/>
  <c r="V507" i="51"/>
  <c r="V508" i="51"/>
  <c r="V509" i="51"/>
  <c r="V510" i="51"/>
  <c r="V511" i="51"/>
  <c r="V512" i="51"/>
  <c r="V513" i="51"/>
  <c r="V514" i="51"/>
  <c r="V515" i="51"/>
  <c r="V516" i="51"/>
  <c r="V517" i="51"/>
  <c r="V518" i="51"/>
  <c r="V519" i="51"/>
  <c r="V520" i="51"/>
  <c r="V521" i="51"/>
  <c r="V522" i="51"/>
  <c r="V523" i="51"/>
  <c r="V524" i="51"/>
  <c r="V525" i="51"/>
  <c r="V526" i="51"/>
  <c r="V527" i="51"/>
  <c r="V528" i="51"/>
  <c r="V529" i="51"/>
  <c r="V330" i="51"/>
  <c r="V530" i="51"/>
  <c r="V531" i="51"/>
  <c r="V532" i="51"/>
  <c r="V323" i="51"/>
  <c r="V331" i="51"/>
  <c r="V533" i="51"/>
  <c r="V534" i="51"/>
  <c r="V535" i="51"/>
  <c r="V536" i="51"/>
  <c r="V537" i="51"/>
  <c r="V538" i="51"/>
  <c r="V539" i="51"/>
  <c r="V540" i="51"/>
  <c r="V541" i="51"/>
  <c r="V542" i="51"/>
  <c r="V543" i="51"/>
  <c r="V544" i="51"/>
  <c r="V545" i="51"/>
  <c r="V546" i="51"/>
  <c r="V547" i="51"/>
  <c r="V548" i="51"/>
  <c r="V549" i="51"/>
  <c r="V550" i="51"/>
  <c r="V551" i="51"/>
  <c r="V552" i="51"/>
  <c r="V553" i="51"/>
  <c r="V554" i="51"/>
  <c r="V555" i="51"/>
  <c r="V556" i="51"/>
  <c r="V557" i="51"/>
  <c r="V558" i="51"/>
  <c r="V559" i="51"/>
  <c r="V560" i="51"/>
  <c r="V91" i="51"/>
  <c r="V561" i="51"/>
  <c r="V562" i="51"/>
  <c r="V563" i="51"/>
  <c r="V564" i="51"/>
  <c r="V565" i="51"/>
  <c r="V566" i="51"/>
  <c r="V567" i="51"/>
  <c r="V568" i="51"/>
  <c r="V569" i="51"/>
  <c r="V570" i="51"/>
  <c r="V571" i="51"/>
  <c r="V572" i="51"/>
  <c r="V573" i="51"/>
  <c r="V574" i="51"/>
  <c r="V575" i="51"/>
  <c r="V576" i="51"/>
  <c r="V577" i="51"/>
  <c r="V578" i="51"/>
  <c r="V579" i="51"/>
  <c r="V580" i="51"/>
  <c r="V581" i="51"/>
  <c r="V582" i="51"/>
  <c r="V583" i="51"/>
  <c r="V584" i="51"/>
  <c r="V585" i="51"/>
  <c r="V586" i="51"/>
  <c r="V587" i="51"/>
  <c r="V588" i="51"/>
  <c r="V589" i="51"/>
  <c r="V590" i="51"/>
  <c r="V591" i="51"/>
  <c r="V592" i="51"/>
  <c r="V593" i="51"/>
  <c r="V594" i="51"/>
  <c r="V595" i="51"/>
  <c r="V596" i="51"/>
  <c r="V597" i="51"/>
  <c r="V598" i="51"/>
  <c r="V599" i="51"/>
  <c r="V600" i="51"/>
  <c r="V601" i="51"/>
  <c r="V602" i="51"/>
  <c r="V603" i="51"/>
  <c r="V604" i="51"/>
  <c r="V605" i="51"/>
  <c r="V606" i="51"/>
  <c r="V607" i="51"/>
  <c r="V608" i="51"/>
  <c r="V609" i="51"/>
  <c r="V610" i="51"/>
  <c r="V611" i="51"/>
  <c r="V612" i="51"/>
  <c r="V613" i="51"/>
  <c r="V614" i="51"/>
  <c r="V615" i="51"/>
  <c r="V616" i="51"/>
  <c r="V617" i="51"/>
  <c r="V618" i="51"/>
  <c r="V619" i="51"/>
  <c r="V620" i="51"/>
  <c r="V621" i="51"/>
  <c r="V622" i="51"/>
  <c r="V623" i="51"/>
  <c r="V624" i="51"/>
  <c r="V625" i="51"/>
  <c r="V626" i="51"/>
  <c r="V627" i="51"/>
  <c r="V628" i="51"/>
  <c r="V629" i="51"/>
  <c r="V210" i="51"/>
  <c r="V630" i="51"/>
  <c r="V631" i="51"/>
  <c r="V632" i="51"/>
  <c r="V633" i="51"/>
  <c r="V634" i="51"/>
  <c r="V635" i="51"/>
  <c r="V636" i="51"/>
  <c r="V637" i="51"/>
  <c r="V638" i="51"/>
  <c r="V639" i="51"/>
  <c r="V640" i="51"/>
  <c r="V641" i="51"/>
  <c r="V642" i="51"/>
  <c r="V643" i="51"/>
  <c r="V644" i="51"/>
  <c r="V645" i="51"/>
  <c r="V646" i="51"/>
  <c r="V647" i="51"/>
  <c r="V648" i="51"/>
  <c r="V649" i="51"/>
  <c r="V650" i="51"/>
  <c r="V651" i="51"/>
  <c r="V652" i="51"/>
  <c r="V653" i="51"/>
  <c r="V654" i="51"/>
  <c r="V655" i="51"/>
  <c r="V656" i="51"/>
  <c r="V657" i="51"/>
  <c r="V658" i="51"/>
  <c r="V659" i="51"/>
  <c r="V660" i="51"/>
  <c r="V661" i="51"/>
  <c r="V662" i="51"/>
  <c r="V663" i="51"/>
  <c r="V664" i="51"/>
  <c r="V665" i="51"/>
  <c r="G170" i="51" l="1"/>
  <c r="H170" i="51"/>
  <c r="I170" i="51"/>
  <c r="H171" i="51"/>
  <c r="G171" i="51"/>
  <c r="I171" i="51"/>
  <c r="F335" i="51"/>
  <c r="F337" i="51"/>
  <c r="F304" i="51"/>
  <c r="F333" i="51"/>
  <c r="F325" i="51"/>
  <c r="F324" i="51"/>
  <c r="F305" i="51"/>
  <c r="F332" i="51"/>
  <c r="F336" i="51"/>
  <c r="F124" i="51"/>
  <c r="F87" i="51"/>
  <c r="F306" i="51"/>
  <c r="F334" i="51"/>
  <c r="F326" i="51"/>
  <c r="F272" i="51"/>
  <c r="K171" i="51"/>
  <c r="K170" i="51"/>
  <c r="F170" i="51" l="1"/>
  <c r="F171" i="51"/>
  <c r="I12" i="36" l="1"/>
  <c r="I17" i="36"/>
  <c r="I13" i="36"/>
  <c r="I24" i="36"/>
  <c r="I55" i="36"/>
  <c r="I56" i="36"/>
  <c r="I67" i="36"/>
  <c r="I68" i="36"/>
  <c r="I41" i="36"/>
  <c r="I39" i="36"/>
  <c r="I57" i="36"/>
  <c r="I58" i="36"/>
  <c r="I28" i="36"/>
  <c r="I26" i="36"/>
  <c r="I23" i="36"/>
  <c r="I20" i="36"/>
  <c r="I93" i="36"/>
  <c r="I65" i="36"/>
  <c r="I54" i="36"/>
  <c r="I66" i="36"/>
  <c r="I83" i="36"/>
  <c r="I33" i="36"/>
  <c r="I38" i="36"/>
  <c r="I111" i="36"/>
  <c r="I70" i="36"/>
  <c r="I37" i="36"/>
  <c r="I112" i="36"/>
  <c r="I59" i="36"/>
  <c r="I71" i="36"/>
  <c r="I79" i="36"/>
  <c r="I129" i="36"/>
  <c r="I130" i="36"/>
  <c r="I80" i="36"/>
  <c r="I82" i="36"/>
  <c r="I10" i="36"/>
  <c r="I9" i="36"/>
  <c r="I18" i="36"/>
  <c r="I11" i="36"/>
  <c r="I14" i="36"/>
  <c r="I21" i="36"/>
  <c r="I27" i="36"/>
  <c r="I29" i="36"/>
  <c r="I8" i="36"/>
  <c r="I36" i="36"/>
  <c r="I16" i="36"/>
  <c r="I34" i="36"/>
  <c r="I7" i="36"/>
  <c r="I19" i="36"/>
  <c r="I30" i="36"/>
  <c r="I43" i="36"/>
  <c r="I32" i="36"/>
  <c r="I31" i="36"/>
  <c r="I25" i="36"/>
  <c r="I42" i="36"/>
  <c r="I224" i="36"/>
  <c r="I225" i="36"/>
  <c r="I15" i="36"/>
  <c r="I226" i="36"/>
  <c r="I227" i="36"/>
  <c r="I47" i="36"/>
  <c r="I228" i="36"/>
  <c r="I45" i="36"/>
  <c r="I61" i="36"/>
  <c r="I75" i="36"/>
  <c r="I69" i="36"/>
  <c r="I74" i="36"/>
  <c r="I35" i="36"/>
  <c r="I60" i="36"/>
  <c r="I52" i="36"/>
  <c r="I22" i="36"/>
  <c r="I197" i="36"/>
  <c r="I73" i="36"/>
  <c r="I46" i="36"/>
  <c r="I48" i="36"/>
  <c r="I49" i="36"/>
  <c r="I104" i="36"/>
  <c r="I261" i="36"/>
  <c r="I245" i="36"/>
  <c r="I334" i="36"/>
  <c r="I40" i="36"/>
  <c r="I99" i="36"/>
  <c r="I53" i="36"/>
  <c r="I62" i="36"/>
  <c r="I64" i="36"/>
  <c r="I90" i="36"/>
  <c r="I63" i="36"/>
  <c r="I265" i="36"/>
  <c r="I116" i="36"/>
  <c r="I78" i="36"/>
  <c r="I118" i="36"/>
  <c r="I164" i="36"/>
  <c r="I100" i="36"/>
  <c r="I94" i="36"/>
  <c r="I287" i="36"/>
  <c r="I229" i="36"/>
  <c r="I96" i="36"/>
  <c r="I92" i="36"/>
  <c r="I98" i="36"/>
  <c r="I97" i="36"/>
  <c r="I95" i="36"/>
  <c r="I230" i="36"/>
  <c r="I101" i="36"/>
  <c r="I138" i="36"/>
  <c r="I119" i="36"/>
  <c r="I117" i="36"/>
  <c r="I114" i="36"/>
  <c r="I231" i="36"/>
  <c r="I232" i="36"/>
  <c r="I115" i="36"/>
  <c r="I288" i="36"/>
  <c r="I207" i="36"/>
  <c r="I233" i="36"/>
  <c r="I234" i="36"/>
  <c r="I235" i="36"/>
  <c r="I325" i="36"/>
  <c r="I246" i="36"/>
  <c r="I136" i="36"/>
  <c r="I87" i="36"/>
  <c r="I86" i="36"/>
  <c r="I247" i="36"/>
  <c r="I326" i="36"/>
  <c r="I327" i="36"/>
  <c r="I335" i="36"/>
  <c r="I336" i="36"/>
  <c r="I72" i="36"/>
  <c r="I85" i="36"/>
  <c r="I137" i="36"/>
  <c r="I236" i="36"/>
  <c r="I135" i="36"/>
  <c r="I337" i="36"/>
  <c r="I144" i="36"/>
  <c r="I346" i="36"/>
  <c r="I198" i="36"/>
  <c r="I237" i="36"/>
  <c r="I206" i="36"/>
  <c r="I238" i="36"/>
  <c r="I266" i="36"/>
  <c r="I145" i="36"/>
  <c r="I146" i="36"/>
  <c r="I199" i="36"/>
  <c r="I284" i="36"/>
  <c r="I239" i="36"/>
  <c r="I84" i="36"/>
  <c r="I149" i="36"/>
  <c r="I147" i="36"/>
  <c r="I148" i="36"/>
  <c r="I162" i="36"/>
  <c r="I163" i="36"/>
  <c r="I200" i="36"/>
  <c r="I240" i="36"/>
  <c r="I201" i="36"/>
  <c r="I241" i="36"/>
  <c r="I242" i="36"/>
  <c r="I243" i="36"/>
  <c r="I285" i="36"/>
  <c r="I286" i="36"/>
  <c r="I244" i="36"/>
  <c r="I165" i="36"/>
  <c r="I166" i="36"/>
  <c r="I167" i="36"/>
  <c r="I168" i="36"/>
  <c r="I169" i="36"/>
  <c r="I172" i="36"/>
  <c r="I170" i="36"/>
  <c r="I171" i="36"/>
  <c r="I175" i="36"/>
  <c r="I176" i="36"/>
  <c r="I173" i="36"/>
  <c r="I174" i="36"/>
  <c r="I178" i="36"/>
  <c r="I179" i="36"/>
  <c r="I180" i="36"/>
  <c r="I181" i="36"/>
  <c r="I182" i="36"/>
  <c r="I177" i="36"/>
  <c r="I183" i="36"/>
  <c r="I267" i="36"/>
  <c r="I208" i="36"/>
  <c r="I338" i="36"/>
  <c r="I248" i="36"/>
  <c r="I347" i="36"/>
  <c r="I289" i="36"/>
  <c r="I290" i="36"/>
  <c r="I291" i="36"/>
  <c r="I292" i="36"/>
  <c r="I209" i="36"/>
  <c r="I339" i="36"/>
  <c r="I293" i="36"/>
  <c r="I277" i="36"/>
  <c r="I268" i="36"/>
  <c r="I249" i="36"/>
  <c r="I348" i="36"/>
  <c r="I340" i="36"/>
  <c r="I294" i="36"/>
  <c r="I349" i="36"/>
  <c r="I350" i="36"/>
  <c r="I295" i="36"/>
  <c r="I296" i="36"/>
  <c r="I250" i="36"/>
  <c r="I329" i="36"/>
  <c r="I297" i="36"/>
  <c r="I351" i="36"/>
  <c r="I341" i="36"/>
  <c r="I278" i="36"/>
  <c r="I298" i="36"/>
  <c r="I279" i="36"/>
  <c r="I299" i="36"/>
  <c r="I352" i="36"/>
  <c r="I269" i="36"/>
  <c r="I353" i="36"/>
  <c r="I210" i="36"/>
  <c r="I280" i="36"/>
  <c r="I270" i="36"/>
  <c r="I300" i="36"/>
  <c r="I281" i="36"/>
  <c r="I301" i="36"/>
  <c r="I251" i="36"/>
  <c r="I211" i="36"/>
  <c r="I302" i="36"/>
  <c r="I354" i="36"/>
  <c r="I303" i="36"/>
  <c r="I304" i="36"/>
  <c r="I355" i="36"/>
  <c r="I305" i="36"/>
  <c r="I212" i="36"/>
  <c r="I272" i="36"/>
  <c r="I273" i="36"/>
  <c r="I213" i="36"/>
  <c r="I342" i="36"/>
  <c r="I356" i="36"/>
  <c r="I328" i="36"/>
  <c r="I252" i="36"/>
  <c r="I262" i="36"/>
  <c r="I214" i="36"/>
  <c r="I330" i="36"/>
  <c r="I343" i="36"/>
  <c r="I263" i="36"/>
  <c r="I253" i="36"/>
  <c r="I357" i="36"/>
  <c r="I358" i="36"/>
  <c r="I215" i="36"/>
  <c r="I306" i="36"/>
  <c r="I359" i="36"/>
  <c r="I282" i="36"/>
  <c r="I360" i="36"/>
  <c r="I91" i="36"/>
  <c r="I202" i="36"/>
  <c r="I264" i="36"/>
  <c r="I203" i="36"/>
  <c r="I361" i="36"/>
  <c r="I216" i="36"/>
  <c r="I217" i="36"/>
  <c r="I307" i="36"/>
  <c r="I308" i="36"/>
  <c r="I254" i="36"/>
  <c r="I283" i="36"/>
  <c r="I274" i="36"/>
  <c r="I152" i="36"/>
  <c r="I362" i="36"/>
  <c r="I255" i="36"/>
  <c r="I309" i="36"/>
  <c r="I310" i="36"/>
  <c r="I271" i="36"/>
  <c r="I331" i="36"/>
  <c r="I218" i="36"/>
  <c r="I219" i="36"/>
  <c r="I311" i="36"/>
  <c r="I312" i="36"/>
  <c r="I344" i="36"/>
  <c r="I204" i="36"/>
  <c r="I363" i="36"/>
  <c r="I364" i="36"/>
  <c r="I313" i="36"/>
  <c r="I314" i="36"/>
  <c r="I324" i="36"/>
  <c r="I315" i="36"/>
  <c r="I256" i="36"/>
  <c r="I257" i="36"/>
  <c r="I365" i="36"/>
  <c r="I205" i="36"/>
  <c r="I366" i="36"/>
  <c r="I367" i="36"/>
  <c r="I368" i="36"/>
  <c r="I316" i="36"/>
  <c r="I317" i="36"/>
  <c r="I345" i="36"/>
  <c r="I332" i="36"/>
  <c r="I333" i="36"/>
  <c r="I220" i="36"/>
  <c r="I221" i="36"/>
  <c r="I258" i="36"/>
  <c r="I275" i="36"/>
  <c r="I259" i="36"/>
  <c r="I318" i="36"/>
  <c r="I222" i="36"/>
  <c r="I319" i="36"/>
  <c r="I320" i="36"/>
  <c r="I260" i="36"/>
  <c r="I321" i="36"/>
  <c r="I322" i="36"/>
  <c r="I191" i="36"/>
  <c r="I223" i="36"/>
  <c r="I44" i="36"/>
  <c r="I276" i="36"/>
  <c r="I323" i="36"/>
  <c r="I89" i="36"/>
  <c r="I109" i="36"/>
  <c r="I110" i="36"/>
  <c r="I113" i="36"/>
  <c r="I125" i="36"/>
  <c r="I126" i="36"/>
  <c r="I127" i="36"/>
  <c r="I128" i="36"/>
  <c r="I124" i="36"/>
  <c r="I88" i="36"/>
  <c r="I131" i="36"/>
  <c r="I132" i="36"/>
  <c r="I133" i="36"/>
  <c r="I134" i="36"/>
  <c r="E89" i="36"/>
  <c r="F89" i="36"/>
  <c r="G89" i="36"/>
  <c r="H89" i="36"/>
  <c r="E109" i="36"/>
  <c r="D109" i="36" s="1"/>
  <c r="F109" i="36"/>
  <c r="G109" i="36"/>
  <c r="H109" i="36"/>
  <c r="E110" i="36"/>
  <c r="F110" i="36"/>
  <c r="G110" i="36"/>
  <c r="H110" i="36"/>
  <c r="E113" i="36"/>
  <c r="F113" i="36"/>
  <c r="G113" i="36"/>
  <c r="H113" i="36"/>
  <c r="E125" i="36"/>
  <c r="D125" i="36" s="1"/>
  <c r="F125" i="36"/>
  <c r="G125" i="36"/>
  <c r="H125" i="36"/>
  <c r="E126" i="36"/>
  <c r="F126" i="36"/>
  <c r="G126" i="36"/>
  <c r="H126" i="36"/>
  <c r="E127" i="36"/>
  <c r="F127" i="36"/>
  <c r="G127" i="36"/>
  <c r="H127" i="36"/>
  <c r="E128" i="36"/>
  <c r="D128" i="36" s="1"/>
  <c r="F128" i="36"/>
  <c r="G128" i="36"/>
  <c r="H128" i="36"/>
  <c r="E124" i="36"/>
  <c r="F124" i="36"/>
  <c r="G124" i="36"/>
  <c r="H124" i="36"/>
  <c r="E88" i="36"/>
  <c r="F88" i="36"/>
  <c r="G88" i="36"/>
  <c r="H88" i="36"/>
  <c r="E131" i="36"/>
  <c r="D131" i="36" s="1"/>
  <c r="F131" i="36"/>
  <c r="G131" i="36"/>
  <c r="H131" i="36"/>
  <c r="E132" i="36"/>
  <c r="F132" i="36"/>
  <c r="G132" i="36"/>
  <c r="H132" i="36"/>
  <c r="E133" i="36"/>
  <c r="F133" i="36"/>
  <c r="G133" i="36"/>
  <c r="H133" i="36"/>
  <c r="E134" i="36"/>
  <c r="D134" i="36" s="1"/>
  <c r="F134" i="36"/>
  <c r="G134" i="36"/>
  <c r="H134" i="36"/>
  <c r="AN5" i="52"/>
  <c r="T96" i="52"/>
  <c r="T136" i="52"/>
  <c r="T79" i="52"/>
  <c r="T78" i="52"/>
  <c r="T101" i="52"/>
  <c r="T156" i="52"/>
  <c r="T111" i="52"/>
  <c r="T160" i="52"/>
  <c r="T132" i="52"/>
  <c r="T17" i="52"/>
  <c r="T18" i="52"/>
  <c r="T19" i="52"/>
  <c r="T51" i="52"/>
  <c r="T57" i="52"/>
  <c r="T58" i="52"/>
  <c r="T74" i="52"/>
  <c r="T73" i="52"/>
  <c r="T75" i="52"/>
  <c r="T15" i="52"/>
  <c r="T14" i="52"/>
  <c r="T13" i="52"/>
  <c r="T28" i="52"/>
  <c r="S28" i="52"/>
  <c r="U28" i="52"/>
  <c r="S51" i="52"/>
  <c r="U51" i="52"/>
  <c r="S57" i="52"/>
  <c r="U57" i="52"/>
  <c r="S58" i="52"/>
  <c r="U58" i="52"/>
  <c r="S29" i="52"/>
  <c r="T29" i="52"/>
  <c r="U29" i="52"/>
  <c r="S74" i="52"/>
  <c r="U74" i="52"/>
  <c r="S73" i="52"/>
  <c r="U73" i="52"/>
  <c r="S75" i="52"/>
  <c r="U75" i="52"/>
  <c r="L28" i="52"/>
  <c r="L51" i="52"/>
  <c r="L57" i="52"/>
  <c r="L58" i="52"/>
  <c r="L29" i="52"/>
  <c r="L74" i="52"/>
  <c r="L73" i="52"/>
  <c r="L75" i="52"/>
  <c r="M28" i="52"/>
  <c r="M51" i="52"/>
  <c r="M57" i="52"/>
  <c r="M58" i="52"/>
  <c r="M29" i="52"/>
  <c r="M74" i="52"/>
  <c r="M73" i="52"/>
  <c r="M75" i="52"/>
  <c r="N28" i="52"/>
  <c r="N51" i="52"/>
  <c r="N57" i="52"/>
  <c r="N58" i="52"/>
  <c r="N29" i="52"/>
  <c r="N74" i="52"/>
  <c r="N73" i="52"/>
  <c r="N75" i="52"/>
  <c r="O28" i="52"/>
  <c r="O51" i="52"/>
  <c r="O57" i="52"/>
  <c r="O58" i="52"/>
  <c r="O29" i="52"/>
  <c r="O74" i="52"/>
  <c r="O73" i="52"/>
  <c r="O75" i="52"/>
  <c r="Q28" i="52"/>
  <c r="Q51" i="52"/>
  <c r="Q57" i="52"/>
  <c r="Q58" i="52"/>
  <c r="Q29" i="52"/>
  <c r="Q74" i="52"/>
  <c r="Q73" i="52"/>
  <c r="Q75" i="52"/>
  <c r="R28" i="52"/>
  <c r="R51" i="52"/>
  <c r="R57" i="52"/>
  <c r="R58" i="52"/>
  <c r="R29" i="52"/>
  <c r="R74" i="52"/>
  <c r="R73" i="52"/>
  <c r="R75" i="52"/>
  <c r="P28" i="52"/>
  <c r="P51" i="52"/>
  <c r="P57" i="52"/>
  <c r="P58" i="52"/>
  <c r="P29" i="52"/>
  <c r="P74" i="52"/>
  <c r="P73" i="52"/>
  <c r="P75" i="52"/>
  <c r="T9" i="52"/>
  <c r="T16" i="52"/>
  <c r="T20" i="52"/>
  <c r="T25" i="52"/>
  <c r="T24" i="52"/>
  <c r="T40" i="52"/>
  <c r="T54" i="52"/>
  <c r="T30" i="52"/>
  <c r="T90" i="52"/>
  <c r="T37" i="52"/>
  <c r="T154" i="52"/>
  <c r="T33" i="52"/>
  <c r="T71" i="52"/>
  <c r="T166" i="52"/>
  <c r="T157" i="52"/>
  <c r="T125" i="52"/>
  <c r="T127" i="52"/>
  <c r="T64" i="52"/>
  <c r="T135" i="52"/>
  <c r="T137" i="52"/>
  <c r="T81" i="52"/>
  <c r="T131" i="52"/>
  <c r="T35" i="52"/>
  <c r="T62" i="52"/>
  <c r="T107" i="52"/>
  <c r="T144" i="52"/>
  <c r="T167" i="52"/>
  <c r="T158" i="52"/>
  <c r="T112" i="52"/>
  <c r="T142" i="52"/>
  <c r="T159" i="52"/>
  <c r="T143" i="52"/>
  <c r="T121" i="52"/>
  <c r="T118" i="52"/>
  <c r="T128" i="52"/>
  <c r="T145" i="52"/>
  <c r="T161" i="52"/>
  <c r="T119" i="52"/>
  <c r="T130" i="52"/>
  <c r="T59" i="52"/>
  <c r="T126" i="52"/>
  <c r="T103" i="52"/>
  <c r="T169" i="52"/>
  <c r="T80" i="52"/>
  <c r="T106" i="52"/>
  <c r="T163" i="52"/>
  <c r="T93" i="52"/>
  <c r="T170" i="52"/>
  <c r="T138" i="52"/>
  <c r="T102" i="52"/>
  <c r="T120" i="52"/>
  <c r="T109" i="52"/>
  <c r="T153" i="52"/>
  <c r="T164" i="52"/>
  <c r="T114" i="52"/>
  <c r="T133" i="52"/>
  <c r="T115" i="52"/>
  <c r="T108" i="52"/>
  <c r="T113" i="52"/>
  <c r="T148" i="52"/>
  <c r="T155" i="52"/>
  <c r="T122" i="52"/>
  <c r="T43" i="52"/>
  <c r="T94" i="52"/>
  <c r="T95" i="52"/>
  <c r="T99" i="52"/>
  <c r="T104" i="52"/>
  <c r="T149" i="52"/>
  <c r="T139" i="52"/>
  <c r="T150" i="52"/>
  <c r="T172" i="52"/>
  <c r="T124" i="52"/>
  <c r="T98" i="52"/>
  <c r="T123" i="52"/>
  <c r="T165" i="52"/>
  <c r="T7" i="52"/>
  <c r="T10" i="52"/>
  <c r="T12" i="52"/>
  <c r="T8" i="52"/>
  <c r="T11" i="52"/>
  <c r="T151" i="52"/>
  <c r="T140" i="52"/>
  <c r="T21" i="52"/>
  <c r="T89" i="52"/>
  <c r="T117" i="52"/>
  <c r="T116" i="52"/>
  <c r="T23" i="52"/>
  <c r="T60" i="52"/>
  <c r="T34" i="52"/>
  <c r="T27" i="52"/>
  <c r="T32" i="52"/>
  <c r="T31" i="52"/>
  <c r="T69" i="52"/>
  <c r="T22" i="52"/>
  <c r="T26" i="52"/>
  <c r="T110" i="52"/>
  <c r="T63" i="52"/>
  <c r="T52" i="52"/>
  <c r="T53" i="52"/>
  <c r="T70" i="52"/>
  <c r="T49" i="52"/>
  <c r="T147" i="52"/>
  <c r="T46" i="52"/>
  <c r="T72" i="52"/>
  <c r="T36" i="52"/>
  <c r="T76" i="52"/>
  <c r="T77" i="52"/>
  <c r="T91" i="52"/>
  <c r="T83" i="52"/>
  <c r="T92" i="52"/>
  <c r="T146" i="52"/>
  <c r="T48" i="52"/>
  <c r="T105" i="52"/>
  <c r="T162" i="52"/>
  <c r="T97" i="52"/>
  <c r="T134" i="52"/>
  <c r="T152" i="52"/>
  <c r="T100" i="52"/>
  <c r="T171" i="52"/>
  <c r="T129" i="52"/>
  <c r="T141" i="52"/>
  <c r="T84" i="52"/>
  <c r="T168" i="52"/>
  <c r="U7" i="52"/>
  <c r="U10" i="52"/>
  <c r="U9" i="52"/>
  <c r="U12" i="52"/>
  <c r="U13" i="52"/>
  <c r="U8" i="52"/>
  <c r="U19" i="52"/>
  <c r="U11" i="52"/>
  <c r="U16" i="52"/>
  <c r="U18" i="52"/>
  <c r="U17" i="52"/>
  <c r="U20" i="52"/>
  <c r="U151" i="52"/>
  <c r="U140" i="52"/>
  <c r="U21" i="52"/>
  <c r="U25" i="52"/>
  <c r="U15" i="52"/>
  <c r="U89" i="52"/>
  <c r="U117" i="52"/>
  <c r="U116" i="52"/>
  <c r="U24" i="52"/>
  <c r="U23" i="52"/>
  <c r="U14" i="52"/>
  <c r="U40" i="52"/>
  <c r="U60" i="52"/>
  <c r="U34" i="52"/>
  <c r="U27" i="52"/>
  <c r="U32" i="52"/>
  <c r="U54" i="52"/>
  <c r="U31" i="52"/>
  <c r="U30" i="52"/>
  <c r="U90" i="52"/>
  <c r="U69" i="52"/>
  <c r="U110" i="52"/>
  <c r="U37" i="52"/>
  <c r="U63" i="52"/>
  <c r="U154" i="52"/>
  <c r="U33" i="52"/>
  <c r="U52" i="52"/>
  <c r="U53" i="52"/>
  <c r="U70" i="52"/>
  <c r="U49" i="52"/>
  <c r="U147" i="52"/>
  <c r="U46" i="52"/>
  <c r="U96" i="52"/>
  <c r="U97" i="52"/>
  <c r="U71" i="52"/>
  <c r="U72" i="52"/>
  <c r="U36" i="52"/>
  <c r="U76" i="52"/>
  <c r="U77" i="52"/>
  <c r="U166" i="52"/>
  <c r="U157" i="52"/>
  <c r="U91" i="52"/>
  <c r="U156" i="52"/>
  <c r="U111" i="52"/>
  <c r="U136" i="52"/>
  <c r="U83" i="52"/>
  <c r="U92" i="52"/>
  <c r="U125" i="52"/>
  <c r="U146" i="52"/>
  <c r="U127" i="52"/>
  <c r="U79" i="52"/>
  <c r="U78" i="52"/>
  <c r="U101" i="52"/>
  <c r="U48" i="52"/>
  <c r="U64" i="52"/>
  <c r="U135" i="52"/>
  <c r="U105" i="52"/>
  <c r="U162" i="52"/>
  <c r="U160" i="52"/>
  <c r="U132" i="52"/>
  <c r="U134" i="52"/>
  <c r="U152" i="52"/>
  <c r="U137" i="52"/>
  <c r="U81" i="52"/>
  <c r="U131" i="52"/>
  <c r="U35" i="52"/>
  <c r="U62" i="52"/>
  <c r="U107" i="52"/>
  <c r="U100" i="52"/>
  <c r="U171" i="52"/>
  <c r="U144" i="52"/>
  <c r="U167" i="52"/>
  <c r="U158" i="52"/>
  <c r="U112" i="52"/>
  <c r="U142" i="52"/>
  <c r="U159" i="52"/>
  <c r="U143" i="52"/>
  <c r="U121" i="52"/>
  <c r="U118" i="52"/>
  <c r="U128" i="52"/>
  <c r="U145" i="52"/>
  <c r="U161" i="52"/>
  <c r="U119" i="52"/>
  <c r="U130" i="52"/>
  <c r="U59" i="52"/>
  <c r="U126" i="52"/>
  <c r="U103" i="52"/>
  <c r="U169" i="52"/>
  <c r="U80" i="52"/>
  <c r="U106" i="52"/>
  <c r="U129" i="52"/>
  <c r="U141" i="52"/>
  <c r="U163" i="52"/>
  <c r="U93" i="52"/>
  <c r="U170" i="52"/>
  <c r="U138" i="52"/>
  <c r="U22" i="52"/>
  <c r="U102" i="52"/>
  <c r="U120" i="52"/>
  <c r="U109" i="52"/>
  <c r="U153" i="52"/>
  <c r="U84" i="52"/>
  <c r="U164" i="52"/>
  <c r="U114" i="52"/>
  <c r="U133" i="52"/>
  <c r="U115" i="52"/>
  <c r="U108" i="52"/>
  <c r="U113" i="52"/>
  <c r="U148" i="52"/>
  <c r="U155" i="52"/>
  <c r="U168" i="52"/>
  <c r="U122" i="52"/>
  <c r="U43" i="52"/>
  <c r="U94" i="52"/>
  <c r="U95" i="52"/>
  <c r="U99" i="52"/>
  <c r="U104" i="52"/>
  <c r="U149" i="52"/>
  <c r="U139" i="52"/>
  <c r="U150" i="52"/>
  <c r="U172" i="52"/>
  <c r="U124" i="52"/>
  <c r="U98" i="52"/>
  <c r="U123" i="52"/>
  <c r="U165" i="52"/>
  <c r="U26" i="52"/>
  <c r="L26" i="52"/>
  <c r="M26" i="52"/>
  <c r="N26" i="52"/>
  <c r="O26" i="52"/>
  <c r="P26" i="52"/>
  <c r="Q26" i="52"/>
  <c r="R26" i="52"/>
  <c r="S26" i="52"/>
  <c r="U86" i="51"/>
  <c r="U98" i="51"/>
  <c r="U249" i="51"/>
  <c r="U110" i="51"/>
  <c r="U256" i="51"/>
  <c r="U242" i="51"/>
  <c r="U263" i="51"/>
  <c r="U273" i="51"/>
  <c r="U274" i="51"/>
  <c r="U275" i="51"/>
  <c r="U276" i="51"/>
  <c r="U289" i="51"/>
  <c r="U290" i="51"/>
  <c r="U291" i="51"/>
  <c r="U250" i="51"/>
  <c r="U10" i="51"/>
  <c r="U13" i="51"/>
  <c r="U8" i="51"/>
  <c r="U12" i="51"/>
  <c r="U17" i="51"/>
  <c r="U9" i="51"/>
  <c r="U20" i="51"/>
  <c r="U7" i="51"/>
  <c r="U18" i="51"/>
  <c r="U14" i="51"/>
  <c r="U22" i="51"/>
  <c r="U11" i="51"/>
  <c r="U16" i="51"/>
  <c r="U15" i="51"/>
  <c r="U19" i="51"/>
  <c r="U21" i="51"/>
  <c r="U31" i="51"/>
  <c r="U28" i="51"/>
  <c r="U23" i="51"/>
  <c r="U24" i="51"/>
  <c r="U34" i="51"/>
  <c r="U42" i="51"/>
  <c r="U27" i="51"/>
  <c r="U26" i="51"/>
  <c r="U25" i="51"/>
  <c r="U36" i="51"/>
  <c r="U81" i="51"/>
  <c r="U76" i="51"/>
  <c r="U77" i="51"/>
  <c r="U32" i="51"/>
  <c r="U38" i="51"/>
  <c r="U95" i="51"/>
  <c r="U39" i="51"/>
  <c r="U41" i="51"/>
  <c r="U338" i="51"/>
  <c r="U339" i="51"/>
  <c r="U33" i="51"/>
  <c r="U35" i="51"/>
  <c r="U29" i="51"/>
  <c r="U46" i="51"/>
  <c r="U48" i="51"/>
  <c r="U51" i="51"/>
  <c r="U44" i="51"/>
  <c r="U53" i="51"/>
  <c r="U40" i="51"/>
  <c r="U54" i="51"/>
  <c r="U88" i="51"/>
  <c r="U45" i="51"/>
  <c r="U111" i="51"/>
  <c r="U163" i="51"/>
  <c r="U59" i="51"/>
  <c r="U56" i="51"/>
  <c r="U52" i="51"/>
  <c r="U151" i="51"/>
  <c r="U113" i="51"/>
  <c r="U63" i="51"/>
  <c r="U43" i="51"/>
  <c r="U70" i="51"/>
  <c r="U345" i="51"/>
  <c r="U135" i="51"/>
  <c r="U75" i="51"/>
  <c r="U47" i="51"/>
  <c r="U60" i="51"/>
  <c r="U69" i="51"/>
  <c r="U78" i="51"/>
  <c r="U100" i="51"/>
  <c r="U82" i="51"/>
  <c r="U55" i="51"/>
  <c r="U66" i="51"/>
  <c r="U58" i="51"/>
  <c r="U108" i="51"/>
  <c r="U366" i="51"/>
  <c r="U367" i="51"/>
  <c r="U164" i="51"/>
  <c r="U57" i="51"/>
  <c r="U72" i="51"/>
  <c r="U67" i="51"/>
  <c r="U120" i="51"/>
  <c r="U109" i="51"/>
  <c r="U165" i="51"/>
  <c r="U94" i="51"/>
  <c r="U181" i="51"/>
  <c r="U68" i="51"/>
  <c r="U71" i="51"/>
  <c r="U74" i="51"/>
  <c r="U176" i="51"/>
  <c r="U136" i="51"/>
  <c r="U102" i="51"/>
  <c r="U103" i="51"/>
  <c r="U83" i="51"/>
  <c r="U368" i="51"/>
  <c r="U92" i="51"/>
  <c r="U340" i="51"/>
  <c r="U49" i="51"/>
  <c r="U104" i="51"/>
  <c r="U105" i="51"/>
  <c r="U106" i="51"/>
  <c r="U162" i="51"/>
  <c r="U112" i="51"/>
  <c r="U30" i="51"/>
  <c r="U400" i="51"/>
  <c r="U61" i="51"/>
  <c r="U114" i="51"/>
  <c r="U115" i="51"/>
  <c r="U79" i="51"/>
  <c r="U116" i="51"/>
  <c r="U168" i="51"/>
  <c r="U376" i="51"/>
  <c r="U179" i="51"/>
  <c r="U180" i="51"/>
  <c r="U89" i="51"/>
  <c r="U244" i="51"/>
  <c r="U121" i="51"/>
  <c r="U369" i="51"/>
  <c r="U370" i="51"/>
  <c r="U371" i="51"/>
  <c r="U372" i="51"/>
  <c r="U99" i="51"/>
  <c r="U131" i="51"/>
  <c r="U133" i="51"/>
  <c r="U197" i="51"/>
  <c r="U118" i="51"/>
  <c r="U137" i="51"/>
  <c r="U138" i="51"/>
  <c r="U62" i="51"/>
  <c r="U139" i="51"/>
  <c r="U140" i="51"/>
  <c r="U356" i="51"/>
  <c r="U143" i="51"/>
  <c r="U247" i="51"/>
  <c r="U166" i="51"/>
  <c r="U84" i="51"/>
  <c r="U373" i="51"/>
  <c r="U374" i="51"/>
  <c r="U375" i="51"/>
  <c r="U341" i="51"/>
  <c r="U342" i="51"/>
  <c r="U343" i="51"/>
  <c r="U344" i="51"/>
  <c r="U161" i="51"/>
  <c r="U107" i="51"/>
  <c r="U190" i="51"/>
  <c r="U172" i="51"/>
  <c r="U93" i="51"/>
  <c r="U173" i="51"/>
  <c r="U174" i="51"/>
  <c r="U175" i="51"/>
  <c r="U73" i="51"/>
  <c r="U153" i="51"/>
  <c r="U377" i="51"/>
  <c r="U378" i="51"/>
  <c r="U379" i="51"/>
  <c r="U346" i="51"/>
  <c r="U347" i="51"/>
  <c r="U348" i="51"/>
  <c r="U349" i="51"/>
  <c r="U350" i="51"/>
  <c r="U351" i="51"/>
  <c r="U352" i="51"/>
  <c r="U178" i="51"/>
  <c r="U177" i="51"/>
  <c r="U182" i="51"/>
  <c r="U183" i="51"/>
  <c r="U184" i="51"/>
  <c r="U185" i="51"/>
  <c r="U186" i="51"/>
  <c r="U117" i="51"/>
  <c r="U90" i="51"/>
  <c r="U189" i="51"/>
  <c r="U191" i="51"/>
  <c r="U353" i="51"/>
  <c r="U198" i="51"/>
  <c r="U199" i="51"/>
  <c r="U200" i="51"/>
  <c r="U201" i="51"/>
  <c r="U202" i="51"/>
  <c r="U248" i="51"/>
  <c r="U287" i="51"/>
  <c r="U303" i="51"/>
  <c r="U401" i="51"/>
  <c r="U402" i="51"/>
  <c r="U403" i="51"/>
  <c r="U404" i="51"/>
  <c r="U119" i="51"/>
  <c r="U214" i="51"/>
  <c r="U203" i="51"/>
  <c r="U204" i="51"/>
  <c r="U354" i="51"/>
  <c r="U355" i="51"/>
  <c r="U125" i="51"/>
  <c r="U126" i="51"/>
  <c r="U217" i="51"/>
  <c r="U187" i="51"/>
  <c r="U215" i="51"/>
  <c r="U216" i="51"/>
  <c r="U218" i="51"/>
  <c r="U219" i="51"/>
  <c r="U220" i="51"/>
  <c r="U134" i="51"/>
  <c r="U132" i="51"/>
  <c r="U405" i="51"/>
  <c r="U406" i="51"/>
  <c r="U407" i="51"/>
  <c r="U408" i="51"/>
  <c r="U409" i="51"/>
  <c r="U97" i="51"/>
  <c r="U233" i="51"/>
  <c r="U234" i="51"/>
  <c r="U235" i="51"/>
  <c r="U96" i="51"/>
  <c r="U357" i="51"/>
  <c r="U358" i="51"/>
  <c r="U359" i="51"/>
  <c r="U360" i="51"/>
  <c r="U361" i="51"/>
  <c r="U362" i="51"/>
  <c r="U363" i="51"/>
  <c r="U364" i="51"/>
  <c r="U365" i="51"/>
  <c r="U236" i="51"/>
  <c r="U239" i="51"/>
  <c r="U380" i="51"/>
  <c r="U147" i="51"/>
  <c r="U238" i="51"/>
  <c r="U245" i="51"/>
  <c r="U246" i="51"/>
  <c r="U243" i="51"/>
  <c r="U253" i="51"/>
  <c r="U254" i="51"/>
  <c r="U145" i="51"/>
  <c r="U381" i="51"/>
  <c r="U252" i="51"/>
  <c r="U260" i="51"/>
  <c r="U261" i="51"/>
  <c r="U262" i="51"/>
  <c r="U237" i="51"/>
  <c r="U382" i="51"/>
  <c r="U259" i="51"/>
  <c r="U267" i="51"/>
  <c r="U255" i="51"/>
  <c r="U268" i="51"/>
  <c r="U80" i="51"/>
  <c r="U269" i="51"/>
  <c r="U270" i="51"/>
  <c r="U383" i="51"/>
  <c r="U384" i="51"/>
  <c r="U385" i="51"/>
  <c r="U266" i="51"/>
  <c r="U281" i="51"/>
  <c r="U282" i="51"/>
  <c r="U283" i="51"/>
  <c r="U284" i="51"/>
  <c r="U285" i="51"/>
  <c r="U286" i="51"/>
  <c r="U159" i="51"/>
  <c r="U280" i="51"/>
  <c r="U167" i="51"/>
  <c r="U386" i="51"/>
  <c r="U387" i="51"/>
  <c r="U388" i="51"/>
  <c r="U389" i="51"/>
  <c r="U160" i="51"/>
  <c r="U390" i="51"/>
  <c r="U391" i="51"/>
  <c r="U392" i="51"/>
  <c r="U393" i="51"/>
  <c r="U394" i="51"/>
  <c r="U395" i="51"/>
  <c r="U296" i="51"/>
  <c r="U297" i="51"/>
  <c r="U298" i="51"/>
  <c r="U299" i="51"/>
  <c r="U300" i="51"/>
  <c r="U301" i="51"/>
  <c r="U302" i="51"/>
  <c r="U396" i="51"/>
  <c r="U397" i="51"/>
  <c r="U398" i="51"/>
  <c r="U399" i="51"/>
  <c r="U315" i="51"/>
  <c r="U316" i="51"/>
  <c r="U317" i="51"/>
  <c r="U318" i="51"/>
  <c r="U319" i="51"/>
  <c r="U320" i="51"/>
  <c r="U321" i="51"/>
  <c r="U322" i="51"/>
  <c r="U327" i="51"/>
  <c r="U328" i="51"/>
  <c r="U329" i="51"/>
  <c r="U410" i="51"/>
  <c r="U122" i="51"/>
  <c r="U411" i="51"/>
  <c r="U412" i="51"/>
  <c r="U413" i="51"/>
  <c r="U414" i="51"/>
  <c r="U415" i="51"/>
  <c r="U416" i="51"/>
  <c r="U417" i="51"/>
  <c r="U418" i="51"/>
  <c r="U419" i="51"/>
  <c r="U420" i="51"/>
  <c r="U421" i="51"/>
  <c r="U422" i="51"/>
  <c r="U423" i="51"/>
  <c r="U424" i="51"/>
  <c r="U425" i="51"/>
  <c r="U426" i="51"/>
  <c r="U427" i="51"/>
  <c r="U428" i="51"/>
  <c r="U429" i="51"/>
  <c r="U430" i="51"/>
  <c r="U431" i="51"/>
  <c r="U432" i="51"/>
  <c r="U433" i="51"/>
  <c r="U434" i="51"/>
  <c r="U435" i="51"/>
  <c r="U436" i="51"/>
  <c r="U437" i="51"/>
  <c r="U438" i="51"/>
  <c r="U439" i="51"/>
  <c r="U440" i="51"/>
  <c r="U169" i="51"/>
  <c r="U127" i="51"/>
  <c r="U441" i="51"/>
  <c r="U442" i="51"/>
  <c r="U443" i="51"/>
  <c r="U444" i="51"/>
  <c r="U445" i="51"/>
  <c r="U446" i="51"/>
  <c r="U447" i="51"/>
  <c r="U448" i="51"/>
  <c r="U449" i="51"/>
  <c r="U450" i="51"/>
  <c r="U288" i="51"/>
  <c r="U451" i="51"/>
  <c r="U271" i="51"/>
  <c r="U452" i="51"/>
  <c r="U453" i="51"/>
  <c r="U454" i="51"/>
  <c r="U455" i="51"/>
  <c r="U456" i="51"/>
  <c r="U457" i="51"/>
  <c r="U458" i="51"/>
  <c r="U459" i="51"/>
  <c r="U460" i="51"/>
  <c r="U461" i="51"/>
  <c r="U462" i="51"/>
  <c r="U463" i="51"/>
  <c r="U464" i="51"/>
  <c r="U465" i="51"/>
  <c r="U466" i="51"/>
  <c r="U467" i="51"/>
  <c r="U468" i="51"/>
  <c r="U469" i="51"/>
  <c r="U470" i="51"/>
  <c r="U471" i="51"/>
  <c r="U472" i="51"/>
  <c r="U473" i="51"/>
  <c r="U474" i="51"/>
  <c r="U475" i="51"/>
  <c r="U476" i="51"/>
  <c r="U477" i="51"/>
  <c r="U152" i="51"/>
  <c r="U478" i="51"/>
  <c r="U479" i="51"/>
  <c r="U480" i="51"/>
  <c r="U481" i="51"/>
  <c r="U482" i="51"/>
  <c r="U483" i="51"/>
  <c r="U484" i="51"/>
  <c r="U485" i="51"/>
  <c r="U486" i="51"/>
  <c r="U487" i="51"/>
  <c r="U488" i="51"/>
  <c r="U489" i="51"/>
  <c r="U490" i="51"/>
  <c r="U491" i="51"/>
  <c r="U492" i="51"/>
  <c r="U493" i="51"/>
  <c r="U494" i="51"/>
  <c r="U495" i="51"/>
  <c r="U129" i="51"/>
  <c r="U496" i="51"/>
  <c r="U497" i="51"/>
  <c r="U498" i="51"/>
  <c r="U499" i="51"/>
  <c r="U500" i="51"/>
  <c r="U501" i="51"/>
  <c r="U502" i="51"/>
  <c r="U503" i="51"/>
  <c r="U504" i="51"/>
  <c r="U505" i="51"/>
  <c r="U506" i="51"/>
  <c r="U85" i="51"/>
  <c r="U507" i="51"/>
  <c r="U508" i="51"/>
  <c r="U509" i="51"/>
  <c r="U510" i="51"/>
  <c r="U511" i="51"/>
  <c r="U512" i="51"/>
  <c r="U513" i="51"/>
  <c r="U514" i="51"/>
  <c r="U515" i="51"/>
  <c r="U516" i="51"/>
  <c r="U517" i="51"/>
  <c r="U518" i="51"/>
  <c r="U519" i="51"/>
  <c r="U520" i="51"/>
  <c r="U521" i="51"/>
  <c r="U522" i="51"/>
  <c r="U523" i="51"/>
  <c r="U524" i="51"/>
  <c r="U525" i="51"/>
  <c r="U526" i="51"/>
  <c r="U527" i="51"/>
  <c r="U528" i="51"/>
  <c r="U529" i="51"/>
  <c r="U330" i="51"/>
  <c r="U530" i="51"/>
  <c r="U531" i="51"/>
  <c r="U532" i="51"/>
  <c r="U323" i="51"/>
  <c r="U331" i="51"/>
  <c r="U533" i="51"/>
  <c r="U534" i="51"/>
  <c r="U535" i="51"/>
  <c r="U536" i="51"/>
  <c r="U537" i="51"/>
  <c r="U538" i="51"/>
  <c r="U539" i="51"/>
  <c r="U540" i="51"/>
  <c r="U541" i="51"/>
  <c r="U542" i="51"/>
  <c r="U543" i="51"/>
  <c r="U544" i="51"/>
  <c r="U545" i="51"/>
  <c r="U546" i="51"/>
  <c r="U547" i="51"/>
  <c r="U548" i="51"/>
  <c r="U549" i="51"/>
  <c r="U550" i="51"/>
  <c r="U551" i="51"/>
  <c r="U552" i="51"/>
  <c r="U553" i="51"/>
  <c r="U554" i="51"/>
  <c r="U555" i="51"/>
  <c r="U556" i="51"/>
  <c r="U557" i="51"/>
  <c r="U558" i="51"/>
  <c r="U559" i="51"/>
  <c r="U560" i="51"/>
  <c r="U91" i="51"/>
  <c r="U561" i="51"/>
  <c r="U562" i="51"/>
  <c r="U563" i="51"/>
  <c r="U564" i="51"/>
  <c r="U565" i="51"/>
  <c r="U566" i="51"/>
  <c r="U567" i="51"/>
  <c r="U568" i="51"/>
  <c r="U569" i="51"/>
  <c r="U570" i="51"/>
  <c r="U571" i="51"/>
  <c r="U572" i="51"/>
  <c r="U573" i="51"/>
  <c r="U574" i="51"/>
  <c r="U575" i="51"/>
  <c r="U576" i="51"/>
  <c r="U577" i="51"/>
  <c r="U578" i="51"/>
  <c r="U579" i="51"/>
  <c r="U580" i="51"/>
  <c r="U581" i="51"/>
  <c r="U582" i="51"/>
  <c r="U583" i="51"/>
  <c r="U584" i="51"/>
  <c r="U585" i="51"/>
  <c r="U586" i="51"/>
  <c r="U587" i="51"/>
  <c r="U588" i="51"/>
  <c r="U589" i="51"/>
  <c r="U590" i="51"/>
  <c r="U591" i="51"/>
  <c r="U592" i="51"/>
  <c r="U593" i="51"/>
  <c r="U594" i="51"/>
  <c r="U595" i="51"/>
  <c r="U596" i="51"/>
  <c r="U597" i="51"/>
  <c r="U598" i="51"/>
  <c r="U599" i="51"/>
  <c r="U600" i="51"/>
  <c r="U601" i="51"/>
  <c r="U602" i="51"/>
  <c r="U603" i="51"/>
  <c r="U604" i="51"/>
  <c r="U605" i="51"/>
  <c r="U606" i="51"/>
  <c r="U607" i="51"/>
  <c r="U608" i="51"/>
  <c r="U609" i="51"/>
  <c r="U610" i="51"/>
  <c r="U611" i="51"/>
  <c r="U612" i="51"/>
  <c r="U613" i="51"/>
  <c r="U614" i="51"/>
  <c r="U615" i="51"/>
  <c r="U616" i="51"/>
  <c r="U617" i="51"/>
  <c r="U618" i="51"/>
  <c r="U619" i="51"/>
  <c r="U620" i="51"/>
  <c r="U621" i="51"/>
  <c r="U622" i="51"/>
  <c r="U623" i="51"/>
  <c r="U624" i="51"/>
  <c r="U625" i="51"/>
  <c r="U626" i="51"/>
  <c r="U627" i="51"/>
  <c r="U628" i="51"/>
  <c r="U629" i="51"/>
  <c r="U210" i="51"/>
  <c r="U630" i="51"/>
  <c r="U631" i="51"/>
  <c r="U632" i="51"/>
  <c r="U633" i="51"/>
  <c r="U634" i="51"/>
  <c r="U635" i="51"/>
  <c r="U636" i="51"/>
  <c r="U637" i="51"/>
  <c r="U638" i="51"/>
  <c r="U639" i="51"/>
  <c r="U640" i="51"/>
  <c r="U641" i="51"/>
  <c r="U642" i="51"/>
  <c r="U643" i="51"/>
  <c r="U644" i="51"/>
  <c r="U645" i="51"/>
  <c r="U646" i="51"/>
  <c r="U647" i="51"/>
  <c r="U648" i="51"/>
  <c r="U649" i="51"/>
  <c r="U650" i="51"/>
  <c r="U651" i="51"/>
  <c r="U652" i="51"/>
  <c r="U653" i="51"/>
  <c r="U654" i="51"/>
  <c r="U655" i="51"/>
  <c r="U656" i="51"/>
  <c r="U657" i="51"/>
  <c r="U658" i="51"/>
  <c r="U659" i="51"/>
  <c r="U660" i="51"/>
  <c r="U661" i="51"/>
  <c r="U662" i="51"/>
  <c r="U663" i="51"/>
  <c r="U664" i="51"/>
  <c r="U665" i="51"/>
  <c r="L274" i="51"/>
  <c r="M256" i="51"/>
  <c r="M242" i="51"/>
  <c r="M263" i="51"/>
  <c r="M273" i="51"/>
  <c r="M274" i="51"/>
  <c r="M275" i="51"/>
  <c r="M276" i="51"/>
  <c r="M289" i="51"/>
  <c r="M290" i="51"/>
  <c r="M291" i="51"/>
  <c r="M250" i="51"/>
  <c r="N276" i="51"/>
  <c r="O256" i="51"/>
  <c r="O242" i="51"/>
  <c r="O263" i="51"/>
  <c r="O273" i="51"/>
  <c r="O274" i="51"/>
  <c r="O275" i="51"/>
  <c r="O276" i="51"/>
  <c r="O289" i="51"/>
  <c r="O290" i="51"/>
  <c r="O291" i="51"/>
  <c r="O250" i="51"/>
  <c r="P256" i="51"/>
  <c r="P242" i="51"/>
  <c r="P263" i="51"/>
  <c r="P273" i="51"/>
  <c r="P274" i="51"/>
  <c r="P275" i="51"/>
  <c r="P276" i="51"/>
  <c r="P289" i="51"/>
  <c r="P290" i="51"/>
  <c r="P291" i="51"/>
  <c r="P250" i="51"/>
  <c r="Q256" i="51"/>
  <c r="Q242" i="51"/>
  <c r="Q263" i="51"/>
  <c r="Q273" i="51"/>
  <c r="Q274" i="51"/>
  <c r="Q275" i="51"/>
  <c r="Q276" i="51"/>
  <c r="Q289" i="51"/>
  <c r="Q290" i="51"/>
  <c r="Q291" i="51"/>
  <c r="Q250" i="51"/>
  <c r="R263" i="51"/>
  <c r="R250" i="51"/>
  <c r="S256" i="51"/>
  <c r="S242" i="51"/>
  <c r="S263" i="51"/>
  <c r="S273" i="51"/>
  <c r="S274" i="51"/>
  <c r="S275" i="51"/>
  <c r="S276" i="51"/>
  <c r="S289" i="51"/>
  <c r="S290" i="51"/>
  <c r="S291" i="51"/>
  <c r="S250" i="51"/>
  <c r="T274" i="51"/>
  <c r="L256" i="51"/>
  <c r="L242" i="51"/>
  <c r="L263" i="51"/>
  <c r="L273" i="51"/>
  <c r="L275" i="51"/>
  <c r="L276" i="51"/>
  <c r="L289" i="51"/>
  <c r="L290" i="51"/>
  <c r="L291" i="51"/>
  <c r="L250" i="51"/>
  <c r="N256" i="51"/>
  <c r="N242" i="51"/>
  <c r="N263" i="51"/>
  <c r="N273" i="51"/>
  <c r="N274" i="51"/>
  <c r="N275" i="51"/>
  <c r="N289" i="51"/>
  <c r="N290" i="51"/>
  <c r="N291" i="51"/>
  <c r="N250" i="51"/>
  <c r="R256" i="51"/>
  <c r="R242" i="51"/>
  <c r="R273" i="51"/>
  <c r="R274" i="51"/>
  <c r="R275" i="51"/>
  <c r="R276" i="51"/>
  <c r="R289" i="51"/>
  <c r="R290" i="51"/>
  <c r="R291" i="51"/>
  <c r="T256" i="51"/>
  <c r="T242" i="51"/>
  <c r="T263" i="51"/>
  <c r="T273" i="51"/>
  <c r="T275" i="51"/>
  <c r="T276" i="51"/>
  <c r="T289" i="51"/>
  <c r="T290" i="51"/>
  <c r="T291" i="51"/>
  <c r="T250" i="51"/>
  <c r="AN5" i="51"/>
  <c r="L112" i="51"/>
  <c r="M112" i="51"/>
  <c r="N112" i="51"/>
  <c r="O112" i="51"/>
  <c r="P112" i="51"/>
  <c r="Q112" i="51"/>
  <c r="R112" i="51"/>
  <c r="S112" i="51"/>
  <c r="T112" i="51"/>
  <c r="T10" i="51"/>
  <c r="T41" i="51"/>
  <c r="T13" i="51"/>
  <c r="T12" i="51"/>
  <c r="T18" i="51"/>
  <c r="T8" i="51"/>
  <c r="T22" i="51"/>
  <c r="T15" i="51"/>
  <c r="T9" i="51"/>
  <c r="T28" i="51"/>
  <c r="T23" i="51"/>
  <c r="T24" i="51"/>
  <c r="T34" i="51"/>
  <c r="T95" i="51"/>
  <c r="T16" i="51"/>
  <c r="T53" i="51"/>
  <c r="T7" i="51"/>
  <c r="T27" i="51"/>
  <c r="T46" i="51"/>
  <c r="T111" i="51"/>
  <c r="T43" i="51"/>
  <c r="T32" i="51"/>
  <c r="T51" i="51"/>
  <c r="T136" i="51"/>
  <c r="T135" i="51"/>
  <c r="T31" i="51"/>
  <c r="T26" i="51"/>
  <c r="T54" i="51"/>
  <c r="T63" i="51"/>
  <c r="T137" i="51"/>
  <c r="T138" i="51"/>
  <c r="T172" i="51"/>
  <c r="T93" i="51"/>
  <c r="T109" i="51"/>
  <c r="T173" i="51"/>
  <c r="T174" i="51"/>
  <c r="T175" i="51"/>
  <c r="T36" i="51"/>
  <c r="T56" i="51"/>
  <c r="T21" i="51"/>
  <c r="T45" i="51"/>
  <c r="T58" i="51"/>
  <c r="T57" i="51"/>
  <c r="T68" i="51"/>
  <c r="T71" i="51"/>
  <c r="T78" i="51"/>
  <c r="T143" i="51"/>
  <c r="T197" i="51"/>
  <c r="T198" i="51"/>
  <c r="T33" i="51"/>
  <c r="T199" i="51"/>
  <c r="T118" i="51"/>
  <c r="T200" i="51"/>
  <c r="T201" i="51"/>
  <c r="T202" i="51"/>
  <c r="T17" i="51"/>
  <c r="T20" i="51"/>
  <c r="T14" i="51"/>
  <c r="T11" i="51"/>
  <c r="T19" i="51"/>
  <c r="T42" i="51"/>
  <c r="T25" i="51"/>
  <c r="T35" i="51"/>
  <c r="T81" i="51"/>
  <c r="T76" i="51"/>
  <c r="T77" i="51"/>
  <c r="T38" i="51"/>
  <c r="T39" i="51"/>
  <c r="T338" i="51"/>
  <c r="T339" i="51"/>
  <c r="T92" i="51"/>
  <c r="T48" i="51"/>
  <c r="T29" i="51"/>
  <c r="T44" i="51"/>
  <c r="T176" i="51"/>
  <c r="T73" i="51"/>
  <c r="T40" i="51"/>
  <c r="T88" i="51"/>
  <c r="T163" i="51"/>
  <c r="T59" i="51"/>
  <c r="T410" i="51"/>
  <c r="T60" i="51"/>
  <c r="T52" i="51"/>
  <c r="T151" i="51"/>
  <c r="T113" i="51"/>
  <c r="T70" i="51"/>
  <c r="T69" i="51"/>
  <c r="T345" i="51"/>
  <c r="T75" i="51"/>
  <c r="T47" i="51"/>
  <c r="T122" i="51"/>
  <c r="T108" i="51"/>
  <c r="T164" i="51"/>
  <c r="T165" i="51"/>
  <c r="T100" i="51"/>
  <c r="T82" i="51"/>
  <c r="T55" i="51"/>
  <c r="T66" i="51"/>
  <c r="T366" i="51"/>
  <c r="T367" i="51"/>
  <c r="T72" i="51"/>
  <c r="T67" i="51"/>
  <c r="T120" i="51"/>
  <c r="T94" i="51"/>
  <c r="T181" i="51"/>
  <c r="T74" i="51"/>
  <c r="T102" i="51"/>
  <c r="T103" i="51"/>
  <c r="T83" i="51"/>
  <c r="T133" i="51"/>
  <c r="T368" i="51"/>
  <c r="T340" i="51"/>
  <c r="T49" i="51"/>
  <c r="T411" i="51"/>
  <c r="T104" i="51"/>
  <c r="T105" i="51"/>
  <c r="T106" i="51"/>
  <c r="T162" i="51"/>
  <c r="T30" i="51"/>
  <c r="T400" i="51"/>
  <c r="T61" i="51"/>
  <c r="T114" i="51"/>
  <c r="T115" i="51"/>
  <c r="T79" i="51"/>
  <c r="T116" i="51"/>
  <c r="T168" i="51"/>
  <c r="T376" i="51"/>
  <c r="T86" i="51"/>
  <c r="T179" i="51"/>
  <c r="T180" i="51"/>
  <c r="T89" i="51"/>
  <c r="T244" i="51"/>
  <c r="T121" i="51"/>
  <c r="T369" i="51"/>
  <c r="T370" i="51"/>
  <c r="T371" i="51"/>
  <c r="T372" i="51"/>
  <c r="T99" i="51"/>
  <c r="T131" i="51"/>
  <c r="T62" i="51"/>
  <c r="T139" i="51"/>
  <c r="T140" i="51"/>
  <c r="T203" i="51"/>
  <c r="T204" i="51"/>
  <c r="T356" i="51"/>
  <c r="T412" i="51"/>
  <c r="T413" i="51"/>
  <c r="T414" i="51"/>
  <c r="T96" i="51"/>
  <c r="T357" i="51"/>
  <c r="T110" i="51"/>
  <c r="T247" i="51"/>
  <c r="T166" i="51"/>
  <c r="T84" i="51"/>
  <c r="T373" i="51"/>
  <c r="T374" i="51"/>
  <c r="T375" i="51"/>
  <c r="T341" i="51"/>
  <c r="T342" i="51"/>
  <c r="T343" i="51"/>
  <c r="T344" i="51"/>
  <c r="T161" i="51"/>
  <c r="T107" i="51"/>
  <c r="T190" i="51"/>
  <c r="T415" i="51"/>
  <c r="T416" i="51"/>
  <c r="T417" i="51"/>
  <c r="T418" i="51"/>
  <c r="T419" i="51"/>
  <c r="T420" i="51"/>
  <c r="T98" i="51"/>
  <c r="T153" i="51"/>
  <c r="T377" i="51"/>
  <c r="T378" i="51"/>
  <c r="T379" i="51"/>
  <c r="T346" i="51"/>
  <c r="T347" i="51"/>
  <c r="T348" i="51"/>
  <c r="T349" i="51"/>
  <c r="T350" i="51"/>
  <c r="T351" i="51"/>
  <c r="T352" i="51"/>
  <c r="T178" i="51"/>
  <c r="T177" i="51"/>
  <c r="T182" i="51"/>
  <c r="T183" i="51"/>
  <c r="T184" i="51"/>
  <c r="T185" i="51"/>
  <c r="T186" i="51"/>
  <c r="T117" i="51"/>
  <c r="T90" i="51"/>
  <c r="T189" i="51"/>
  <c r="T191" i="51"/>
  <c r="T353" i="51"/>
  <c r="T248" i="51"/>
  <c r="T287" i="51"/>
  <c r="T303" i="51"/>
  <c r="T401" i="51"/>
  <c r="T402" i="51"/>
  <c r="T403" i="51"/>
  <c r="T404" i="51"/>
  <c r="T119" i="51"/>
  <c r="T214" i="51"/>
  <c r="T354" i="51"/>
  <c r="T355" i="51"/>
  <c r="T125" i="51"/>
  <c r="T126" i="51"/>
  <c r="T217" i="51"/>
  <c r="T187" i="51"/>
  <c r="T215" i="51"/>
  <c r="T216" i="51"/>
  <c r="T218" i="51"/>
  <c r="T219" i="51"/>
  <c r="T220" i="51"/>
  <c r="T134" i="51"/>
  <c r="T132" i="51"/>
  <c r="T421" i="51"/>
  <c r="T422" i="51"/>
  <c r="T423" i="51"/>
  <c r="T424" i="51"/>
  <c r="T425" i="51"/>
  <c r="T405" i="51"/>
  <c r="T406" i="51"/>
  <c r="T407" i="51"/>
  <c r="T426" i="51"/>
  <c r="T408" i="51"/>
  <c r="T409" i="51"/>
  <c r="T427" i="51"/>
  <c r="T428" i="51"/>
  <c r="T429" i="51"/>
  <c r="T97" i="51"/>
  <c r="T430" i="51"/>
  <c r="T233" i="51"/>
  <c r="T234" i="51"/>
  <c r="T235" i="51"/>
  <c r="T358" i="51"/>
  <c r="T359" i="51"/>
  <c r="T360" i="51"/>
  <c r="T361" i="51"/>
  <c r="T362" i="51"/>
  <c r="T363" i="51"/>
  <c r="T364" i="51"/>
  <c r="T365" i="51"/>
  <c r="T431" i="51"/>
  <c r="T432" i="51"/>
  <c r="T236" i="51"/>
  <c r="T239" i="51"/>
  <c r="T380" i="51"/>
  <c r="T147" i="51"/>
  <c r="T238" i="51"/>
  <c r="T245" i="51"/>
  <c r="T246" i="51"/>
  <c r="T243" i="51"/>
  <c r="T253" i="51"/>
  <c r="T254" i="51"/>
  <c r="T145" i="51"/>
  <c r="T381" i="51"/>
  <c r="T252" i="51"/>
  <c r="T260" i="51"/>
  <c r="T261" i="51"/>
  <c r="T262" i="51"/>
  <c r="T237" i="51"/>
  <c r="T382" i="51"/>
  <c r="T259" i="51"/>
  <c r="T267" i="51"/>
  <c r="T255" i="51"/>
  <c r="T268" i="51"/>
  <c r="T80" i="51"/>
  <c r="T269" i="51"/>
  <c r="T270" i="51"/>
  <c r="T383" i="51"/>
  <c r="T384" i="51"/>
  <c r="T385" i="51"/>
  <c r="T266" i="51"/>
  <c r="T281" i="51"/>
  <c r="T282" i="51"/>
  <c r="T283" i="51"/>
  <c r="T284" i="51"/>
  <c r="T285" i="51"/>
  <c r="T286" i="51"/>
  <c r="T159" i="51"/>
  <c r="T280" i="51"/>
  <c r="T167" i="51"/>
  <c r="T386" i="51"/>
  <c r="T387" i="51"/>
  <c r="T388" i="51"/>
  <c r="T389" i="51"/>
  <c r="T160" i="51"/>
  <c r="T390" i="51"/>
  <c r="T391" i="51"/>
  <c r="T392" i="51"/>
  <c r="T393" i="51"/>
  <c r="T394" i="51"/>
  <c r="T395" i="51"/>
  <c r="T296" i="51"/>
  <c r="T297" i="51"/>
  <c r="T298" i="51"/>
  <c r="T299" i="51"/>
  <c r="T300" i="51"/>
  <c r="T301" i="51"/>
  <c r="T302" i="51"/>
  <c r="T396" i="51"/>
  <c r="T397" i="51"/>
  <c r="T398" i="51"/>
  <c r="T399" i="51"/>
  <c r="T315" i="51"/>
  <c r="T316" i="51"/>
  <c r="T317" i="51"/>
  <c r="T318" i="51"/>
  <c r="T319" i="51"/>
  <c r="T320" i="51"/>
  <c r="T321" i="51"/>
  <c r="T322" i="51"/>
  <c r="T327" i="51"/>
  <c r="T328" i="51"/>
  <c r="T329" i="51"/>
  <c r="T433" i="51"/>
  <c r="T434" i="51"/>
  <c r="T435" i="51"/>
  <c r="T436" i="51"/>
  <c r="T437" i="51"/>
  <c r="T438" i="51"/>
  <c r="T439" i="51"/>
  <c r="T440" i="51"/>
  <c r="T169" i="51"/>
  <c r="T127" i="51"/>
  <c r="T441" i="51"/>
  <c r="T442" i="51"/>
  <c r="T443" i="51"/>
  <c r="T444" i="51"/>
  <c r="T445" i="51"/>
  <c r="T446" i="51"/>
  <c r="T447" i="51"/>
  <c r="T448" i="51"/>
  <c r="T449" i="51"/>
  <c r="T450" i="51"/>
  <c r="T288" i="51"/>
  <c r="T451" i="51"/>
  <c r="T271" i="51"/>
  <c r="T452" i="51"/>
  <c r="T453" i="51"/>
  <c r="T454" i="51"/>
  <c r="T455" i="51"/>
  <c r="T456" i="51"/>
  <c r="T457" i="51"/>
  <c r="T458" i="51"/>
  <c r="T459" i="51"/>
  <c r="T460" i="51"/>
  <c r="T461" i="51"/>
  <c r="T462" i="51"/>
  <c r="T463" i="51"/>
  <c r="T464" i="51"/>
  <c r="T465" i="51"/>
  <c r="T466" i="51"/>
  <c r="T467" i="51"/>
  <c r="T468" i="51"/>
  <c r="T469" i="51"/>
  <c r="T470" i="51"/>
  <c r="T471" i="51"/>
  <c r="T472" i="51"/>
  <c r="T473" i="51"/>
  <c r="T474" i="51"/>
  <c r="T475" i="51"/>
  <c r="T476" i="51"/>
  <c r="T477" i="51"/>
  <c r="T152" i="51"/>
  <c r="T478" i="51"/>
  <c r="T479" i="51"/>
  <c r="T480" i="51"/>
  <c r="T481" i="51"/>
  <c r="T482" i="51"/>
  <c r="T483" i="51"/>
  <c r="T484" i="51"/>
  <c r="T485" i="51"/>
  <c r="T486" i="51"/>
  <c r="T487" i="51"/>
  <c r="T488" i="51"/>
  <c r="T489" i="51"/>
  <c r="T490" i="51"/>
  <c r="T491" i="51"/>
  <c r="T492" i="51"/>
  <c r="T493" i="51"/>
  <c r="T494" i="51"/>
  <c r="T495" i="51"/>
  <c r="T129" i="51"/>
  <c r="T496" i="51"/>
  <c r="T497" i="51"/>
  <c r="T498" i="51"/>
  <c r="T499" i="51"/>
  <c r="T500" i="51"/>
  <c r="T501" i="51"/>
  <c r="T502" i="51"/>
  <c r="T503" i="51"/>
  <c r="T504" i="51"/>
  <c r="T505" i="51"/>
  <c r="T506" i="51"/>
  <c r="T85" i="51"/>
  <c r="T507" i="51"/>
  <c r="T508" i="51"/>
  <c r="T509" i="51"/>
  <c r="T510" i="51"/>
  <c r="T511" i="51"/>
  <c r="T512" i="51"/>
  <c r="T513" i="51"/>
  <c r="T514" i="51"/>
  <c r="T515" i="51"/>
  <c r="T516" i="51"/>
  <c r="T517" i="51"/>
  <c r="T518" i="51"/>
  <c r="T519" i="51"/>
  <c r="T520" i="51"/>
  <c r="T521" i="51"/>
  <c r="T522" i="51"/>
  <c r="T523" i="51"/>
  <c r="T524" i="51"/>
  <c r="T525" i="51"/>
  <c r="T526" i="51"/>
  <c r="T527" i="51"/>
  <c r="T528" i="51"/>
  <c r="T529" i="51"/>
  <c r="T330" i="51"/>
  <c r="T530" i="51"/>
  <c r="T531" i="51"/>
  <c r="T532" i="51"/>
  <c r="T323" i="51"/>
  <c r="T331" i="51"/>
  <c r="T533" i="51"/>
  <c r="T534" i="51"/>
  <c r="T535" i="51"/>
  <c r="T536" i="51"/>
  <c r="T537" i="51"/>
  <c r="T538" i="51"/>
  <c r="T539" i="51"/>
  <c r="T540" i="51"/>
  <c r="T541" i="51"/>
  <c r="T542" i="51"/>
  <c r="T543" i="51"/>
  <c r="T544" i="51"/>
  <c r="T545" i="51"/>
  <c r="T546" i="51"/>
  <c r="T547" i="51"/>
  <c r="T548" i="51"/>
  <c r="T549" i="51"/>
  <c r="T550" i="51"/>
  <c r="T551" i="51"/>
  <c r="T552" i="51"/>
  <c r="T553" i="51"/>
  <c r="T554" i="51"/>
  <c r="T555" i="51"/>
  <c r="T556" i="51"/>
  <c r="T557" i="51"/>
  <c r="T558" i="51"/>
  <c r="T559" i="51"/>
  <c r="T560" i="51"/>
  <c r="T91" i="51"/>
  <c r="T561" i="51"/>
  <c r="T562" i="51"/>
  <c r="T563" i="51"/>
  <c r="T564" i="51"/>
  <c r="T565" i="51"/>
  <c r="T566" i="51"/>
  <c r="T567" i="51"/>
  <c r="T568" i="51"/>
  <c r="T569" i="51"/>
  <c r="T570" i="51"/>
  <c r="T571" i="51"/>
  <c r="T572" i="51"/>
  <c r="T573" i="51"/>
  <c r="T574" i="51"/>
  <c r="T575" i="51"/>
  <c r="T576" i="51"/>
  <c r="T577" i="51"/>
  <c r="T578" i="51"/>
  <c r="T579" i="51"/>
  <c r="T580" i="51"/>
  <c r="T581" i="51"/>
  <c r="T582" i="51"/>
  <c r="T583" i="51"/>
  <c r="T584" i="51"/>
  <c r="T585" i="51"/>
  <c r="T586" i="51"/>
  <c r="T587" i="51"/>
  <c r="T588" i="51"/>
  <c r="T589" i="51"/>
  <c r="T590" i="51"/>
  <c r="T249" i="51"/>
  <c r="T591" i="51"/>
  <c r="T592" i="51"/>
  <c r="T593" i="51"/>
  <c r="T594" i="51"/>
  <c r="T595" i="51"/>
  <c r="T596" i="51"/>
  <c r="T597" i="51"/>
  <c r="T598" i="51"/>
  <c r="T599" i="51"/>
  <c r="T600" i="51"/>
  <c r="T601" i="51"/>
  <c r="T602" i="51"/>
  <c r="T603" i="51"/>
  <c r="T604" i="51"/>
  <c r="T605" i="51"/>
  <c r="T606" i="51"/>
  <c r="T607" i="51"/>
  <c r="T608" i="51"/>
  <c r="T609" i="51"/>
  <c r="T610" i="51"/>
  <c r="T611" i="51"/>
  <c r="T612" i="51"/>
  <c r="T613" i="51"/>
  <c r="T614" i="51"/>
  <c r="T615" i="51"/>
  <c r="T616" i="51"/>
  <c r="T617" i="51"/>
  <c r="T618" i="51"/>
  <c r="T619" i="51"/>
  <c r="T620" i="51"/>
  <c r="T621" i="51"/>
  <c r="T622" i="51"/>
  <c r="T623" i="51"/>
  <c r="T624" i="51"/>
  <c r="T625" i="51"/>
  <c r="T626" i="51"/>
  <c r="T627" i="51"/>
  <c r="T628" i="51"/>
  <c r="T629" i="51"/>
  <c r="T210" i="51"/>
  <c r="T630" i="51"/>
  <c r="T631" i="51"/>
  <c r="T632" i="51"/>
  <c r="T633" i="51"/>
  <c r="T634" i="51"/>
  <c r="T635" i="51"/>
  <c r="T636" i="51"/>
  <c r="T637" i="51"/>
  <c r="T638" i="51"/>
  <c r="T639" i="51"/>
  <c r="T640" i="51"/>
  <c r="T641" i="51"/>
  <c r="T642" i="51"/>
  <c r="T643" i="51"/>
  <c r="T644" i="51"/>
  <c r="T645" i="51"/>
  <c r="T646" i="51"/>
  <c r="T647" i="51"/>
  <c r="T648" i="51"/>
  <c r="T649" i="51"/>
  <c r="T650" i="51"/>
  <c r="T651" i="51"/>
  <c r="T652" i="51"/>
  <c r="T653" i="51"/>
  <c r="T654" i="51"/>
  <c r="T655" i="51"/>
  <c r="T656" i="51"/>
  <c r="T657" i="51"/>
  <c r="T658" i="51"/>
  <c r="T659" i="51"/>
  <c r="T660" i="51"/>
  <c r="T661" i="51"/>
  <c r="T662" i="51"/>
  <c r="T663" i="51"/>
  <c r="T664" i="51"/>
  <c r="T665" i="51"/>
  <c r="L93" i="51"/>
  <c r="L202" i="51"/>
  <c r="M137" i="51"/>
  <c r="M138" i="51"/>
  <c r="M172" i="51"/>
  <c r="M93" i="51"/>
  <c r="M173" i="51"/>
  <c r="M174" i="51"/>
  <c r="M175" i="51"/>
  <c r="M198" i="51"/>
  <c r="M199" i="51"/>
  <c r="M200" i="51"/>
  <c r="M201" i="51"/>
  <c r="M202" i="51"/>
  <c r="O137" i="51"/>
  <c r="O138" i="51"/>
  <c r="O172" i="51"/>
  <c r="O93" i="51"/>
  <c r="O173" i="51"/>
  <c r="O174" i="51"/>
  <c r="O175" i="51"/>
  <c r="O198" i="51"/>
  <c r="O199" i="51"/>
  <c r="O200" i="51"/>
  <c r="O201" i="51"/>
  <c r="O202" i="51"/>
  <c r="P137" i="51"/>
  <c r="P138" i="51"/>
  <c r="P172" i="51"/>
  <c r="P93" i="51"/>
  <c r="P173" i="51"/>
  <c r="P174" i="51"/>
  <c r="P175" i="51"/>
  <c r="P198" i="51"/>
  <c r="P199" i="51"/>
  <c r="P200" i="51"/>
  <c r="P201" i="51"/>
  <c r="P202" i="51"/>
  <c r="Q137" i="51"/>
  <c r="Q138" i="51"/>
  <c r="Q172" i="51"/>
  <c r="Q93" i="51"/>
  <c r="Q173" i="51"/>
  <c r="Q174" i="51"/>
  <c r="Q175" i="51"/>
  <c r="Q198" i="51"/>
  <c r="Q199" i="51"/>
  <c r="Q200" i="51"/>
  <c r="Q201" i="51"/>
  <c r="Q202" i="51"/>
  <c r="R93" i="51"/>
  <c r="R202" i="51"/>
  <c r="S137" i="51"/>
  <c r="S138" i="51"/>
  <c r="S172" i="51"/>
  <c r="S93" i="51"/>
  <c r="S173" i="51"/>
  <c r="S174" i="51"/>
  <c r="S175" i="51"/>
  <c r="S198" i="51"/>
  <c r="S199" i="51"/>
  <c r="S200" i="51"/>
  <c r="S201" i="51"/>
  <c r="S202" i="51"/>
  <c r="L137" i="51"/>
  <c r="L138" i="51"/>
  <c r="L172" i="51"/>
  <c r="L173" i="51"/>
  <c r="L174" i="51"/>
  <c r="L175" i="51"/>
  <c r="L198" i="51"/>
  <c r="L199" i="51"/>
  <c r="L200" i="51"/>
  <c r="L201" i="51"/>
  <c r="N137" i="51"/>
  <c r="N138" i="51"/>
  <c r="N172" i="51"/>
  <c r="N93" i="51"/>
  <c r="N173" i="51"/>
  <c r="N174" i="51"/>
  <c r="N175" i="51"/>
  <c r="N198" i="51"/>
  <c r="N199" i="51"/>
  <c r="N200" i="51"/>
  <c r="N201" i="51"/>
  <c r="N202" i="51"/>
  <c r="R137" i="51"/>
  <c r="R138" i="51"/>
  <c r="R172" i="51"/>
  <c r="R173" i="51"/>
  <c r="R174" i="51"/>
  <c r="R175" i="51"/>
  <c r="R198" i="51"/>
  <c r="R199" i="51"/>
  <c r="R200" i="51"/>
  <c r="R201" i="51"/>
  <c r="D113" i="36" l="1"/>
  <c r="D127" i="36"/>
  <c r="D132" i="36"/>
  <c r="D124" i="36"/>
  <c r="D126" i="36"/>
  <c r="D110" i="36"/>
  <c r="D89" i="36"/>
  <c r="D88" i="36"/>
  <c r="D133" i="36"/>
  <c r="G75" i="52"/>
  <c r="H75" i="52"/>
  <c r="I75" i="52"/>
  <c r="G73" i="52"/>
  <c r="H73" i="52"/>
  <c r="I73" i="52"/>
  <c r="G26" i="52"/>
  <c r="H26" i="52"/>
  <c r="I26" i="52"/>
  <c r="G74" i="52"/>
  <c r="H74" i="52"/>
  <c r="I74" i="52"/>
  <c r="G29" i="52"/>
  <c r="H29" i="52"/>
  <c r="I29" i="52"/>
  <c r="G58" i="52"/>
  <c r="H58" i="52"/>
  <c r="I58" i="52"/>
  <c r="G57" i="52"/>
  <c r="H57" i="52"/>
  <c r="I57" i="52"/>
  <c r="G51" i="52"/>
  <c r="H51" i="52"/>
  <c r="I51" i="52"/>
  <c r="G28" i="52"/>
  <c r="H28" i="52"/>
  <c r="I28" i="52"/>
  <c r="H201" i="51"/>
  <c r="G201" i="51"/>
  <c r="I201" i="51"/>
  <c r="H202" i="51"/>
  <c r="I202" i="51"/>
  <c r="G202" i="51"/>
  <c r="H256" i="51"/>
  <c r="G256" i="51"/>
  <c r="I256" i="51"/>
  <c r="H274" i="51"/>
  <c r="I274" i="51"/>
  <c r="G274" i="51"/>
  <c r="G200" i="51"/>
  <c r="H200" i="51"/>
  <c r="I200" i="51"/>
  <c r="G93" i="51"/>
  <c r="H93" i="51"/>
  <c r="I93" i="51"/>
  <c r="G199" i="51"/>
  <c r="H199" i="51"/>
  <c r="I199" i="51"/>
  <c r="H198" i="51"/>
  <c r="I198" i="51"/>
  <c r="G198" i="51"/>
  <c r="I250" i="51"/>
  <c r="G250" i="51"/>
  <c r="H250" i="51"/>
  <c r="H175" i="51"/>
  <c r="G175" i="51"/>
  <c r="I175" i="51"/>
  <c r="I291" i="51"/>
  <c r="G291" i="51"/>
  <c r="H291" i="51"/>
  <c r="G174" i="51"/>
  <c r="H174" i="51"/>
  <c r="I174" i="51"/>
  <c r="H290" i="51"/>
  <c r="G290" i="51"/>
  <c r="I290" i="51"/>
  <c r="G173" i="51"/>
  <c r="H173" i="51"/>
  <c r="I173" i="51"/>
  <c r="G289" i="51"/>
  <c r="H289" i="51"/>
  <c r="I289" i="51"/>
  <c r="H172" i="51"/>
  <c r="I172" i="51"/>
  <c r="G172" i="51"/>
  <c r="H276" i="51"/>
  <c r="G276" i="51"/>
  <c r="I276" i="51"/>
  <c r="G138" i="51"/>
  <c r="H138" i="51"/>
  <c r="I138" i="51"/>
  <c r="G112" i="51"/>
  <c r="H112" i="51"/>
  <c r="I112" i="51"/>
  <c r="I275" i="51"/>
  <c r="G275" i="51"/>
  <c r="H275" i="51"/>
  <c r="G137" i="51"/>
  <c r="H137" i="51"/>
  <c r="I137" i="51"/>
  <c r="I273" i="51"/>
  <c r="G273" i="51"/>
  <c r="H273" i="51"/>
  <c r="I263" i="51"/>
  <c r="G263" i="51"/>
  <c r="H263" i="51"/>
  <c r="H242" i="51"/>
  <c r="I242" i="51"/>
  <c r="G242" i="51"/>
  <c r="K112" i="51"/>
  <c r="F112" i="51" l="1"/>
  <c r="C21" i="53" l="1"/>
  <c r="C22" i="53"/>
  <c r="C23" i="53"/>
  <c r="C24" i="53"/>
  <c r="C25" i="53"/>
  <c r="C26" i="53"/>
  <c r="C27" i="53"/>
  <c r="C28" i="53"/>
  <c r="C29" i="53"/>
  <c r="D21" i="53"/>
  <c r="D22" i="53"/>
  <c r="D23" i="53"/>
  <c r="D24" i="53"/>
  <c r="D25" i="53"/>
  <c r="D26" i="53"/>
  <c r="D27" i="53"/>
  <c r="D28" i="53"/>
  <c r="D29" i="53"/>
  <c r="C20" i="53"/>
  <c r="D20" i="53"/>
  <c r="E178" i="36"/>
  <c r="F178" i="36"/>
  <c r="G178" i="36"/>
  <c r="H178" i="36"/>
  <c r="E179" i="36"/>
  <c r="F179" i="36"/>
  <c r="G179" i="36"/>
  <c r="H179" i="36"/>
  <c r="E180" i="36"/>
  <c r="F180" i="36"/>
  <c r="G180" i="36"/>
  <c r="H180" i="36"/>
  <c r="E181" i="36"/>
  <c r="F181" i="36"/>
  <c r="G181" i="36"/>
  <c r="H181" i="36"/>
  <c r="E182" i="36"/>
  <c r="F182" i="36"/>
  <c r="G182" i="36"/>
  <c r="H182" i="36"/>
  <c r="E177" i="36"/>
  <c r="F177" i="36"/>
  <c r="G177" i="36"/>
  <c r="H177" i="36"/>
  <c r="E183" i="36"/>
  <c r="F183" i="36"/>
  <c r="G183" i="36"/>
  <c r="H183" i="36"/>
  <c r="E82" i="36"/>
  <c r="F82" i="36"/>
  <c r="G82" i="36"/>
  <c r="H82" i="36"/>
  <c r="E172" i="36"/>
  <c r="F172" i="36"/>
  <c r="G172" i="36"/>
  <c r="H172" i="36"/>
  <c r="E171" i="36"/>
  <c r="F171" i="36"/>
  <c r="G171" i="36"/>
  <c r="H171" i="36"/>
  <c r="E173" i="36"/>
  <c r="F173" i="36"/>
  <c r="G173" i="36"/>
  <c r="H173" i="36"/>
  <c r="E174" i="36"/>
  <c r="F174" i="36"/>
  <c r="G174" i="36"/>
  <c r="H174" i="36"/>
  <c r="E162" i="36"/>
  <c r="F162" i="36"/>
  <c r="G162" i="36"/>
  <c r="H162" i="36"/>
  <c r="E163" i="36"/>
  <c r="D163" i="36" s="1"/>
  <c r="F163" i="36"/>
  <c r="G163" i="36"/>
  <c r="H163" i="36"/>
  <c r="E165" i="36"/>
  <c r="F165" i="36"/>
  <c r="G165" i="36"/>
  <c r="H165" i="36"/>
  <c r="E167" i="36"/>
  <c r="F167" i="36"/>
  <c r="G167" i="36"/>
  <c r="H167" i="36"/>
  <c r="E169" i="36"/>
  <c r="D169" i="36" s="1"/>
  <c r="F169" i="36"/>
  <c r="G169" i="36"/>
  <c r="H169" i="36"/>
  <c r="E168" i="36"/>
  <c r="F168" i="36"/>
  <c r="G168" i="36"/>
  <c r="H168" i="36"/>
  <c r="L127" i="52"/>
  <c r="M127" i="52"/>
  <c r="N127" i="52"/>
  <c r="O127" i="52"/>
  <c r="P127" i="52"/>
  <c r="Q127" i="52"/>
  <c r="R127" i="52"/>
  <c r="S127" i="52"/>
  <c r="L236" i="51"/>
  <c r="M236" i="51"/>
  <c r="N236" i="51"/>
  <c r="O236" i="51"/>
  <c r="P236" i="51"/>
  <c r="Q236" i="51"/>
  <c r="R236" i="51"/>
  <c r="S236" i="51"/>
  <c r="L239" i="51"/>
  <c r="M239" i="51"/>
  <c r="N239" i="51"/>
  <c r="O239" i="51"/>
  <c r="P239" i="51"/>
  <c r="Q239" i="51"/>
  <c r="R239" i="51"/>
  <c r="S239" i="51"/>
  <c r="L254" i="51"/>
  <c r="M254" i="51"/>
  <c r="N254" i="51"/>
  <c r="O254" i="51"/>
  <c r="P254" i="51"/>
  <c r="Q254" i="51"/>
  <c r="R254" i="51"/>
  <c r="S254" i="51"/>
  <c r="L267" i="51"/>
  <c r="M267" i="51"/>
  <c r="N267" i="51"/>
  <c r="O267" i="51"/>
  <c r="P267" i="51"/>
  <c r="Q267" i="51"/>
  <c r="R267" i="51"/>
  <c r="S267" i="51"/>
  <c r="L255" i="51"/>
  <c r="M255" i="51"/>
  <c r="N255" i="51"/>
  <c r="O255" i="51"/>
  <c r="P255" i="51"/>
  <c r="Q255" i="51"/>
  <c r="R255" i="51"/>
  <c r="S255" i="51"/>
  <c r="L260" i="51"/>
  <c r="M260" i="51"/>
  <c r="N260" i="51"/>
  <c r="O260" i="51"/>
  <c r="P260" i="51"/>
  <c r="Q260" i="51"/>
  <c r="R260" i="51"/>
  <c r="S260" i="51"/>
  <c r="L261" i="51"/>
  <c r="M261" i="51"/>
  <c r="N261" i="51"/>
  <c r="O261" i="51"/>
  <c r="P261" i="51"/>
  <c r="Q261" i="51"/>
  <c r="R261" i="51"/>
  <c r="S261" i="51"/>
  <c r="L282" i="51"/>
  <c r="M282" i="51"/>
  <c r="N282" i="51"/>
  <c r="O282" i="51"/>
  <c r="P282" i="51"/>
  <c r="Q282" i="51"/>
  <c r="R282" i="51"/>
  <c r="S282" i="51"/>
  <c r="L283" i="51"/>
  <c r="M283" i="51"/>
  <c r="N283" i="51"/>
  <c r="O283" i="51"/>
  <c r="P283" i="51"/>
  <c r="Q283" i="51"/>
  <c r="R283" i="51"/>
  <c r="S283" i="51"/>
  <c r="L146" i="52"/>
  <c r="M146" i="52"/>
  <c r="N146" i="52"/>
  <c r="O146" i="52"/>
  <c r="P146" i="52"/>
  <c r="Q146" i="52"/>
  <c r="R146" i="52"/>
  <c r="S146" i="52"/>
  <c r="L101" i="52"/>
  <c r="M101" i="52"/>
  <c r="N101" i="52"/>
  <c r="O101" i="52"/>
  <c r="P101" i="52"/>
  <c r="Q101" i="52"/>
  <c r="R101" i="52"/>
  <c r="S101" i="52"/>
  <c r="L48" i="52"/>
  <c r="M48" i="52"/>
  <c r="N48" i="52"/>
  <c r="O48" i="52"/>
  <c r="P48" i="52"/>
  <c r="Q48" i="52"/>
  <c r="R48" i="52"/>
  <c r="S48" i="52"/>
  <c r="S68" i="51"/>
  <c r="S71" i="51"/>
  <c r="S110" i="51"/>
  <c r="S247" i="51"/>
  <c r="S79" i="51"/>
  <c r="S116" i="51"/>
  <c r="S143" i="51"/>
  <c r="S262" i="51"/>
  <c r="S268" i="51"/>
  <c r="S80" i="51"/>
  <c r="S269" i="51"/>
  <c r="S270" i="51"/>
  <c r="S90" i="51"/>
  <c r="S284" i="51"/>
  <c r="S285" i="51"/>
  <c r="S286" i="51"/>
  <c r="S10" i="51"/>
  <c r="S8" i="51"/>
  <c r="S13" i="51"/>
  <c r="S12" i="51"/>
  <c r="S17" i="51"/>
  <c r="S9" i="51"/>
  <c r="S20" i="51"/>
  <c r="S7" i="51"/>
  <c r="S18" i="51"/>
  <c r="S14" i="51"/>
  <c r="S22" i="51"/>
  <c r="S11" i="51"/>
  <c r="S16" i="51"/>
  <c r="S21" i="51"/>
  <c r="S19" i="51"/>
  <c r="S27" i="51"/>
  <c r="S31" i="51"/>
  <c r="S42" i="51"/>
  <c r="S15" i="51"/>
  <c r="S34" i="51"/>
  <c r="S26" i="51"/>
  <c r="S23" i="51"/>
  <c r="S24" i="51"/>
  <c r="S25" i="51"/>
  <c r="S36" i="51"/>
  <c r="S28" i="51"/>
  <c r="S35" i="51"/>
  <c r="S81" i="51"/>
  <c r="S76" i="51"/>
  <c r="S77" i="51"/>
  <c r="S32" i="51"/>
  <c r="S38" i="51"/>
  <c r="S39" i="51"/>
  <c r="S338" i="51"/>
  <c r="S339" i="51"/>
  <c r="S33" i="51"/>
  <c r="S92" i="51"/>
  <c r="S46" i="51"/>
  <c r="S48" i="51"/>
  <c r="S29" i="51"/>
  <c r="S44" i="51"/>
  <c r="S176" i="51"/>
  <c r="S73" i="51"/>
  <c r="S40" i="51"/>
  <c r="S95" i="51"/>
  <c r="S88" i="51"/>
  <c r="S54" i="51"/>
  <c r="S51" i="51"/>
  <c r="S163" i="51"/>
  <c r="S59" i="51"/>
  <c r="S56" i="51"/>
  <c r="S410" i="51"/>
  <c r="S60" i="51"/>
  <c r="S52" i="51"/>
  <c r="S151" i="51"/>
  <c r="S113" i="51"/>
  <c r="S45" i="51"/>
  <c r="S70" i="51"/>
  <c r="S69" i="51"/>
  <c r="S78" i="51"/>
  <c r="S63" i="51"/>
  <c r="S345" i="51"/>
  <c r="S75" i="51"/>
  <c r="S47" i="51"/>
  <c r="S122" i="51"/>
  <c r="S108" i="51"/>
  <c r="S164" i="51"/>
  <c r="S165" i="51"/>
  <c r="S100" i="51"/>
  <c r="S82" i="51"/>
  <c r="S55" i="51"/>
  <c r="S66" i="51"/>
  <c r="S58" i="51"/>
  <c r="S366" i="51"/>
  <c r="S367" i="51"/>
  <c r="S111" i="51"/>
  <c r="S135" i="51"/>
  <c r="S72" i="51"/>
  <c r="S53" i="51"/>
  <c r="S67" i="51"/>
  <c r="S120" i="51"/>
  <c r="S94" i="51"/>
  <c r="S181" i="51"/>
  <c r="S74" i="51"/>
  <c r="S102" i="51"/>
  <c r="S103" i="51"/>
  <c r="S83" i="51"/>
  <c r="S133" i="51"/>
  <c r="S368" i="51"/>
  <c r="S340" i="51"/>
  <c r="S49" i="51"/>
  <c r="S411" i="51"/>
  <c r="S104" i="51"/>
  <c r="S105" i="51"/>
  <c r="S106" i="51"/>
  <c r="S162" i="51"/>
  <c r="S30" i="51"/>
  <c r="S400" i="51"/>
  <c r="S61" i="51"/>
  <c r="S43" i="51"/>
  <c r="S114" i="51"/>
  <c r="S115" i="51"/>
  <c r="S57" i="51"/>
  <c r="S168" i="51"/>
  <c r="S376" i="51"/>
  <c r="S86" i="51"/>
  <c r="S179" i="51"/>
  <c r="S180" i="51"/>
  <c r="S109" i="51"/>
  <c r="S89" i="51"/>
  <c r="S244" i="51"/>
  <c r="S121" i="51"/>
  <c r="S369" i="51"/>
  <c r="S370" i="51"/>
  <c r="S371" i="51"/>
  <c r="S372" i="51"/>
  <c r="S99" i="51"/>
  <c r="S131" i="51"/>
  <c r="S62" i="51"/>
  <c r="S139" i="51"/>
  <c r="S140" i="51"/>
  <c r="S203" i="51"/>
  <c r="S204" i="51"/>
  <c r="S356" i="51"/>
  <c r="S412" i="51"/>
  <c r="S413" i="51"/>
  <c r="S414" i="51"/>
  <c r="S96" i="51"/>
  <c r="S357" i="51"/>
  <c r="S166" i="51"/>
  <c r="S84" i="51"/>
  <c r="S373" i="51"/>
  <c r="S374" i="51"/>
  <c r="S375" i="51"/>
  <c r="S341" i="51"/>
  <c r="S342" i="51"/>
  <c r="S343" i="51"/>
  <c r="S344" i="51"/>
  <c r="S161" i="51"/>
  <c r="S107" i="51"/>
  <c r="S190" i="51"/>
  <c r="S415" i="51"/>
  <c r="S416" i="51"/>
  <c r="S417" i="51"/>
  <c r="S418" i="51"/>
  <c r="S419" i="51"/>
  <c r="S420" i="51"/>
  <c r="S98" i="51"/>
  <c r="S153" i="51"/>
  <c r="S377" i="51"/>
  <c r="S378" i="51"/>
  <c r="S379" i="51"/>
  <c r="S346" i="51"/>
  <c r="S347" i="51"/>
  <c r="S348" i="51"/>
  <c r="S349" i="51"/>
  <c r="S350" i="51"/>
  <c r="S136" i="51"/>
  <c r="S351" i="51"/>
  <c r="S352" i="51"/>
  <c r="S178" i="51"/>
  <c r="S177" i="51"/>
  <c r="S182" i="51"/>
  <c r="S183" i="51"/>
  <c r="S184" i="51"/>
  <c r="S185" i="51"/>
  <c r="S186" i="51"/>
  <c r="S117" i="51"/>
  <c r="S189" i="51"/>
  <c r="S191" i="51"/>
  <c r="S353" i="51"/>
  <c r="S248" i="51"/>
  <c r="S287" i="51"/>
  <c r="S303" i="51"/>
  <c r="S401" i="51"/>
  <c r="S402" i="51"/>
  <c r="S403" i="51"/>
  <c r="S404" i="51"/>
  <c r="S119" i="51"/>
  <c r="S118" i="51"/>
  <c r="S197" i="51"/>
  <c r="S354" i="51"/>
  <c r="S355" i="51"/>
  <c r="S125" i="51"/>
  <c r="S126" i="51"/>
  <c r="S217" i="51"/>
  <c r="S187" i="51"/>
  <c r="S215" i="51"/>
  <c r="S216" i="51"/>
  <c r="S218" i="51"/>
  <c r="S219" i="51"/>
  <c r="S220" i="51"/>
  <c r="S134" i="51"/>
  <c r="S132" i="51"/>
  <c r="S421" i="51"/>
  <c r="S422" i="51"/>
  <c r="S423" i="51"/>
  <c r="S424" i="51"/>
  <c r="S425" i="51"/>
  <c r="S405" i="51"/>
  <c r="S406" i="51"/>
  <c r="S407" i="51"/>
  <c r="S426" i="51"/>
  <c r="S408" i="51"/>
  <c r="S409" i="51"/>
  <c r="S427" i="51"/>
  <c r="S428" i="51"/>
  <c r="S429" i="51"/>
  <c r="S97" i="51"/>
  <c r="S430" i="51"/>
  <c r="S233" i="51"/>
  <c r="S234" i="51"/>
  <c r="S214" i="51"/>
  <c r="S235" i="51"/>
  <c r="S358" i="51"/>
  <c r="S359" i="51"/>
  <c r="S360" i="51"/>
  <c r="S361" i="51"/>
  <c r="S362" i="51"/>
  <c r="S363" i="51"/>
  <c r="S364" i="51"/>
  <c r="S365" i="51"/>
  <c r="S431" i="51"/>
  <c r="S432" i="51"/>
  <c r="S380" i="51"/>
  <c r="S147" i="51"/>
  <c r="S238" i="51"/>
  <c r="S243" i="51"/>
  <c r="S145" i="51"/>
  <c r="S381" i="51"/>
  <c r="S252" i="51"/>
  <c r="S237" i="51"/>
  <c r="S382" i="51"/>
  <c r="S259" i="51"/>
  <c r="S383" i="51"/>
  <c r="S384" i="51"/>
  <c r="S385" i="51"/>
  <c r="S266" i="51"/>
  <c r="S159" i="51"/>
  <c r="S280" i="51"/>
  <c r="S167" i="51"/>
  <c r="S386" i="51"/>
  <c r="S387" i="51"/>
  <c r="S388" i="51"/>
  <c r="S389" i="51"/>
  <c r="S160" i="51"/>
  <c r="S390" i="51"/>
  <c r="S391" i="51"/>
  <c r="S392" i="51"/>
  <c r="S393" i="51"/>
  <c r="S394" i="51"/>
  <c r="S395" i="51"/>
  <c r="S296" i="51"/>
  <c r="S297" i="51"/>
  <c r="S298" i="51"/>
  <c r="S299" i="51"/>
  <c r="S300" i="51"/>
  <c r="S301" i="51"/>
  <c r="S302" i="51"/>
  <c r="S396" i="51"/>
  <c r="S397" i="51"/>
  <c r="S398" i="51"/>
  <c r="S399" i="51"/>
  <c r="S315" i="51"/>
  <c r="S316" i="51"/>
  <c r="S317" i="51"/>
  <c r="S318" i="51"/>
  <c r="S319" i="51"/>
  <c r="S320" i="51"/>
  <c r="S321" i="51"/>
  <c r="S322" i="51"/>
  <c r="S327" i="51"/>
  <c r="S328" i="51"/>
  <c r="S329" i="51"/>
  <c r="S433" i="51"/>
  <c r="S434" i="51"/>
  <c r="S435" i="51"/>
  <c r="S436" i="51"/>
  <c r="S437" i="51"/>
  <c r="S438" i="51"/>
  <c r="S439" i="51"/>
  <c r="S440" i="51"/>
  <c r="S169" i="51"/>
  <c r="S127" i="51"/>
  <c r="S441" i="51"/>
  <c r="S442" i="51"/>
  <c r="S443" i="51"/>
  <c r="S444" i="51"/>
  <c r="S445" i="51"/>
  <c r="S446" i="51"/>
  <c r="S253" i="51"/>
  <c r="S447" i="51"/>
  <c r="S448" i="51"/>
  <c r="S449" i="51"/>
  <c r="S450" i="51"/>
  <c r="S288" i="51"/>
  <c r="S451" i="51"/>
  <c r="S271" i="51"/>
  <c r="S452" i="51"/>
  <c r="S453" i="51"/>
  <c r="S454" i="51"/>
  <c r="S455" i="51"/>
  <c r="S456" i="51"/>
  <c r="S457" i="51"/>
  <c r="S458" i="51"/>
  <c r="S459" i="51"/>
  <c r="S460" i="51"/>
  <c r="S461" i="51"/>
  <c r="S462" i="51"/>
  <c r="S463" i="51"/>
  <c r="S464" i="51"/>
  <c r="S465" i="51"/>
  <c r="S466" i="51"/>
  <c r="S467" i="51"/>
  <c r="S468" i="51"/>
  <c r="S469" i="51"/>
  <c r="S470" i="51"/>
  <c r="S471" i="51"/>
  <c r="S472" i="51"/>
  <c r="S473" i="51"/>
  <c r="S474" i="51"/>
  <c r="S475" i="51"/>
  <c r="S476" i="51"/>
  <c r="S477" i="51"/>
  <c r="S152" i="51"/>
  <c r="S478" i="51"/>
  <c r="S479" i="51"/>
  <c r="S480" i="51"/>
  <c r="S481" i="51"/>
  <c r="S482" i="51"/>
  <c r="S483" i="51"/>
  <c r="S484" i="51"/>
  <c r="S281" i="51"/>
  <c r="S485" i="51"/>
  <c r="S486" i="51"/>
  <c r="S487" i="51"/>
  <c r="S488" i="51"/>
  <c r="S489" i="51"/>
  <c r="S490" i="51"/>
  <c r="S491" i="51"/>
  <c r="S492" i="51"/>
  <c r="S493" i="51"/>
  <c r="S494" i="51"/>
  <c r="S495" i="51"/>
  <c r="S129" i="51"/>
  <c r="S496" i="51"/>
  <c r="S497" i="51"/>
  <c r="S498" i="51"/>
  <c r="S499" i="51"/>
  <c r="S500" i="51"/>
  <c r="S501" i="51"/>
  <c r="S502" i="51"/>
  <c r="S503" i="51"/>
  <c r="S504" i="51"/>
  <c r="S505" i="51"/>
  <c r="S506" i="51"/>
  <c r="S85" i="51"/>
  <c r="S507" i="51"/>
  <c r="S508" i="51"/>
  <c r="S509" i="51"/>
  <c r="S510" i="51"/>
  <c r="S511" i="51"/>
  <c r="S512" i="51"/>
  <c r="S513" i="51"/>
  <c r="S514" i="51"/>
  <c r="S515" i="51"/>
  <c r="S516" i="51"/>
  <c r="S517" i="51"/>
  <c r="S41" i="51"/>
  <c r="S518" i="51"/>
  <c r="S519" i="51"/>
  <c r="S520" i="51"/>
  <c r="S521" i="51"/>
  <c r="S522" i="51"/>
  <c r="S523" i="51"/>
  <c r="S524" i="51"/>
  <c r="S525" i="51"/>
  <c r="S526" i="51"/>
  <c r="S527" i="51"/>
  <c r="S528" i="51"/>
  <c r="S529" i="51"/>
  <c r="S330" i="51"/>
  <c r="S530" i="51"/>
  <c r="S531" i="51"/>
  <c r="S532" i="51"/>
  <c r="S323" i="51"/>
  <c r="S331" i="51"/>
  <c r="S533" i="51"/>
  <c r="S534" i="51"/>
  <c r="S535" i="51"/>
  <c r="S536" i="51"/>
  <c r="S537" i="51"/>
  <c r="S538" i="51"/>
  <c r="S539" i="51"/>
  <c r="S540" i="51"/>
  <c r="S541" i="51"/>
  <c r="S542" i="51"/>
  <c r="S543" i="51"/>
  <c r="S544" i="51"/>
  <c r="S545" i="51"/>
  <c r="S546" i="51"/>
  <c r="S547" i="51"/>
  <c r="S548" i="51"/>
  <c r="S549" i="51"/>
  <c r="S550" i="51"/>
  <c r="S551" i="51"/>
  <c r="S552" i="51"/>
  <c r="S553" i="51"/>
  <c r="S554" i="51"/>
  <c r="S555" i="51"/>
  <c r="S556" i="51"/>
  <c r="S557" i="51"/>
  <c r="S558" i="51"/>
  <c r="S559" i="51"/>
  <c r="S560" i="51"/>
  <c r="S91" i="51"/>
  <c r="S561" i="51"/>
  <c r="S562" i="51"/>
  <c r="S563" i="51"/>
  <c r="S564" i="51"/>
  <c r="S565" i="51"/>
  <c r="S566" i="51"/>
  <c r="S567" i="51"/>
  <c r="S568" i="51"/>
  <c r="S569" i="51"/>
  <c r="S570" i="51"/>
  <c r="S571" i="51"/>
  <c r="S572" i="51"/>
  <c r="S573" i="51"/>
  <c r="S574" i="51"/>
  <c r="S575" i="51"/>
  <c r="S576" i="51"/>
  <c r="S577" i="51"/>
  <c r="S578" i="51"/>
  <c r="S579" i="51"/>
  <c r="S580" i="51"/>
  <c r="S581" i="51"/>
  <c r="S245" i="51"/>
  <c r="S582" i="51"/>
  <c r="S583" i="51"/>
  <c r="S584" i="51"/>
  <c r="S585" i="51"/>
  <c r="S586" i="51"/>
  <c r="S587" i="51"/>
  <c r="S588" i="51"/>
  <c r="S589" i="51"/>
  <c r="S590" i="51"/>
  <c r="S249" i="51"/>
  <c r="S591" i="51"/>
  <c r="S592" i="51"/>
  <c r="S593" i="51"/>
  <c r="S594" i="51"/>
  <c r="S595" i="51"/>
  <c r="S596" i="51"/>
  <c r="S597" i="51"/>
  <c r="S598" i="51"/>
  <c r="S599" i="51"/>
  <c r="S600" i="51"/>
  <c r="S601" i="51"/>
  <c r="S602" i="51"/>
  <c r="S603" i="51"/>
  <c r="S604" i="51"/>
  <c r="S605" i="51"/>
  <c r="S606" i="51"/>
  <c r="S607" i="51"/>
  <c r="S608" i="51"/>
  <c r="S609" i="51"/>
  <c r="S610" i="51"/>
  <c r="S611" i="51"/>
  <c r="S612" i="51"/>
  <c r="S613" i="51"/>
  <c r="S614" i="51"/>
  <c r="S615" i="51"/>
  <c r="S616" i="51"/>
  <c r="S617" i="51"/>
  <c r="S618" i="51"/>
  <c r="S619" i="51"/>
  <c r="S620" i="51"/>
  <c r="S246" i="51"/>
  <c r="S621" i="51"/>
  <c r="S622" i="51"/>
  <c r="S623" i="51"/>
  <c r="S624" i="51"/>
  <c r="S625" i="51"/>
  <c r="S626" i="51"/>
  <c r="S627" i="51"/>
  <c r="S628" i="51"/>
  <c r="S629" i="51"/>
  <c r="S210" i="51"/>
  <c r="S630" i="51"/>
  <c r="S631" i="51"/>
  <c r="S632" i="51"/>
  <c r="S633" i="51"/>
  <c r="S634" i="51"/>
  <c r="S635" i="51"/>
  <c r="S636" i="51"/>
  <c r="S637" i="51"/>
  <c r="S638" i="51"/>
  <c r="S639" i="51"/>
  <c r="S640" i="51"/>
  <c r="S641" i="51"/>
  <c r="S642" i="51"/>
  <c r="S643" i="51"/>
  <c r="S644" i="51"/>
  <c r="S645" i="51"/>
  <c r="S646" i="51"/>
  <c r="S647" i="51"/>
  <c r="S648" i="51"/>
  <c r="S649" i="51"/>
  <c r="S650" i="51"/>
  <c r="S651" i="51"/>
  <c r="S652" i="51"/>
  <c r="S653" i="51"/>
  <c r="S654" i="51"/>
  <c r="S655" i="51"/>
  <c r="S656" i="51"/>
  <c r="S657" i="51"/>
  <c r="S658" i="51"/>
  <c r="S659" i="51"/>
  <c r="S660" i="51"/>
  <c r="S661" i="51"/>
  <c r="S662" i="51"/>
  <c r="S663" i="51"/>
  <c r="S664" i="51"/>
  <c r="S665" i="51"/>
  <c r="L262" i="51"/>
  <c r="M262" i="51"/>
  <c r="N262" i="51"/>
  <c r="O262" i="51"/>
  <c r="P262" i="51"/>
  <c r="Q262" i="51"/>
  <c r="R262" i="51"/>
  <c r="L268" i="51"/>
  <c r="M268" i="51"/>
  <c r="N268" i="51"/>
  <c r="O268" i="51"/>
  <c r="P268" i="51"/>
  <c r="Q268" i="51"/>
  <c r="R268" i="51"/>
  <c r="L80" i="51"/>
  <c r="M80" i="51"/>
  <c r="N80" i="51"/>
  <c r="O80" i="51"/>
  <c r="P80" i="51"/>
  <c r="Q80" i="51"/>
  <c r="R80" i="51"/>
  <c r="L269" i="51"/>
  <c r="M269" i="51"/>
  <c r="N269" i="51"/>
  <c r="O269" i="51"/>
  <c r="P269" i="51"/>
  <c r="Q269" i="51"/>
  <c r="R269" i="51"/>
  <c r="L270" i="51"/>
  <c r="M270" i="51"/>
  <c r="N270" i="51"/>
  <c r="O270" i="51"/>
  <c r="P270" i="51"/>
  <c r="Q270" i="51"/>
  <c r="R270" i="51"/>
  <c r="L285" i="51"/>
  <c r="M285" i="51"/>
  <c r="N285" i="51"/>
  <c r="O285" i="51"/>
  <c r="P285" i="51"/>
  <c r="Q285" i="51"/>
  <c r="R285" i="51"/>
  <c r="L286" i="51"/>
  <c r="M286" i="51"/>
  <c r="N286" i="51"/>
  <c r="O286" i="51"/>
  <c r="P286" i="51"/>
  <c r="Q286" i="51"/>
  <c r="R286" i="51"/>
  <c r="L284" i="51"/>
  <c r="M284" i="51"/>
  <c r="N284" i="51"/>
  <c r="O284" i="51"/>
  <c r="P284" i="51"/>
  <c r="Q284" i="51"/>
  <c r="R284" i="51"/>
  <c r="S7" i="52"/>
  <c r="S10" i="52"/>
  <c r="S9" i="52"/>
  <c r="S12" i="52"/>
  <c r="S13" i="52"/>
  <c r="S8" i="52"/>
  <c r="S11" i="52"/>
  <c r="S16" i="52"/>
  <c r="S19" i="52"/>
  <c r="S110" i="52"/>
  <c r="S27" i="52"/>
  <c r="S151" i="52"/>
  <c r="S18" i="52"/>
  <c r="S20" i="52"/>
  <c r="S140" i="52"/>
  <c r="S17" i="52"/>
  <c r="S15" i="52"/>
  <c r="S89" i="52"/>
  <c r="S117" i="52"/>
  <c r="S116" i="52"/>
  <c r="S25" i="52"/>
  <c r="S32" i="52"/>
  <c r="S40" i="52"/>
  <c r="S60" i="52"/>
  <c r="S46" i="52"/>
  <c r="S21" i="52"/>
  <c r="S24" i="52"/>
  <c r="S160" i="52"/>
  <c r="S132" i="52"/>
  <c r="S54" i="52"/>
  <c r="S31" i="52"/>
  <c r="S90" i="52"/>
  <c r="S30" i="52"/>
  <c r="S34" i="52"/>
  <c r="S69" i="52"/>
  <c r="S63" i="52"/>
  <c r="S154" i="52"/>
  <c r="S33" i="52"/>
  <c r="S79" i="52"/>
  <c r="S134" i="52"/>
  <c r="S156" i="52"/>
  <c r="S76" i="52"/>
  <c r="S96" i="52"/>
  <c r="S52" i="52"/>
  <c r="S53" i="52"/>
  <c r="S23" i="52"/>
  <c r="S71" i="52"/>
  <c r="S49" i="52"/>
  <c r="S147" i="52"/>
  <c r="S77" i="52"/>
  <c r="S152" i="52"/>
  <c r="S137" i="52"/>
  <c r="S81" i="52"/>
  <c r="S131" i="52"/>
  <c r="S35" i="52"/>
  <c r="S62" i="52"/>
  <c r="S97" i="52"/>
  <c r="S72" i="52"/>
  <c r="S36" i="52"/>
  <c r="S37" i="52"/>
  <c r="S166" i="52"/>
  <c r="S157" i="52"/>
  <c r="S107" i="52"/>
  <c r="S100" i="52"/>
  <c r="S91" i="52"/>
  <c r="S111" i="52"/>
  <c r="S136" i="52"/>
  <c r="S83" i="52"/>
  <c r="S70" i="52"/>
  <c r="S92" i="52"/>
  <c r="S171" i="52"/>
  <c r="S144" i="52"/>
  <c r="S167" i="52"/>
  <c r="S158" i="52"/>
  <c r="S112" i="52"/>
  <c r="S125" i="52"/>
  <c r="S142" i="52"/>
  <c r="S159" i="52"/>
  <c r="S143" i="52"/>
  <c r="S121" i="52"/>
  <c r="S64" i="52"/>
  <c r="S135" i="52"/>
  <c r="S105" i="52"/>
  <c r="S118" i="52"/>
  <c r="S162" i="52"/>
  <c r="S14" i="52"/>
  <c r="S128" i="52"/>
  <c r="S78" i="52"/>
  <c r="S145" i="52"/>
  <c r="S161" i="52"/>
  <c r="S119" i="52"/>
  <c r="S130" i="52"/>
  <c r="S59" i="52"/>
  <c r="S126" i="52"/>
  <c r="S103" i="52"/>
  <c r="S169" i="52"/>
  <c r="S80" i="52"/>
  <c r="S106" i="52"/>
  <c r="S129" i="52"/>
  <c r="S141" i="52"/>
  <c r="S163" i="52"/>
  <c r="S93" i="52"/>
  <c r="S170" i="52"/>
  <c r="S138" i="52"/>
  <c r="S22" i="52"/>
  <c r="S102" i="52"/>
  <c r="S120" i="52"/>
  <c r="S109" i="52"/>
  <c r="S153" i="52"/>
  <c r="S84" i="52"/>
  <c r="S164" i="52"/>
  <c r="S114" i="52"/>
  <c r="S133" i="52"/>
  <c r="S115" i="52"/>
  <c r="S108" i="52"/>
  <c r="S113" i="52"/>
  <c r="S148" i="52"/>
  <c r="S155" i="52"/>
  <c r="S168" i="52"/>
  <c r="S122" i="52"/>
  <c r="S43" i="52"/>
  <c r="S94" i="52"/>
  <c r="S95" i="52"/>
  <c r="S99" i="52"/>
  <c r="S104" i="52"/>
  <c r="S149" i="52"/>
  <c r="S139" i="52"/>
  <c r="S150" i="52"/>
  <c r="S172" i="52"/>
  <c r="S124" i="52"/>
  <c r="S98" i="52"/>
  <c r="S123" i="52"/>
  <c r="S165" i="52"/>
  <c r="R7" i="52"/>
  <c r="R10" i="52"/>
  <c r="R9" i="52"/>
  <c r="R12" i="52"/>
  <c r="R13" i="52"/>
  <c r="R8" i="52"/>
  <c r="R11" i="52"/>
  <c r="R16" i="52"/>
  <c r="R19" i="52"/>
  <c r="R110" i="52"/>
  <c r="R27" i="52"/>
  <c r="R151" i="52"/>
  <c r="R18" i="52"/>
  <c r="R20" i="52"/>
  <c r="R140" i="52"/>
  <c r="R17" i="52"/>
  <c r="R15" i="52"/>
  <c r="R89" i="52"/>
  <c r="R117" i="52"/>
  <c r="R116" i="52"/>
  <c r="R25" i="52"/>
  <c r="R32" i="52"/>
  <c r="R40" i="52"/>
  <c r="R60" i="52"/>
  <c r="R46" i="52"/>
  <c r="R21" i="52"/>
  <c r="R24" i="52"/>
  <c r="R160" i="52"/>
  <c r="R132" i="52"/>
  <c r="R54" i="52"/>
  <c r="R31" i="52"/>
  <c r="R90" i="52"/>
  <c r="R30" i="52"/>
  <c r="R34" i="52"/>
  <c r="R69" i="52"/>
  <c r="R63" i="52"/>
  <c r="R154" i="52"/>
  <c r="R33" i="52"/>
  <c r="R79" i="52"/>
  <c r="R134" i="52"/>
  <c r="R156" i="52"/>
  <c r="R76" i="52"/>
  <c r="R96" i="52"/>
  <c r="R52" i="52"/>
  <c r="R53" i="52"/>
  <c r="R23" i="52"/>
  <c r="R71" i="52"/>
  <c r="R49" i="52"/>
  <c r="R147" i="52"/>
  <c r="R77" i="52"/>
  <c r="R152" i="52"/>
  <c r="R137" i="52"/>
  <c r="R81" i="52"/>
  <c r="R131" i="52"/>
  <c r="R35" i="52"/>
  <c r="R62" i="52"/>
  <c r="R97" i="52"/>
  <c r="R72" i="52"/>
  <c r="R36" i="52"/>
  <c r="R37" i="52"/>
  <c r="R166" i="52"/>
  <c r="R157" i="52"/>
  <c r="R107" i="52"/>
  <c r="R100" i="52"/>
  <c r="R91" i="52"/>
  <c r="R111" i="52"/>
  <c r="R136" i="52"/>
  <c r="R83" i="52"/>
  <c r="R70" i="52"/>
  <c r="R92" i="52"/>
  <c r="R171" i="52"/>
  <c r="R144" i="52"/>
  <c r="R167" i="52"/>
  <c r="R158" i="52"/>
  <c r="R112" i="52"/>
  <c r="R125" i="52"/>
  <c r="R142" i="52"/>
  <c r="R159" i="52"/>
  <c r="R143" i="52"/>
  <c r="R121" i="52"/>
  <c r="R64" i="52"/>
  <c r="R135" i="52"/>
  <c r="R105" i="52"/>
  <c r="R118" i="52"/>
  <c r="R162" i="52"/>
  <c r="R14" i="52"/>
  <c r="R128" i="52"/>
  <c r="R78" i="52"/>
  <c r="R145" i="52"/>
  <c r="R161" i="52"/>
  <c r="R119" i="52"/>
  <c r="R130" i="52"/>
  <c r="R59" i="52"/>
  <c r="R126" i="52"/>
  <c r="R103" i="52"/>
  <c r="R169" i="52"/>
  <c r="R80" i="52"/>
  <c r="R106" i="52"/>
  <c r="R129" i="52"/>
  <c r="R141" i="52"/>
  <c r="R163" i="52"/>
  <c r="R93" i="52"/>
  <c r="R170" i="52"/>
  <c r="R138" i="52"/>
  <c r="R22" i="52"/>
  <c r="R102" i="52"/>
  <c r="R120" i="52"/>
  <c r="R109" i="52"/>
  <c r="R153" i="52"/>
  <c r="R84" i="52"/>
  <c r="R164" i="52"/>
  <c r="R114" i="52"/>
  <c r="R133" i="52"/>
  <c r="R115" i="52"/>
  <c r="R108" i="52"/>
  <c r="R113" i="52"/>
  <c r="R148" i="52"/>
  <c r="R155" i="52"/>
  <c r="R168" i="52"/>
  <c r="R122" i="52"/>
  <c r="R43" i="52"/>
  <c r="R94" i="52"/>
  <c r="R95" i="52"/>
  <c r="R99" i="52"/>
  <c r="R104" i="52"/>
  <c r="R149" i="52"/>
  <c r="R139" i="52"/>
  <c r="R150" i="52"/>
  <c r="R172" i="52"/>
  <c r="R124" i="52"/>
  <c r="R98" i="52"/>
  <c r="R123" i="52"/>
  <c r="R165" i="52"/>
  <c r="AM5" i="52"/>
  <c r="L14" i="52"/>
  <c r="M14" i="52"/>
  <c r="N14" i="52"/>
  <c r="O14" i="52"/>
  <c r="P14" i="52"/>
  <c r="Q14" i="52"/>
  <c r="AL5" i="51"/>
  <c r="R14" i="51"/>
  <c r="R11" i="51"/>
  <c r="R20" i="51"/>
  <c r="R18" i="51"/>
  <c r="R8" i="51"/>
  <c r="R15" i="51"/>
  <c r="R22" i="51"/>
  <c r="R36" i="51"/>
  <c r="R12" i="51"/>
  <c r="R26" i="51"/>
  <c r="R32" i="51"/>
  <c r="R38" i="51"/>
  <c r="R23" i="51"/>
  <c r="R24" i="51"/>
  <c r="R27" i="51"/>
  <c r="R42" i="51"/>
  <c r="R16" i="51"/>
  <c r="R56" i="51"/>
  <c r="R35" i="51"/>
  <c r="R39" i="51"/>
  <c r="R33" i="51"/>
  <c r="R51" i="51"/>
  <c r="R81" i="51"/>
  <c r="R82" i="51"/>
  <c r="R31" i="51"/>
  <c r="R59" i="51"/>
  <c r="R46" i="51"/>
  <c r="R48" i="51"/>
  <c r="R70" i="51"/>
  <c r="R94" i="51"/>
  <c r="R52" i="51"/>
  <c r="R78" i="51"/>
  <c r="R21" i="51"/>
  <c r="R189" i="51"/>
  <c r="R191" i="51"/>
  <c r="R190" i="51"/>
  <c r="R66" i="51"/>
  <c r="R68" i="51"/>
  <c r="R133" i="51"/>
  <c r="R71" i="51"/>
  <c r="R13" i="51"/>
  <c r="R10" i="51"/>
  <c r="R7" i="51"/>
  <c r="R17" i="51"/>
  <c r="R9" i="51"/>
  <c r="R19" i="51"/>
  <c r="R28" i="51"/>
  <c r="R95" i="51"/>
  <c r="R34" i="51"/>
  <c r="R44" i="51"/>
  <c r="R410" i="51"/>
  <c r="R73" i="51"/>
  <c r="R25" i="51"/>
  <c r="R76" i="51"/>
  <c r="R77" i="51"/>
  <c r="R92" i="51"/>
  <c r="R151" i="51"/>
  <c r="R338" i="51"/>
  <c r="R339" i="51"/>
  <c r="R29" i="51"/>
  <c r="R176" i="51"/>
  <c r="R400" i="51"/>
  <c r="R122" i="51"/>
  <c r="R40" i="51"/>
  <c r="R45" i="51"/>
  <c r="R88" i="51"/>
  <c r="R54" i="51"/>
  <c r="R163" i="51"/>
  <c r="R60" i="51"/>
  <c r="R369" i="51"/>
  <c r="R113" i="51"/>
  <c r="R100" i="51"/>
  <c r="R83" i="51"/>
  <c r="R69" i="51"/>
  <c r="R63" i="51"/>
  <c r="R345" i="51"/>
  <c r="R433" i="51"/>
  <c r="R75" i="51"/>
  <c r="R47" i="51"/>
  <c r="R102" i="51"/>
  <c r="R108" i="51"/>
  <c r="R164" i="51"/>
  <c r="R165" i="51"/>
  <c r="R168" i="51"/>
  <c r="R162" i="51"/>
  <c r="R58" i="51"/>
  <c r="R445" i="51"/>
  <c r="R55" i="51"/>
  <c r="R434" i="51"/>
  <c r="R435" i="51"/>
  <c r="R366" i="51"/>
  <c r="R367" i="51"/>
  <c r="R111" i="51"/>
  <c r="R135" i="51"/>
  <c r="R72" i="51"/>
  <c r="R53" i="51"/>
  <c r="R67" i="51"/>
  <c r="R120" i="51"/>
  <c r="R125" i="51"/>
  <c r="R181" i="51"/>
  <c r="R74" i="51"/>
  <c r="R103" i="51"/>
  <c r="R368" i="51"/>
  <c r="R340" i="51"/>
  <c r="R49" i="51"/>
  <c r="R411" i="51"/>
  <c r="R104" i="51"/>
  <c r="R105" i="51"/>
  <c r="R106" i="51"/>
  <c r="R30" i="51"/>
  <c r="R61" i="51"/>
  <c r="R43" i="51"/>
  <c r="R114" i="51"/>
  <c r="R115" i="51"/>
  <c r="R57" i="51"/>
  <c r="R376" i="51"/>
  <c r="R169" i="51"/>
  <c r="R244" i="51"/>
  <c r="R86" i="51"/>
  <c r="R179" i="51"/>
  <c r="R180" i="51"/>
  <c r="R109" i="51"/>
  <c r="R89" i="51"/>
  <c r="R121" i="51"/>
  <c r="R79" i="51"/>
  <c r="R370" i="51"/>
  <c r="R371" i="51"/>
  <c r="R372" i="51"/>
  <c r="R116" i="51"/>
  <c r="R99" i="51"/>
  <c r="R131" i="51"/>
  <c r="R203" i="51"/>
  <c r="R204" i="51"/>
  <c r="R62" i="51"/>
  <c r="R139" i="51"/>
  <c r="R140" i="51"/>
  <c r="R356" i="51"/>
  <c r="R412" i="51"/>
  <c r="R413" i="51"/>
  <c r="R414" i="51"/>
  <c r="R464" i="51"/>
  <c r="R465" i="51"/>
  <c r="R436" i="51"/>
  <c r="R437" i="51"/>
  <c r="R438" i="51"/>
  <c r="R439" i="51"/>
  <c r="R440" i="51"/>
  <c r="R96" i="51"/>
  <c r="R357" i="51"/>
  <c r="R166" i="51"/>
  <c r="R119" i="51"/>
  <c r="R84" i="51"/>
  <c r="R373" i="51"/>
  <c r="R374" i="51"/>
  <c r="R375" i="51"/>
  <c r="R341" i="51"/>
  <c r="R342" i="51"/>
  <c r="R343" i="51"/>
  <c r="R344" i="51"/>
  <c r="R161" i="51"/>
  <c r="R107" i="51"/>
  <c r="R127" i="51"/>
  <c r="R441" i="51"/>
  <c r="R442" i="51"/>
  <c r="R443" i="51"/>
  <c r="R444" i="51"/>
  <c r="R126" i="51"/>
  <c r="R217" i="51"/>
  <c r="R415" i="51"/>
  <c r="R416" i="51"/>
  <c r="R417" i="51"/>
  <c r="R418" i="51"/>
  <c r="R419" i="51"/>
  <c r="R420" i="51"/>
  <c r="R98" i="51"/>
  <c r="R153" i="51"/>
  <c r="R248" i="51"/>
  <c r="R377" i="51"/>
  <c r="R378" i="51"/>
  <c r="R379" i="51"/>
  <c r="R346" i="51"/>
  <c r="R347" i="51"/>
  <c r="R348" i="51"/>
  <c r="R349" i="51"/>
  <c r="R350" i="51"/>
  <c r="R136" i="51"/>
  <c r="R351" i="51"/>
  <c r="R352" i="51"/>
  <c r="R178" i="51"/>
  <c r="R177" i="51"/>
  <c r="R182" i="51"/>
  <c r="R183" i="51"/>
  <c r="R184" i="51"/>
  <c r="R185" i="51"/>
  <c r="R186" i="51"/>
  <c r="R117" i="51"/>
  <c r="R466" i="51"/>
  <c r="R467" i="51"/>
  <c r="R353" i="51"/>
  <c r="R446" i="51"/>
  <c r="R253" i="51"/>
  <c r="R447" i="51"/>
  <c r="R448" i="51"/>
  <c r="R449" i="51"/>
  <c r="R110" i="51"/>
  <c r="R287" i="51"/>
  <c r="R303" i="51"/>
  <c r="R401" i="51"/>
  <c r="R247" i="51"/>
  <c r="R402" i="51"/>
  <c r="R403" i="51"/>
  <c r="R404" i="51"/>
  <c r="R118" i="51"/>
  <c r="R197" i="51"/>
  <c r="R354" i="51"/>
  <c r="R355" i="51"/>
  <c r="R187" i="51"/>
  <c r="R215" i="51"/>
  <c r="R216" i="51"/>
  <c r="R90" i="51"/>
  <c r="R218" i="51"/>
  <c r="R219" i="51"/>
  <c r="R220" i="51"/>
  <c r="R134" i="51"/>
  <c r="R132" i="51"/>
  <c r="R421" i="51"/>
  <c r="R422" i="51"/>
  <c r="R423" i="51"/>
  <c r="R424" i="51"/>
  <c r="R425" i="51"/>
  <c r="R405" i="51"/>
  <c r="R406" i="51"/>
  <c r="R407" i="51"/>
  <c r="R426" i="51"/>
  <c r="R408" i="51"/>
  <c r="R409" i="51"/>
  <c r="R427" i="51"/>
  <c r="R428" i="51"/>
  <c r="R429" i="51"/>
  <c r="R97" i="51"/>
  <c r="R430" i="51"/>
  <c r="R237" i="51"/>
  <c r="R233" i="51"/>
  <c r="R234" i="51"/>
  <c r="R214" i="51"/>
  <c r="R235" i="51"/>
  <c r="R358" i="51"/>
  <c r="R359" i="51"/>
  <c r="R360" i="51"/>
  <c r="R361" i="51"/>
  <c r="R362" i="51"/>
  <c r="R363" i="51"/>
  <c r="R364" i="51"/>
  <c r="R365" i="51"/>
  <c r="R431" i="51"/>
  <c r="R432" i="51"/>
  <c r="R380" i="51"/>
  <c r="R147" i="51"/>
  <c r="R468" i="51"/>
  <c r="R450" i="51"/>
  <c r="R238" i="51"/>
  <c r="R288" i="51"/>
  <c r="R469" i="51"/>
  <c r="R243" i="51"/>
  <c r="R470" i="51"/>
  <c r="R145" i="51"/>
  <c r="R381" i="51"/>
  <c r="R252" i="51"/>
  <c r="R460" i="51"/>
  <c r="R461" i="51"/>
  <c r="R382" i="51"/>
  <c r="R259" i="51"/>
  <c r="R471" i="51"/>
  <c r="R451" i="51"/>
  <c r="R271" i="51"/>
  <c r="R472" i="51"/>
  <c r="R383" i="51"/>
  <c r="R384" i="51"/>
  <c r="R385" i="51"/>
  <c r="R473" i="51"/>
  <c r="R474" i="51"/>
  <c r="R452" i="51"/>
  <c r="R143" i="51"/>
  <c r="R266" i="51"/>
  <c r="R159" i="51"/>
  <c r="R280" i="51"/>
  <c r="R167" i="51"/>
  <c r="R386" i="51"/>
  <c r="R387" i="51"/>
  <c r="R388" i="51"/>
  <c r="R389" i="51"/>
  <c r="R160" i="51"/>
  <c r="R453" i="51"/>
  <c r="R454" i="51"/>
  <c r="R455" i="51"/>
  <c r="R390" i="51"/>
  <c r="R391" i="51"/>
  <c r="R392" i="51"/>
  <c r="R393" i="51"/>
  <c r="R394" i="51"/>
  <c r="R395" i="51"/>
  <c r="R296" i="51"/>
  <c r="R297" i="51"/>
  <c r="R298" i="51"/>
  <c r="R299" i="51"/>
  <c r="R300" i="51"/>
  <c r="R301" i="51"/>
  <c r="R302" i="51"/>
  <c r="R456" i="51"/>
  <c r="R457" i="51"/>
  <c r="R458" i="51"/>
  <c r="R459" i="51"/>
  <c r="R396" i="51"/>
  <c r="R397" i="51"/>
  <c r="R398" i="51"/>
  <c r="R399" i="51"/>
  <c r="R315" i="51"/>
  <c r="R316" i="51"/>
  <c r="R317" i="51"/>
  <c r="R318" i="51"/>
  <c r="R319" i="51"/>
  <c r="R320" i="51"/>
  <c r="R321" i="51"/>
  <c r="R322" i="51"/>
  <c r="R462" i="51"/>
  <c r="R463" i="51"/>
  <c r="R327" i="51"/>
  <c r="R328" i="51"/>
  <c r="R329" i="51"/>
  <c r="R475" i="51"/>
  <c r="R476" i="51"/>
  <c r="R477" i="51"/>
  <c r="R152" i="51"/>
  <c r="R478" i="51"/>
  <c r="R479" i="51"/>
  <c r="R480" i="51"/>
  <c r="R481" i="51"/>
  <c r="R482" i="51"/>
  <c r="R483" i="51"/>
  <c r="R484" i="51"/>
  <c r="R281" i="51"/>
  <c r="R485" i="51"/>
  <c r="R486" i="51"/>
  <c r="R487" i="51"/>
  <c r="R488" i="51"/>
  <c r="R489" i="51"/>
  <c r="R490" i="51"/>
  <c r="R491" i="51"/>
  <c r="R492" i="51"/>
  <c r="R493" i="51"/>
  <c r="R494" i="51"/>
  <c r="R495" i="51"/>
  <c r="R129" i="51"/>
  <c r="R496" i="51"/>
  <c r="R497" i="51"/>
  <c r="R498" i="51"/>
  <c r="R499" i="51"/>
  <c r="R500" i="51"/>
  <c r="R501" i="51"/>
  <c r="R502" i="51"/>
  <c r="R503" i="51"/>
  <c r="R504" i="51"/>
  <c r="R505" i="51"/>
  <c r="R506" i="51"/>
  <c r="R85" i="51"/>
  <c r="R507" i="51"/>
  <c r="R508" i="51"/>
  <c r="R509" i="51"/>
  <c r="R510" i="51"/>
  <c r="R511" i="51"/>
  <c r="R512" i="51"/>
  <c r="R513" i="51"/>
  <c r="R514" i="51"/>
  <c r="R515" i="51"/>
  <c r="R516" i="51"/>
  <c r="R517" i="51"/>
  <c r="R41" i="51"/>
  <c r="R518" i="51"/>
  <c r="R519" i="51"/>
  <c r="R520" i="51"/>
  <c r="R521" i="51"/>
  <c r="R522" i="51"/>
  <c r="R523" i="51"/>
  <c r="R524" i="51"/>
  <c r="R525" i="51"/>
  <c r="R526" i="51"/>
  <c r="R527" i="51"/>
  <c r="R528" i="51"/>
  <c r="R529" i="51"/>
  <c r="R330" i="51"/>
  <c r="R530" i="51"/>
  <c r="R531" i="51"/>
  <c r="R532" i="51"/>
  <c r="R323" i="51"/>
  <c r="R331" i="51"/>
  <c r="R533" i="51"/>
  <c r="R534" i="51"/>
  <c r="R535" i="51"/>
  <c r="R536" i="51"/>
  <c r="R537" i="51"/>
  <c r="R538" i="51"/>
  <c r="R539" i="51"/>
  <c r="R540" i="51"/>
  <c r="R541" i="51"/>
  <c r="R542" i="51"/>
  <c r="R543" i="51"/>
  <c r="R544" i="51"/>
  <c r="R545" i="51"/>
  <c r="R546" i="51"/>
  <c r="R547" i="51"/>
  <c r="R548" i="51"/>
  <c r="R549" i="51"/>
  <c r="R550" i="51"/>
  <c r="R551" i="51"/>
  <c r="R552" i="51"/>
  <c r="R553" i="51"/>
  <c r="R554" i="51"/>
  <c r="R555" i="51"/>
  <c r="R556" i="51"/>
  <c r="R557" i="51"/>
  <c r="R558" i="51"/>
  <c r="R559" i="51"/>
  <c r="R560" i="51"/>
  <c r="R91" i="51"/>
  <c r="R561" i="51"/>
  <c r="R562" i="51"/>
  <c r="R563" i="51"/>
  <c r="R564" i="51"/>
  <c r="R565" i="51"/>
  <c r="R566" i="51"/>
  <c r="R567" i="51"/>
  <c r="R568" i="51"/>
  <c r="R569" i="51"/>
  <c r="R570" i="51"/>
  <c r="R571" i="51"/>
  <c r="R572" i="51"/>
  <c r="R573" i="51"/>
  <c r="R574" i="51"/>
  <c r="R575" i="51"/>
  <c r="R576" i="51"/>
  <c r="R577" i="51"/>
  <c r="R578" i="51"/>
  <c r="R579" i="51"/>
  <c r="R580" i="51"/>
  <c r="R581" i="51"/>
  <c r="R245" i="51"/>
  <c r="R582" i="51"/>
  <c r="R583" i="51"/>
  <c r="R584" i="51"/>
  <c r="R585" i="51"/>
  <c r="R586" i="51"/>
  <c r="R587" i="51"/>
  <c r="R588" i="51"/>
  <c r="R589" i="51"/>
  <c r="R590" i="51"/>
  <c r="R249" i="51"/>
  <c r="R591" i="51"/>
  <c r="R592" i="51"/>
  <c r="R593" i="51"/>
  <c r="R594" i="51"/>
  <c r="R595" i="51"/>
  <c r="R596" i="51"/>
  <c r="R597" i="51"/>
  <c r="R598" i="51"/>
  <c r="R599" i="51"/>
  <c r="R600" i="51"/>
  <c r="R601" i="51"/>
  <c r="R602" i="51"/>
  <c r="R603" i="51"/>
  <c r="R604" i="51"/>
  <c r="R605" i="51"/>
  <c r="R606" i="51"/>
  <c r="R607" i="51"/>
  <c r="R608" i="51"/>
  <c r="R609" i="51"/>
  <c r="R610" i="51"/>
  <c r="R611" i="51"/>
  <c r="R612" i="51"/>
  <c r="R613" i="51"/>
  <c r="R614" i="51"/>
  <c r="R615" i="51"/>
  <c r="R616" i="51"/>
  <c r="R617" i="51"/>
  <c r="R618" i="51"/>
  <c r="R619" i="51"/>
  <c r="R620" i="51"/>
  <c r="R246" i="51"/>
  <c r="R621" i="51"/>
  <c r="R622" i="51"/>
  <c r="R623" i="51"/>
  <c r="R624" i="51"/>
  <c r="R625" i="51"/>
  <c r="R626" i="51"/>
  <c r="R627" i="51"/>
  <c r="R628" i="51"/>
  <c r="R629" i="51"/>
  <c r="R210" i="51"/>
  <c r="R630" i="51"/>
  <c r="R631" i="51"/>
  <c r="R632" i="51"/>
  <c r="R633" i="51"/>
  <c r="R634" i="51"/>
  <c r="R635" i="51"/>
  <c r="R636" i="51"/>
  <c r="R637" i="51"/>
  <c r="R638" i="51"/>
  <c r="R639" i="51"/>
  <c r="R640" i="51"/>
  <c r="R641" i="51"/>
  <c r="R642" i="51"/>
  <c r="R643" i="51"/>
  <c r="R644" i="51"/>
  <c r="R645" i="51"/>
  <c r="R646" i="51"/>
  <c r="R647" i="51"/>
  <c r="R648" i="51"/>
  <c r="R649" i="51"/>
  <c r="R650" i="51"/>
  <c r="R651" i="51"/>
  <c r="R652" i="51"/>
  <c r="R653" i="51"/>
  <c r="R654" i="51"/>
  <c r="R655" i="51"/>
  <c r="R656" i="51"/>
  <c r="R657" i="51"/>
  <c r="R658" i="51"/>
  <c r="R659" i="51"/>
  <c r="R660" i="51"/>
  <c r="R661" i="51"/>
  <c r="R662" i="51"/>
  <c r="R663" i="51"/>
  <c r="R664" i="51"/>
  <c r="R665" i="51"/>
  <c r="E54" i="36"/>
  <c r="E71" i="36"/>
  <c r="E145" i="36"/>
  <c r="F137" i="36"/>
  <c r="F72" i="36"/>
  <c r="F65" i="36"/>
  <c r="F54" i="36"/>
  <c r="F71" i="36"/>
  <c r="F145" i="36"/>
  <c r="F149" i="36"/>
  <c r="H137" i="36"/>
  <c r="H72" i="36"/>
  <c r="H65" i="36"/>
  <c r="H54" i="36"/>
  <c r="H71" i="36"/>
  <c r="H145" i="36"/>
  <c r="H149" i="36"/>
  <c r="E137" i="36"/>
  <c r="E72" i="36"/>
  <c r="E65" i="36"/>
  <c r="E149" i="36"/>
  <c r="F115" i="36"/>
  <c r="H115" i="36"/>
  <c r="E115" i="36"/>
  <c r="F114" i="36"/>
  <c r="H114" i="36"/>
  <c r="E114" i="36"/>
  <c r="F94" i="36"/>
  <c r="H94" i="36"/>
  <c r="E94" i="36"/>
  <c r="Q7" i="52"/>
  <c r="Q10" i="52"/>
  <c r="Q9" i="52"/>
  <c r="Q8" i="52"/>
  <c r="Q12" i="52"/>
  <c r="Q13" i="52"/>
  <c r="Q16" i="52"/>
  <c r="Q11" i="52"/>
  <c r="Q27" i="52"/>
  <c r="Q19" i="52"/>
  <c r="Q18" i="52"/>
  <c r="Q17" i="52"/>
  <c r="Q110" i="52"/>
  <c r="Q151" i="52"/>
  <c r="Q20" i="52"/>
  <c r="Q25" i="52"/>
  <c r="Q140" i="52"/>
  <c r="Q15" i="52"/>
  <c r="Q32" i="52"/>
  <c r="Q89" i="52"/>
  <c r="Q117" i="52"/>
  <c r="Q116" i="52"/>
  <c r="Q131" i="52"/>
  <c r="Q33" i="52"/>
  <c r="Q69" i="52"/>
  <c r="Q40" i="52"/>
  <c r="Q60" i="52"/>
  <c r="Q152" i="52"/>
  <c r="Q137" i="52"/>
  <c r="Q46" i="52"/>
  <c r="Q21" i="52"/>
  <c r="Q24" i="52"/>
  <c r="Q160" i="52"/>
  <c r="Q132" i="52"/>
  <c r="Q54" i="52"/>
  <c r="Q31" i="52"/>
  <c r="Q90" i="52"/>
  <c r="Q35" i="52"/>
  <c r="Q30" i="52"/>
  <c r="Q34" i="52"/>
  <c r="Q62" i="52"/>
  <c r="Q63" i="52"/>
  <c r="Q154" i="52"/>
  <c r="Q79" i="52"/>
  <c r="Q134" i="52"/>
  <c r="Q156" i="52"/>
  <c r="Q76" i="52"/>
  <c r="Q96" i="52"/>
  <c r="Q107" i="52"/>
  <c r="Q171" i="52"/>
  <c r="Q52" i="52"/>
  <c r="Q53" i="52"/>
  <c r="Q23" i="52"/>
  <c r="Q71" i="52"/>
  <c r="Q49" i="52"/>
  <c r="Q147" i="52"/>
  <c r="Q77" i="52"/>
  <c r="Q81" i="52"/>
  <c r="Q128" i="52"/>
  <c r="Q97" i="52"/>
  <c r="Q72" i="52"/>
  <c r="Q36" i="52"/>
  <c r="Q37" i="52"/>
  <c r="Q166" i="52"/>
  <c r="Q157" i="52"/>
  <c r="Q100" i="52"/>
  <c r="Q91" i="52"/>
  <c r="Q111" i="52"/>
  <c r="Q136" i="52"/>
  <c r="Q83" i="52"/>
  <c r="Q70" i="52"/>
  <c r="Q92" i="52"/>
  <c r="Q144" i="52"/>
  <c r="Q167" i="52"/>
  <c r="Q158" i="52"/>
  <c r="Q112" i="52"/>
  <c r="Q125" i="52"/>
  <c r="Q142" i="52"/>
  <c r="Q159" i="52"/>
  <c r="Q143" i="52"/>
  <c r="Q121" i="52"/>
  <c r="Q64" i="52"/>
  <c r="Q135" i="52"/>
  <c r="Q105" i="52"/>
  <c r="Q118" i="52"/>
  <c r="Q162" i="52"/>
  <c r="Q78" i="52"/>
  <c r="Q145" i="52"/>
  <c r="Q161" i="52"/>
  <c r="Q119" i="52"/>
  <c r="Q130" i="52"/>
  <c r="Q59" i="52"/>
  <c r="Q126" i="52"/>
  <c r="Q103" i="52"/>
  <c r="Q169" i="52"/>
  <c r="Q80" i="52"/>
  <c r="Q106" i="52"/>
  <c r="Q129" i="52"/>
  <c r="Q141" i="52"/>
  <c r="Q163" i="52"/>
  <c r="Q93" i="52"/>
  <c r="Q170" i="52"/>
  <c r="Q138" i="52"/>
  <c r="Q22" i="52"/>
  <c r="Q102" i="52"/>
  <c r="Q120" i="52"/>
  <c r="Q109" i="52"/>
  <c r="Q153" i="52"/>
  <c r="Q84" i="52"/>
  <c r="Q164" i="52"/>
  <c r="Q114" i="52"/>
  <c r="Q133" i="52"/>
  <c r="Q115" i="52"/>
  <c r="Q108" i="52"/>
  <c r="Q113" i="52"/>
  <c r="Q148" i="52"/>
  <c r="Q155" i="52"/>
  <c r="Q168" i="52"/>
  <c r="Q122" i="52"/>
  <c r="Q43" i="52"/>
  <c r="Q94" i="52"/>
  <c r="Q95" i="52"/>
  <c r="Q99" i="52"/>
  <c r="Q104" i="52"/>
  <c r="Q149" i="52"/>
  <c r="Q139" i="52"/>
  <c r="Q150" i="52"/>
  <c r="Q172" i="52"/>
  <c r="Q124" i="52"/>
  <c r="Q98" i="52"/>
  <c r="Q123" i="52"/>
  <c r="Q165" i="52"/>
  <c r="AJ5" i="51"/>
  <c r="L71" i="51"/>
  <c r="M71" i="51"/>
  <c r="N71" i="51"/>
  <c r="O71" i="51"/>
  <c r="P71" i="51"/>
  <c r="Q71" i="51"/>
  <c r="L187" i="51"/>
  <c r="M187" i="51"/>
  <c r="N187" i="51"/>
  <c r="O187" i="51"/>
  <c r="P187" i="51"/>
  <c r="Q187" i="51"/>
  <c r="AJ5" i="52"/>
  <c r="L52" i="52"/>
  <c r="M52" i="52"/>
  <c r="N52" i="52"/>
  <c r="O52" i="52"/>
  <c r="P52" i="52"/>
  <c r="L53" i="52"/>
  <c r="M53" i="52"/>
  <c r="N53" i="52"/>
  <c r="O53" i="52"/>
  <c r="P53" i="52"/>
  <c r="L72" i="52"/>
  <c r="M72" i="52"/>
  <c r="N72" i="52"/>
  <c r="O72" i="52"/>
  <c r="P72" i="52"/>
  <c r="L36" i="52"/>
  <c r="M36" i="52"/>
  <c r="N36" i="52"/>
  <c r="O36" i="52"/>
  <c r="P36" i="52"/>
  <c r="O16" i="52"/>
  <c r="O7" i="52"/>
  <c r="O10" i="52"/>
  <c r="O8" i="52"/>
  <c r="O13" i="52"/>
  <c r="O12" i="52"/>
  <c r="O27" i="52"/>
  <c r="O9" i="52"/>
  <c r="O19" i="52"/>
  <c r="O11" i="52"/>
  <c r="O110" i="52"/>
  <c r="O151" i="52"/>
  <c r="O140" i="52"/>
  <c r="O18" i="52"/>
  <c r="O25" i="52"/>
  <c r="O15" i="52"/>
  <c r="O20" i="52"/>
  <c r="O89" i="52"/>
  <c r="O117" i="52"/>
  <c r="O116" i="52"/>
  <c r="O17" i="52"/>
  <c r="O131" i="52"/>
  <c r="O32" i="52"/>
  <c r="O33" i="52"/>
  <c r="O69" i="52"/>
  <c r="O40" i="52"/>
  <c r="O60" i="52"/>
  <c r="O152" i="52"/>
  <c r="O137" i="52"/>
  <c r="O24" i="52"/>
  <c r="O160" i="52"/>
  <c r="O132" i="52"/>
  <c r="O54" i="52"/>
  <c r="O90" i="52"/>
  <c r="O35" i="52"/>
  <c r="O62" i="52"/>
  <c r="O63" i="52"/>
  <c r="O154" i="52"/>
  <c r="O79" i="52"/>
  <c r="O134" i="52"/>
  <c r="O156" i="52"/>
  <c r="O76" i="52"/>
  <c r="O96" i="52"/>
  <c r="O107" i="52"/>
  <c r="O171" i="52"/>
  <c r="O23" i="52"/>
  <c r="O49" i="52"/>
  <c r="O147" i="52"/>
  <c r="O77" i="52"/>
  <c r="O81" i="52"/>
  <c r="O46" i="52"/>
  <c r="O21" i="52"/>
  <c r="O34" i="52"/>
  <c r="O31" i="52"/>
  <c r="O128" i="52"/>
  <c r="O97" i="52"/>
  <c r="O37" i="52"/>
  <c r="O166" i="52"/>
  <c r="O157" i="52"/>
  <c r="O30" i="52"/>
  <c r="O100" i="52"/>
  <c r="O91" i="52"/>
  <c r="O111" i="52"/>
  <c r="O136" i="52"/>
  <c r="O83" i="52"/>
  <c r="O70" i="52"/>
  <c r="O92" i="52"/>
  <c r="O144" i="52"/>
  <c r="O167" i="52"/>
  <c r="O158" i="52"/>
  <c r="O71" i="52"/>
  <c r="O112" i="52"/>
  <c r="O125" i="52"/>
  <c r="O142" i="52"/>
  <c r="O159" i="52"/>
  <c r="O143" i="52"/>
  <c r="O121" i="52"/>
  <c r="O64" i="52"/>
  <c r="O135" i="52"/>
  <c r="O105" i="52"/>
  <c r="O118" i="52"/>
  <c r="O162" i="52"/>
  <c r="O78" i="52"/>
  <c r="O145" i="52"/>
  <c r="O161" i="52"/>
  <c r="O119" i="52"/>
  <c r="O130" i="52"/>
  <c r="O59" i="52"/>
  <c r="O126" i="52"/>
  <c r="O103" i="52"/>
  <c r="O169" i="52"/>
  <c r="O80" i="52"/>
  <c r="O106" i="52"/>
  <c r="O129" i="52"/>
  <c r="O141" i="52"/>
  <c r="O163" i="52"/>
  <c r="O93" i="52"/>
  <c r="O170" i="52"/>
  <c r="O138" i="52"/>
  <c r="O22" i="52"/>
  <c r="O102" i="52"/>
  <c r="O120" i="52"/>
  <c r="O109" i="52"/>
  <c r="O153" i="52"/>
  <c r="O84" i="52"/>
  <c r="O164" i="52"/>
  <c r="O114" i="52"/>
  <c r="O133" i="52"/>
  <c r="O115" i="52"/>
  <c r="O108" i="52"/>
  <c r="O113" i="52"/>
  <c r="O148" i="52"/>
  <c r="O155" i="52"/>
  <c r="O168" i="52"/>
  <c r="O122" i="52"/>
  <c r="O43" i="52"/>
  <c r="O94" i="52"/>
  <c r="O95" i="52"/>
  <c r="O99" i="52"/>
  <c r="O104" i="52"/>
  <c r="O149" i="52"/>
  <c r="O139" i="52"/>
  <c r="O150" i="52"/>
  <c r="O172" i="52"/>
  <c r="O124" i="52"/>
  <c r="O98" i="52"/>
  <c r="O123" i="52"/>
  <c r="O165" i="52"/>
  <c r="L114" i="51"/>
  <c r="M114" i="51"/>
  <c r="N114" i="51"/>
  <c r="O114" i="51"/>
  <c r="P114" i="51"/>
  <c r="Q114" i="51"/>
  <c r="L115" i="51"/>
  <c r="M115" i="51"/>
  <c r="N115" i="51"/>
  <c r="O115" i="51"/>
  <c r="P115" i="51"/>
  <c r="Q115" i="51"/>
  <c r="L57" i="51"/>
  <c r="M57" i="51"/>
  <c r="N57" i="51"/>
  <c r="O57" i="51"/>
  <c r="P57" i="51"/>
  <c r="Q57" i="51"/>
  <c r="AI5" i="51"/>
  <c r="D178" i="36" l="1"/>
  <c r="D168" i="36"/>
  <c r="D165" i="36"/>
  <c r="D174" i="36"/>
  <c r="D172" i="36"/>
  <c r="D177" i="36"/>
  <c r="D180" i="36"/>
  <c r="D171" i="36"/>
  <c r="D181" i="36"/>
  <c r="D167" i="36"/>
  <c r="D162" i="36"/>
  <c r="D183" i="36"/>
  <c r="D173" i="36"/>
  <c r="D82" i="36"/>
  <c r="D182" i="36"/>
  <c r="D179" i="36"/>
  <c r="G36" i="52"/>
  <c r="H36" i="52"/>
  <c r="I36" i="52"/>
  <c r="G53" i="52"/>
  <c r="H53" i="52"/>
  <c r="I53" i="52"/>
  <c r="G48" i="52"/>
  <c r="H48" i="52"/>
  <c r="I48" i="52"/>
  <c r="G127" i="52"/>
  <c r="H127" i="52"/>
  <c r="I127" i="52"/>
  <c r="G52" i="52"/>
  <c r="H52" i="52"/>
  <c r="I52" i="52"/>
  <c r="G14" i="52"/>
  <c r="H14" i="52"/>
  <c r="I14" i="52"/>
  <c r="G146" i="52"/>
  <c r="H146" i="52"/>
  <c r="I146" i="52"/>
  <c r="G72" i="52"/>
  <c r="H72" i="52"/>
  <c r="I72" i="52"/>
  <c r="G101" i="52"/>
  <c r="H101" i="52"/>
  <c r="I101" i="52"/>
  <c r="I284" i="51"/>
  <c r="G284" i="51"/>
  <c r="H284" i="51"/>
  <c r="H262" i="51"/>
  <c r="G262" i="51"/>
  <c r="I262" i="51"/>
  <c r="I283" i="51"/>
  <c r="G283" i="51"/>
  <c r="H283" i="51"/>
  <c r="H260" i="51"/>
  <c r="I260" i="51"/>
  <c r="G260" i="51"/>
  <c r="H254" i="51"/>
  <c r="I254" i="51"/>
  <c r="G254" i="51"/>
  <c r="G71" i="51"/>
  <c r="H71" i="51"/>
  <c r="I71" i="51"/>
  <c r="G285" i="51"/>
  <c r="H285" i="51"/>
  <c r="I285" i="51"/>
  <c r="I269" i="51"/>
  <c r="G269" i="51"/>
  <c r="H269" i="51"/>
  <c r="G114" i="51"/>
  <c r="H114" i="51"/>
  <c r="I114" i="51"/>
  <c r="I261" i="51"/>
  <c r="G261" i="51"/>
  <c r="H261" i="51"/>
  <c r="I267" i="51"/>
  <c r="G267" i="51"/>
  <c r="H267" i="51"/>
  <c r="H236" i="51"/>
  <c r="I236" i="51"/>
  <c r="G236" i="51"/>
  <c r="H268" i="51"/>
  <c r="G268" i="51"/>
  <c r="I268" i="51"/>
  <c r="H286" i="51"/>
  <c r="G286" i="51"/>
  <c r="I286" i="51"/>
  <c r="G57" i="51"/>
  <c r="H57" i="51"/>
  <c r="I57" i="51"/>
  <c r="G187" i="51"/>
  <c r="H187" i="51"/>
  <c r="I187" i="51"/>
  <c r="H270" i="51"/>
  <c r="I270" i="51"/>
  <c r="G270" i="51"/>
  <c r="H282" i="51"/>
  <c r="G282" i="51"/>
  <c r="I282" i="51"/>
  <c r="I255" i="51"/>
  <c r="G255" i="51"/>
  <c r="H255" i="51"/>
  <c r="H239" i="51"/>
  <c r="G239" i="51"/>
  <c r="I239" i="51"/>
  <c r="G115" i="51"/>
  <c r="H115" i="51"/>
  <c r="I115" i="51"/>
  <c r="H80" i="51"/>
  <c r="G80" i="51"/>
  <c r="I80" i="51"/>
  <c r="K283" i="51"/>
  <c r="K255" i="51"/>
  <c r="K260" i="51"/>
  <c r="K239" i="51"/>
  <c r="K261" i="51"/>
  <c r="K254" i="51"/>
  <c r="K282" i="51"/>
  <c r="K267" i="51"/>
  <c r="K236" i="51"/>
  <c r="K269" i="51"/>
  <c r="K286" i="51"/>
  <c r="K80" i="51"/>
  <c r="K284" i="51"/>
  <c r="K270" i="51"/>
  <c r="K262" i="51"/>
  <c r="K285" i="51"/>
  <c r="K268" i="51"/>
  <c r="K71" i="51"/>
  <c r="K187" i="51"/>
  <c r="K115" i="51"/>
  <c r="K57" i="51"/>
  <c r="K114" i="51"/>
  <c r="F239" i="51" l="1"/>
  <c r="F282" i="51"/>
  <c r="F254" i="51"/>
  <c r="F267" i="51"/>
  <c r="F261" i="51"/>
  <c r="F283" i="51"/>
  <c r="F255" i="51"/>
  <c r="F236" i="51"/>
  <c r="F260" i="51"/>
  <c r="F268" i="51"/>
  <c r="F284" i="51"/>
  <c r="F80" i="51"/>
  <c r="F285" i="51"/>
  <c r="F269" i="51"/>
  <c r="F286" i="51"/>
  <c r="F270" i="51"/>
  <c r="F262" i="51"/>
  <c r="F71" i="51"/>
  <c r="F187" i="51"/>
  <c r="F115" i="51"/>
  <c r="F57" i="51"/>
  <c r="F114" i="51"/>
  <c r="Q17" i="51"/>
  <c r="Q19" i="51"/>
  <c r="Q12" i="51"/>
  <c r="Q8" i="51"/>
  <c r="Q9" i="51"/>
  <c r="Q14" i="51"/>
  <c r="Q11" i="51"/>
  <c r="Q22" i="51"/>
  <c r="Q16" i="51"/>
  <c r="Q31" i="51"/>
  <c r="Q18" i="51"/>
  <c r="Q27" i="51"/>
  <c r="Q15" i="51"/>
  <c r="Q10" i="51"/>
  <c r="Q21" i="51"/>
  <c r="Q39" i="51"/>
  <c r="Q26" i="51"/>
  <c r="Q40" i="51"/>
  <c r="Q54" i="51"/>
  <c r="Q103" i="51"/>
  <c r="Q23" i="51"/>
  <c r="Q24" i="51"/>
  <c r="Q46" i="51"/>
  <c r="Q48" i="51"/>
  <c r="Q52" i="51"/>
  <c r="Q62" i="51"/>
  <c r="Q139" i="51"/>
  <c r="Q66" i="51"/>
  <c r="Q33" i="51"/>
  <c r="Q35" i="51"/>
  <c r="Q140" i="51"/>
  <c r="Q69" i="51"/>
  <c r="Q29" i="51"/>
  <c r="Q58" i="51"/>
  <c r="Q104" i="51"/>
  <c r="Q162" i="51"/>
  <c r="Q107" i="51"/>
  <c r="Q67" i="51"/>
  <c r="Q120" i="51"/>
  <c r="Q108" i="51"/>
  <c r="Q72" i="51"/>
  <c r="Q51" i="51"/>
  <c r="Q89" i="51"/>
  <c r="Q215" i="51"/>
  <c r="Q216" i="51"/>
  <c r="Q99" i="51"/>
  <c r="Q131" i="51"/>
  <c r="Q74" i="51"/>
  <c r="Q90" i="51"/>
  <c r="Q217" i="51"/>
  <c r="Q218" i="51"/>
  <c r="Q79" i="51"/>
  <c r="Q116" i="51"/>
  <c r="Q219" i="51"/>
  <c r="Q220" i="51"/>
  <c r="Q134" i="51"/>
  <c r="Q132" i="51"/>
  <c r="Q233" i="51"/>
  <c r="Q234" i="51"/>
  <c r="Q214" i="51"/>
  <c r="Q235" i="51"/>
  <c r="Q13" i="51"/>
  <c r="Q7" i="51"/>
  <c r="Q20" i="51"/>
  <c r="Q28" i="51"/>
  <c r="Q95" i="51"/>
  <c r="Q34" i="51"/>
  <c r="Q32" i="51"/>
  <c r="Q81" i="51"/>
  <c r="Q44" i="51"/>
  <c r="Q410" i="51"/>
  <c r="Q73" i="51"/>
  <c r="Q42" i="51"/>
  <c r="Q76" i="51"/>
  <c r="Q77" i="51"/>
  <c r="Q92" i="51"/>
  <c r="Q151" i="51"/>
  <c r="Q56" i="51"/>
  <c r="Q338" i="51"/>
  <c r="Q339" i="51"/>
  <c r="Q25" i="51"/>
  <c r="Q70" i="51"/>
  <c r="Q38" i="51"/>
  <c r="Q36" i="51"/>
  <c r="Q176" i="51"/>
  <c r="Q400" i="51"/>
  <c r="Q122" i="51"/>
  <c r="Q45" i="51"/>
  <c r="Q163" i="51"/>
  <c r="Q88" i="51"/>
  <c r="Q60" i="51"/>
  <c r="Q369" i="51"/>
  <c r="Q345" i="51"/>
  <c r="Q433" i="51"/>
  <c r="Q75" i="51"/>
  <c r="Q47" i="51"/>
  <c r="Q164" i="51"/>
  <c r="Q165" i="51"/>
  <c r="Q100" i="51"/>
  <c r="Q168" i="51"/>
  <c r="Q63" i="51"/>
  <c r="Q445" i="51"/>
  <c r="Q434" i="51"/>
  <c r="Q435" i="51"/>
  <c r="Q366" i="51"/>
  <c r="Q367" i="51"/>
  <c r="Q111" i="51"/>
  <c r="Q135" i="51"/>
  <c r="Q53" i="51"/>
  <c r="Q82" i="51"/>
  <c r="Q181" i="51"/>
  <c r="Q55" i="51"/>
  <c r="Q83" i="51"/>
  <c r="Q113" i="51"/>
  <c r="Q368" i="51"/>
  <c r="Q340" i="51"/>
  <c r="Q49" i="51"/>
  <c r="Q411" i="51"/>
  <c r="Q105" i="51"/>
  <c r="Q106" i="51"/>
  <c r="Q68" i="51"/>
  <c r="Q30" i="51"/>
  <c r="Q376" i="51"/>
  <c r="Q125" i="51"/>
  <c r="Q169" i="51"/>
  <c r="Q244" i="51"/>
  <c r="Q179" i="51"/>
  <c r="Q180" i="51"/>
  <c r="Q109" i="51"/>
  <c r="Q121" i="51"/>
  <c r="Q370" i="51"/>
  <c r="Q371" i="51"/>
  <c r="Q372" i="51"/>
  <c r="Q203" i="51"/>
  <c r="Q204" i="51"/>
  <c r="Q356" i="51"/>
  <c r="Q412" i="51"/>
  <c r="Q413" i="51"/>
  <c r="Q414" i="51"/>
  <c r="Q78" i="51"/>
  <c r="Q464" i="51"/>
  <c r="Q465" i="51"/>
  <c r="Q436" i="51"/>
  <c r="Q437" i="51"/>
  <c r="Q438" i="51"/>
  <c r="Q439" i="51"/>
  <c r="Q440" i="51"/>
  <c r="Q96" i="51"/>
  <c r="Q357" i="51"/>
  <c r="Q166" i="51"/>
  <c r="Q84" i="51"/>
  <c r="Q373" i="51"/>
  <c r="Q374" i="51"/>
  <c r="Q375" i="51"/>
  <c r="Q341" i="51"/>
  <c r="Q342" i="51"/>
  <c r="Q343" i="51"/>
  <c r="Q344" i="51"/>
  <c r="Q161" i="51"/>
  <c r="Q127" i="51"/>
  <c r="Q102" i="51"/>
  <c r="Q441" i="51"/>
  <c r="Q442" i="51"/>
  <c r="Q443" i="51"/>
  <c r="Q444" i="51"/>
  <c r="Q415" i="51"/>
  <c r="Q416" i="51"/>
  <c r="Q417" i="51"/>
  <c r="Q418" i="51"/>
  <c r="Q419" i="51"/>
  <c r="Q420" i="51"/>
  <c r="Q98" i="51"/>
  <c r="Q153" i="51"/>
  <c r="Q248" i="51"/>
  <c r="Q377" i="51"/>
  <c r="Q378" i="51"/>
  <c r="Q379" i="51"/>
  <c r="Q346" i="51"/>
  <c r="Q347" i="51"/>
  <c r="Q348" i="51"/>
  <c r="Q349" i="51"/>
  <c r="Q350" i="51"/>
  <c r="Q136" i="51"/>
  <c r="Q351" i="51"/>
  <c r="Q352" i="51"/>
  <c r="Q178" i="51"/>
  <c r="Q177" i="51"/>
  <c r="Q182" i="51"/>
  <c r="Q183" i="51"/>
  <c r="Q184" i="51"/>
  <c r="Q185" i="51"/>
  <c r="Q186" i="51"/>
  <c r="Q117" i="51"/>
  <c r="Q466" i="51"/>
  <c r="Q467" i="51"/>
  <c r="Q353" i="51"/>
  <c r="Q446" i="51"/>
  <c r="Q253" i="51"/>
  <c r="Q447" i="51"/>
  <c r="Q448" i="51"/>
  <c r="Q449" i="51"/>
  <c r="Q110" i="51"/>
  <c r="Q287" i="51"/>
  <c r="Q303" i="51"/>
  <c r="Q401" i="51"/>
  <c r="Q247" i="51"/>
  <c r="Q402" i="51"/>
  <c r="Q403" i="51"/>
  <c r="Q404" i="51"/>
  <c r="Q118" i="51"/>
  <c r="Q197" i="51"/>
  <c r="Q86" i="51"/>
  <c r="Q354" i="51"/>
  <c r="Q355" i="51"/>
  <c r="Q421" i="51"/>
  <c r="Q422" i="51"/>
  <c r="Q133" i="51"/>
  <c r="Q423" i="51"/>
  <c r="Q424" i="51"/>
  <c r="Q425" i="51"/>
  <c r="Q405" i="51"/>
  <c r="Q406" i="51"/>
  <c r="Q407" i="51"/>
  <c r="Q426" i="51"/>
  <c r="Q408" i="51"/>
  <c r="Q409" i="51"/>
  <c r="Q427" i="51"/>
  <c r="Q428" i="51"/>
  <c r="Q429" i="51"/>
  <c r="Q97" i="51"/>
  <c r="Q430" i="51"/>
  <c r="Q237" i="51"/>
  <c r="Q358" i="51"/>
  <c r="Q359" i="51"/>
  <c r="Q360" i="51"/>
  <c r="Q361" i="51"/>
  <c r="Q362" i="51"/>
  <c r="Q363" i="51"/>
  <c r="Q364" i="51"/>
  <c r="Q365" i="51"/>
  <c r="Q431" i="51"/>
  <c r="Q432" i="51"/>
  <c r="Q94" i="51"/>
  <c r="Q380" i="51"/>
  <c r="Q147" i="51"/>
  <c r="Q468" i="51"/>
  <c r="Q191" i="51"/>
  <c r="Q450" i="51"/>
  <c r="Q238" i="51"/>
  <c r="Q288" i="51"/>
  <c r="Q469" i="51"/>
  <c r="Q243" i="51"/>
  <c r="Q470" i="51"/>
  <c r="Q145" i="51"/>
  <c r="Q381" i="51"/>
  <c r="Q126" i="51"/>
  <c r="Q119" i="51"/>
  <c r="Q252" i="51"/>
  <c r="Q460" i="51"/>
  <c r="Q461" i="51"/>
  <c r="Q382" i="51"/>
  <c r="Q259" i="51"/>
  <c r="Q471" i="51"/>
  <c r="Q451" i="51"/>
  <c r="Q271" i="51"/>
  <c r="Q472" i="51"/>
  <c r="Q190" i="51"/>
  <c r="Q383" i="51"/>
  <c r="Q384" i="51"/>
  <c r="Q385" i="51"/>
  <c r="Q473" i="51"/>
  <c r="Q474" i="51"/>
  <c r="Q452" i="51"/>
  <c r="Q143" i="51"/>
  <c r="Q266" i="51"/>
  <c r="Q159" i="51"/>
  <c r="Q280" i="51"/>
  <c r="Q167" i="51"/>
  <c r="Q386" i="51"/>
  <c r="Q387" i="51"/>
  <c r="Q388" i="51"/>
  <c r="Q389" i="51"/>
  <c r="Q160" i="51"/>
  <c r="Q453" i="51"/>
  <c r="Q454" i="51"/>
  <c r="Q455" i="51"/>
  <c r="Q390" i="51"/>
  <c r="Q391" i="51"/>
  <c r="Q392" i="51"/>
  <c r="Q393" i="51"/>
  <c r="Q394" i="51"/>
  <c r="Q395" i="51"/>
  <c r="Q296" i="51"/>
  <c r="Q297" i="51"/>
  <c r="Q298" i="51"/>
  <c r="Q299" i="51"/>
  <c r="Q300" i="51"/>
  <c r="Q301" i="51"/>
  <c r="Q302" i="51"/>
  <c r="Q456" i="51"/>
  <c r="Q457" i="51"/>
  <c r="Q458" i="51"/>
  <c r="Q459" i="51"/>
  <c r="Q396" i="51"/>
  <c r="Q397" i="51"/>
  <c r="Q398" i="51"/>
  <c r="Q399" i="51"/>
  <c r="Q315" i="51"/>
  <c r="Q316" i="51"/>
  <c r="Q317" i="51"/>
  <c r="Q318" i="51"/>
  <c r="Q319" i="51"/>
  <c r="Q320" i="51"/>
  <c r="Q321" i="51"/>
  <c r="Q322" i="51"/>
  <c r="Q462" i="51"/>
  <c r="Q463" i="51"/>
  <c r="Q327" i="51"/>
  <c r="Q328" i="51"/>
  <c r="Q329" i="51"/>
  <c r="Q475" i="51"/>
  <c r="Q61" i="51"/>
  <c r="Q43" i="51"/>
  <c r="Q476" i="51"/>
  <c r="Q477" i="51"/>
  <c r="Q152" i="51"/>
  <c r="Q478" i="51"/>
  <c r="Q479" i="51"/>
  <c r="Q480" i="51"/>
  <c r="Q481" i="51"/>
  <c r="Q482" i="51"/>
  <c r="Q483" i="51"/>
  <c r="Q484" i="51"/>
  <c r="Q281" i="51"/>
  <c r="Q485" i="51"/>
  <c r="Q486" i="51"/>
  <c r="Q487" i="51"/>
  <c r="Q488" i="51"/>
  <c r="Q489" i="51"/>
  <c r="Q490" i="51"/>
  <c r="Q491" i="51"/>
  <c r="Q492" i="51"/>
  <c r="Q493" i="51"/>
  <c r="Q494" i="51"/>
  <c r="Q495" i="51"/>
  <c r="Q129" i="51"/>
  <c r="Q496" i="51"/>
  <c r="Q497" i="51"/>
  <c r="Q498" i="51"/>
  <c r="Q499" i="51"/>
  <c r="Q500" i="51"/>
  <c r="Q501" i="51"/>
  <c r="Q502" i="51"/>
  <c r="Q503" i="51"/>
  <c r="Q504" i="51"/>
  <c r="Q505" i="51"/>
  <c r="Q506" i="51"/>
  <c r="Q85" i="51"/>
  <c r="Q507" i="51"/>
  <c r="Q508" i="51"/>
  <c r="Q509" i="51"/>
  <c r="Q510" i="51"/>
  <c r="Q511" i="51"/>
  <c r="Q512" i="51"/>
  <c r="Q513" i="51"/>
  <c r="Q514" i="51"/>
  <c r="Q515" i="51"/>
  <c r="Q516" i="51"/>
  <c r="Q517" i="51"/>
  <c r="Q41" i="51"/>
  <c r="Q518" i="51"/>
  <c r="Q519" i="51"/>
  <c r="Q520" i="51"/>
  <c r="Q521" i="51"/>
  <c r="Q522" i="51"/>
  <c r="Q523" i="51"/>
  <c r="Q524" i="51"/>
  <c r="Q525" i="51"/>
  <c r="Q526" i="51"/>
  <c r="Q527" i="51"/>
  <c r="Q528" i="51"/>
  <c r="Q529" i="51"/>
  <c r="Q330" i="51"/>
  <c r="Q530" i="51"/>
  <c r="Q531" i="51"/>
  <c r="Q532" i="51"/>
  <c r="Q323" i="51"/>
  <c r="Q331" i="51"/>
  <c r="Q533" i="51"/>
  <c r="Q534" i="51"/>
  <c r="Q535" i="51"/>
  <c r="Q536" i="51"/>
  <c r="Q59" i="51"/>
  <c r="Q537" i="51"/>
  <c r="Q538" i="51"/>
  <c r="Q539" i="51"/>
  <c r="Q540" i="51"/>
  <c r="Q541" i="51"/>
  <c r="Q542" i="51"/>
  <c r="Q543" i="51"/>
  <c r="Q544" i="51"/>
  <c r="Q545" i="51"/>
  <c r="Q546" i="51"/>
  <c r="Q547" i="51"/>
  <c r="Q548" i="51"/>
  <c r="Q549" i="51"/>
  <c r="Q550" i="51"/>
  <c r="Q551" i="51"/>
  <c r="Q552" i="51"/>
  <c r="Q553" i="51"/>
  <c r="Q554" i="51"/>
  <c r="Q555" i="51"/>
  <c r="Q556" i="51"/>
  <c r="Q557" i="51"/>
  <c r="Q558" i="51"/>
  <c r="Q559" i="51"/>
  <c r="Q560" i="51"/>
  <c r="Q91" i="51"/>
  <c r="Q561" i="51"/>
  <c r="Q562" i="51"/>
  <c r="Q563" i="51"/>
  <c r="Q564" i="51"/>
  <c r="Q565" i="51"/>
  <c r="Q566" i="51"/>
  <c r="Q567" i="51"/>
  <c r="Q568" i="51"/>
  <c r="Q569" i="51"/>
  <c r="Q570" i="51"/>
  <c r="Q571" i="51"/>
  <c r="Q572" i="51"/>
  <c r="Q573" i="51"/>
  <c r="Q574" i="51"/>
  <c r="Q575" i="51"/>
  <c r="Q576" i="51"/>
  <c r="Q577" i="51"/>
  <c r="Q578" i="51"/>
  <c r="Q579" i="51"/>
  <c r="Q580" i="51"/>
  <c r="Q581" i="51"/>
  <c r="Q245" i="51"/>
  <c r="Q582" i="51"/>
  <c r="Q583" i="51"/>
  <c r="Q584" i="51"/>
  <c r="Q585" i="51"/>
  <c r="Q586" i="51"/>
  <c r="Q587" i="51"/>
  <c r="Q588" i="51"/>
  <c r="Q189" i="51"/>
  <c r="Q589" i="51"/>
  <c r="Q590" i="51"/>
  <c r="Q249" i="51"/>
  <c r="Q591" i="51"/>
  <c r="Q592" i="51"/>
  <c r="Q593" i="51"/>
  <c r="Q594" i="51"/>
  <c r="Q595" i="51"/>
  <c r="Q596" i="51"/>
  <c r="Q597" i="51"/>
  <c r="Q598" i="51"/>
  <c r="Q599" i="51"/>
  <c r="Q600" i="51"/>
  <c r="Q601" i="51"/>
  <c r="Q602" i="51"/>
  <c r="Q603" i="51"/>
  <c r="Q604" i="51"/>
  <c r="Q605" i="51"/>
  <c r="Q606" i="51"/>
  <c r="Q607" i="51"/>
  <c r="Q608" i="51"/>
  <c r="Q609" i="51"/>
  <c r="Q610" i="51"/>
  <c r="Q611" i="51"/>
  <c r="Q612" i="51"/>
  <c r="Q613" i="51"/>
  <c r="Q614" i="51"/>
  <c r="Q615" i="51"/>
  <c r="Q616" i="51"/>
  <c r="Q617" i="51"/>
  <c r="Q618" i="51"/>
  <c r="Q619" i="51"/>
  <c r="Q620" i="51"/>
  <c r="Q246" i="51"/>
  <c r="Q621" i="51"/>
  <c r="Q622" i="51"/>
  <c r="Q623" i="51"/>
  <c r="Q624" i="51"/>
  <c r="Q625" i="51"/>
  <c r="Q626" i="51"/>
  <c r="Q627" i="51"/>
  <c r="Q628" i="51"/>
  <c r="Q629" i="51"/>
  <c r="Q210" i="51"/>
  <c r="Q630" i="51"/>
  <c r="Q631" i="51"/>
  <c r="Q632" i="51"/>
  <c r="Q633" i="51"/>
  <c r="Q634" i="51"/>
  <c r="Q635" i="51"/>
  <c r="Q636" i="51"/>
  <c r="Q637" i="51"/>
  <c r="Q638" i="51"/>
  <c r="Q639" i="51"/>
  <c r="Q640" i="51"/>
  <c r="Q641" i="51"/>
  <c r="Q642" i="51"/>
  <c r="Q643" i="51"/>
  <c r="Q644" i="51"/>
  <c r="Q645" i="51"/>
  <c r="Q646" i="51"/>
  <c r="Q647" i="51"/>
  <c r="Q648" i="51"/>
  <c r="Q649" i="51"/>
  <c r="Q650" i="51"/>
  <c r="Q651" i="51"/>
  <c r="Q652" i="51"/>
  <c r="Q653" i="51"/>
  <c r="Q654" i="51"/>
  <c r="Q655" i="51"/>
  <c r="Q656" i="51"/>
  <c r="Q657" i="51"/>
  <c r="Q658" i="51"/>
  <c r="Q659" i="51"/>
  <c r="Q660" i="51"/>
  <c r="Q661" i="51"/>
  <c r="Q662" i="51"/>
  <c r="Q663" i="51"/>
  <c r="Q664" i="51"/>
  <c r="Q665" i="51"/>
  <c r="P17" i="51"/>
  <c r="P19" i="51"/>
  <c r="P12" i="51"/>
  <c r="P8" i="51"/>
  <c r="P9" i="51"/>
  <c r="P14" i="51"/>
  <c r="P11" i="51"/>
  <c r="P22" i="51"/>
  <c r="P16" i="51"/>
  <c r="P31" i="51"/>
  <c r="P18" i="51"/>
  <c r="P27" i="51"/>
  <c r="P15" i="51"/>
  <c r="P10" i="51"/>
  <c r="P21" i="51"/>
  <c r="P39" i="51"/>
  <c r="P26" i="51"/>
  <c r="P40" i="51"/>
  <c r="P54" i="51"/>
  <c r="P103" i="51"/>
  <c r="P23" i="51"/>
  <c r="P24" i="51"/>
  <c r="P46" i="51"/>
  <c r="P48" i="51"/>
  <c r="P52" i="51"/>
  <c r="P62" i="51"/>
  <c r="P139" i="51"/>
  <c r="P66" i="51"/>
  <c r="P33" i="51"/>
  <c r="P35" i="51"/>
  <c r="P140" i="51"/>
  <c r="P69" i="51"/>
  <c r="P29" i="51"/>
  <c r="P58" i="51"/>
  <c r="P104" i="51"/>
  <c r="P162" i="51"/>
  <c r="P107" i="51"/>
  <c r="P67" i="51"/>
  <c r="P120" i="51"/>
  <c r="P108" i="51"/>
  <c r="P72" i="51"/>
  <c r="P51" i="51"/>
  <c r="P89" i="51"/>
  <c r="P215" i="51"/>
  <c r="P216" i="51"/>
  <c r="P99" i="51"/>
  <c r="P131" i="51"/>
  <c r="P74" i="51"/>
  <c r="P90" i="51"/>
  <c r="P217" i="51"/>
  <c r="P218" i="51"/>
  <c r="P79" i="51"/>
  <c r="P116" i="51"/>
  <c r="P219" i="51"/>
  <c r="P220" i="51"/>
  <c r="P134" i="51"/>
  <c r="P132" i="51"/>
  <c r="P233" i="51"/>
  <c r="P234" i="51"/>
  <c r="P214" i="51"/>
  <c r="P235" i="51"/>
  <c r="P13" i="51"/>
  <c r="P7" i="51"/>
  <c r="P20" i="51"/>
  <c r="P28" i="51"/>
  <c r="P95" i="51"/>
  <c r="P34" i="51"/>
  <c r="P32" i="51"/>
  <c r="P81" i="51"/>
  <c r="P44" i="51"/>
  <c r="P410" i="51"/>
  <c r="P73" i="51"/>
  <c r="P42" i="51"/>
  <c r="P76" i="51"/>
  <c r="P77" i="51"/>
  <c r="P92" i="51"/>
  <c r="P151" i="51"/>
  <c r="P56" i="51"/>
  <c r="P338" i="51"/>
  <c r="P339" i="51"/>
  <c r="P25" i="51"/>
  <c r="P70" i="51"/>
  <c r="P38" i="51"/>
  <c r="P36" i="51"/>
  <c r="P176" i="51"/>
  <c r="P400" i="51"/>
  <c r="P122" i="51"/>
  <c r="P45" i="51"/>
  <c r="P163" i="51"/>
  <c r="P88" i="51"/>
  <c r="P60" i="51"/>
  <c r="P369" i="51"/>
  <c r="P345" i="51"/>
  <c r="P433" i="51"/>
  <c r="P75" i="51"/>
  <c r="P47" i="51"/>
  <c r="P164" i="51"/>
  <c r="P165" i="51"/>
  <c r="P100" i="51"/>
  <c r="P168" i="51"/>
  <c r="P63" i="51"/>
  <c r="P445" i="51"/>
  <c r="P434" i="51"/>
  <c r="P435" i="51"/>
  <c r="P366" i="51"/>
  <c r="P367" i="51"/>
  <c r="P111" i="51"/>
  <c r="P135" i="51"/>
  <c r="P53" i="51"/>
  <c r="P82" i="51"/>
  <c r="P181" i="51"/>
  <c r="P55" i="51"/>
  <c r="P83" i="51"/>
  <c r="P113" i="51"/>
  <c r="P368" i="51"/>
  <c r="P340" i="51"/>
  <c r="P49" i="51"/>
  <c r="P411" i="51"/>
  <c r="P105" i="51"/>
  <c r="P106" i="51"/>
  <c r="P68" i="51"/>
  <c r="P30" i="51"/>
  <c r="P376" i="51"/>
  <c r="P125" i="51"/>
  <c r="P169" i="51"/>
  <c r="P244" i="51"/>
  <c r="P179" i="51"/>
  <c r="P180" i="51"/>
  <c r="P109" i="51"/>
  <c r="P121" i="51"/>
  <c r="P370" i="51"/>
  <c r="P371" i="51"/>
  <c r="P372" i="51"/>
  <c r="P203" i="51"/>
  <c r="P204" i="51"/>
  <c r="P356" i="51"/>
  <c r="P412" i="51"/>
  <c r="P413" i="51"/>
  <c r="P414" i="51"/>
  <c r="P78" i="51"/>
  <c r="P464" i="51"/>
  <c r="P465" i="51"/>
  <c r="P436" i="51"/>
  <c r="P437" i="51"/>
  <c r="P438" i="51"/>
  <c r="P439" i="51"/>
  <c r="P440" i="51"/>
  <c r="P96" i="51"/>
  <c r="P357" i="51"/>
  <c r="P166" i="51"/>
  <c r="P84" i="51"/>
  <c r="P373" i="51"/>
  <c r="P374" i="51"/>
  <c r="P375" i="51"/>
  <c r="P341" i="51"/>
  <c r="P342" i="51"/>
  <c r="P343" i="51"/>
  <c r="P344" i="51"/>
  <c r="P161" i="51"/>
  <c r="P127" i="51"/>
  <c r="P102" i="51"/>
  <c r="P441" i="51"/>
  <c r="P442" i="51"/>
  <c r="P443" i="51"/>
  <c r="P444" i="51"/>
  <c r="P415" i="51"/>
  <c r="P416" i="51"/>
  <c r="P417" i="51"/>
  <c r="P418" i="51"/>
  <c r="P419" i="51"/>
  <c r="P420" i="51"/>
  <c r="P98" i="51"/>
  <c r="P153" i="51"/>
  <c r="P248" i="51"/>
  <c r="P377" i="51"/>
  <c r="P378" i="51"/>
  <c r="P379" i="51"/>
  <c r="P346" i="51"/>
  <c r="P347" i="51"/>
  <c r="P348" i="51"/>
  <c r="P349" i="51"/>
  <c r="P350" i="51"/>
  <c r="P136" i="51"/>
  <c r="P351" i="51"/>
  <c r="P352" i="51"/>
  <c r="P178" i="51"/>
  <c r="P177" i="51"/>
  <c r="P182" i="51"/>
  <c r="P183" i="51"/>
  <c r="P184" i="51"/>
  <c r="P185" i="51"/>
  <c r="P186" i="51"/>
  <c r="P117" i="51"/>
  <c r="P466" i="51"/>
  <c r="P467" i="51"/>
  <c r="P353" i="51"/>
  <c r="P446" i="51"/>
  <c r="P253" i="51"/>
  <c r="P447" i="51"/>
  <c r="P448" i="51"/>
  <c r="P449" i="51"/>
  <c r="P110" i="51"/>
  <c r="P287" i="51"/>
  <c r="P303" i="51"/>
  <c r="P401" i="51"/>
  <c r="P247" i="51"/>
  <c r="P402" i="51"/>
  <c r="P403" i="51"/>
  <c r="P404" i="51"/>
  <c r="P118" i="51"/>
  <c r="P197" i="51"/>
  <c r="P86" i="51"/>
  <c r="P354" i="51"/>
  <c r="P355" i="51"/>
  <c r="P421" i="51"/>
  <c r="P422" i="51"/>
  <c r="P133" i="51"/>
  <c r="P423" i="51"/>
  <c r="P424" i="51"/>
  <c r="P425" i="51"/>
  <c r="P405" i="51"/>
  <c r="P406" i="51"/>
  <c r="P407" i="51"/>
  <c r="P426" i="51"/>
  <c r="P408" i="51"/>
  <c r="P409" i="51"/>
  <c r="P427" i="51"/>
  <c r="P428" i="51"/>
  <c r="P429" i="51"/>
  <c r="P97" i="51"/>
  <c r="P430" i="51"/>
  <c r="P237" i="51"/>
  <c r="P358" i="51"/>
  <c r="P359" i="51"/>
  <c r="P360" i="51"/>
  <c r="P361" i="51"/>
  <c r="P362" i="51"/>
  <c r="P363" i="51"/>
  <c r="P364" i="51"/>
  <c r="P365" i="51"/>
  <c r="P431" i="51"/>
  <c r="P432" i="51"/>
  <c r="P94" i="51"/>
  <c r="P380" i="51"/>
  <c r="P147" i="51"/>
  <c r="P468" i="51"/>
  <c r="P191" i="51"/>
  <c r="P450" i="51"/>
  <c r="P238" i="51"/>
  <c r="P288" i="51"/>
  <c r="P469" i="51"/>
  <c r="P243" i="51"/>
  <c r="P470" i="51"/>
  <c r="P145" i="51"/>
  <c r="P381" i="51"/>
  <c r="P126" i="51"/>
  <c r="P119" i="51"/>
  <c r="P252" i="51"/>
  <c r="P460" i="51"/>
  <c r="P461" i="51"/>
  <c r="P382" i="51"/>
  <c r="P259" i="51"/>
  <c r="P471" i="51"/>
  <c r="P451" i="51"/>
  <c r="P271" i="51"/>
  <c r="P472" i="51"/>
  <c r="P190" i="51"/>
  <c r="P383" i="51"/>
  <c r="P384" i="51"/>
  <c r="P385" i="51"/>
  <c r="P473" i="51"/>
  <c r="P474" i="51"/>
  <c r="P452" i="51"/>
  <c r="P143" i="51"/>
  <c r="P266" i="51"/>
  <c r="P159" i="51"/>
  <c r="P280" i="51"/>
  <c r="P167" i="51"/>
  <c r="P386" i="51"/>
  <c r="P387" i="51"/>
  <c r="P388" i="51"/>
  <c r="P389" i="51"/>
  <c r="P160" i="51"/>
  <c r="P453" i="51"/>
  <c r="P454" i="51"/>
  <c r="P455" i="51"/>
  <c r="P390" i="51"/>
  <c r="P391" i="51"/>
  <c r="P392" i="51"/>
  <c r="P393" i="51"/>
  <c r="P394" i="51"/>
  <c r="P395" i="51"/>
  <c r="P296" i="51"/>
  <c r="P297" i="51"/>
  <c r="P298" i="51"/>
  <c r="P299" i="51"/>
  <c r="P300" i="51"/>
  <c r="P301" i="51"/>
  <c r="P302" i="51"/>
  <c r="P456" i="51"/>
  <c r="P457" i="51"/>
  <c r="P458" i="51"/>
  <c r="P459" i="51"/>
  <c r="P396" i="51"/>
  <c r="P397" i="51"/>
  <c r="P398" i="51"/>
  <c r="P399" i="51"/>
  <c r="P315" i="51"/>
  <c r="P316" i="51"/>
  <c r="P317" i="51"/>
  <c r="P318" i="51"/>
  <c r="P319" i="51"/>
  <c r="P320" i="51"/>
  <c r="P321" i="51"/>
  <c r="P322" i="51"/>
  <c r="P462" i="51"/>
  <c r="P463" i="51"/>
  <c r="P327" i="51"/>
  <c r="P328" i="51"/>
  <c r="P329" i="51"/>
  <c r="P475" i="51"/>
  <c r="P61" i="51"/>
  <c r="P43" i="51"/>
  <c r="P476" i="51"/>
  <c r="P477" i="51"/>
  <c r="P152" i="51"/>
  <c r="P478" i="51"/>
  <c r="P479" i="51"/>
  <c r="P480" i="51"/>
  <c r="P481" i="51"/>
  <c r="P482" i="51"/>
  <c r="P483" i="51"/>
  <c r="P484" i="51"/>
  <c r="P281" i="51"/>
  <c r="P485" i="51"/>
  <c r="P486" i="51"/>
  <c r="P487" i="51"/>
  <c r="P488" i="51"/>
  <c r="P489" i="51"/>
  <c r="P490" i="51"/>
  <c r="P491" i="51"/>
  <c r="P492" i="51"/>
  <c r="P493" i="51"/>
  <c r="P494" i="51"/>
  <c r="P495" i="51"/>
  <c r="P129" i="51"/>
  <c r="P496" i="51"/>
  <c r="P497" i="51"/>
  <c r="P498" i="51"/>
  <c r="P499" i="51"/>
  <c r="P500" i="51"/>
  <c r="P501" i="51"/>
  <c r="P502" i="51"/>
  <c r="P503" i="51"/>
  <c r="P504" i="51"/>
  <c r="P505" i="51"/>
  <c r="P506" i="51"/>
  <c r="P85" i="51"/>
  <c r="P507" i="51"/>
  <c r="P508" i="51"/>
  <c r="P509" i="51"/>
  <c r="P510" i="51"/>
  <c r="P511" i="51"/>
  <c r="P512" i="51"/>
  <c r="P513" i="51"/>
  <c r="P514" i="51"/>
  <c r="P515" i="51"/>
  <c r="P516" i="51"/>
  <c r="P517" i="51"/>
  <c r="P41" i="51"/>
  <c r="P518" i="51"/>
  <c r="P519" i="51"/>
  <c r="P520" i="51"/>
  <c r="P521" i="51"/>
  <c r="P522" i="51"/>
  <c r="P523" i="51"/>
  <c r="P524" i="51"/>
  <c r="P525" i="51"/>
  <c r="P526" i="51"/>
  <c r="P527" i="51"/>
  <c r="P528" i="51"/>
  <c r="P529" i="51"/>
  <c r="P330" i="51"/>
  <c r="P530" i="51"/>
  <c r="P531" i="51"/>
  <c r="P532" i="51"/>
  <c r="P323" i="51"/>
  <c r="P331" i="51"/>
  <c r="P533" i="51"/>
  <c r="P534" i="51"/>
  <c r="P535" i="51"/>
  <c r="P536" i="51"/>
  <c r="P59" i="51"/>
  <c r="P537" i="51"/>
  <c r="P538" i="51"/>
  <c r="P539" i="51"/>
  <c r="P540" i="51"/>
  <c r="P541" i="51"/>
  <c r="P542" i="51"/>
  <c r="P543" i="51"/>
  <c r="P544" i="51"/>
  <c r="P545" i="51"/>
  <c r="P546" i="51"/>
  <c r="P547" i="51"/>
  <c r="P548" i="51"/>
  <c r="P549" i="51"/>
  <c r="P550" i="51"/>
  <c r="P551" i="51"/>
  <c r="P552" i="51"/>
  <c r="P553" i="51"/>
  <c r="P554" i="51"/>
  <c r="P555" i="51"/>
  <c r="P556" i="51"/>
  <c r="P557" i="51"/>
  <c r="P558" i="51"/>
  <c r="P559" i="51"/>
  <c r="P560" i="51"/>
  <c r="P91" i="51"/>
  <c r="P561" i="51"/>
  <c r="P562" i="51"/>
  <c r="P563" i="51"/>
  <c r="P564" i="51"/>
  <c r="P565" i="51"/>
  <c r="P566" i="51"/>
  <c r="P567" i="51"/>
  <c r="P568" i="51"/>
  <c r="P569" i="51"/>
  <c r="P570" i="51"/>
  <c r="P571" i="51"/>
  <c r="P572" i="51"/>
  <c r="P573" i="51"/>
  <c r="P574" i="51"/>
  <c r="P575" i="51"/>
  <c r="P576" i="51"/>
  <c r="P577" i="51"/>
  <c r="P578" i="51"/>
  <c r="P579" i="51"/>
  <c r="P580" i="51"/>
  <c r="P581" i="51"/>
  <c r="P245" i="51"/>
  <c r="P582" i="51"/>
  <c r="P583" i="51"/>
  <c r="P584" i="51"/>
  <c r="P585" i="51"/>
  <c r="P586" i="51"/>
  <c r="P587" i="51"/>
  <c r="P588" i="51"/>
  <c r="P189" i="51"/>
  <c r="P589" i="51"/>
  <c r="P590" i="51"/>
  <c r="P249" i="51"/>
  <c r="P591" i="51"/>
  <c r="P592" i="51"/>
  <c r="P593" i="51"/>
  <c r="P594" i="51"/>
  <c r="P595" i="51"/>
  <c r="P596" i="51"/>
  <c r="P597" i="51"/>
  <c r="P598" i="51"/>
  <c r="P599" i="51"/>
  <c r="P600" i="51"/>
  <c r="P601" i="51"/>
  <c r="P602" i="51"/>
  <c r="P603" i="51"/>
  <c r="P604" i="51"/>
  <c r="P605" i="51"/>
  <c r="P606" i="51"/>
  <c r="P607" i="51"/>
  <c r="P608" i="51"/>
  <c r="P609" i="51"/>
  <c r="P610" i="51"/>
  <c r="P611" i="51"/>
  <c r="P612" i="51"/>
  <c r="P613" i="51"/>
  <c r="P614" i="51"/>
  <c r="P615" i="51"/>
  <c r="P616" i="51"/>
  <c r="P617" i="51"/>
  <c r="P618" i="51"/>
  <c r="P619" i="51"/>
  <c r="P620" i="51"/>
  <c r="P246" i="51"/>
  <c r="P621" i="51"/>
  <c r="P622" i="51"/>
  <c r="P623" i="51"/>
  <c r="P624" i="51"/>
  <c r="P625" i="51"/>
  <c r="P626" i="51"/>
  <c r="P627" i="51"/>
  <c r="P628" i="51"/>
  <c r="P629" i="51"/>
  <c r="P210" i="51"/>
  <c r="P630" i="51"/>
  <c r="P631" i="51"/>
  <c r="P632" i="51"/>
  <c r="P633" i="51"/>
  <c r="P634" i="51"/>
  <c r="P635" i="51"/>
  <c r="P636" i="51"/>
  <c r="P637" i="51"/>
  <c r="P638" i="51"/>
  <c r="P639" i="51"/>
  <c r="P640" i="51"/>
  <c r="P641" i="51"/>
  <c r="P642" i="51"/>
  <c r="P643" i="51"/>
  <c r="P644" i="51"/>
  <c r="P645" i="51"/>
  <c r="P646" i="51"/>
  <c r="P647" i="51"/>
  <c r="P648" i="51"/>
  <c r="P649" i="51"/>
  <c r="P650" i="51"/>
  <c r="P651" i="51"/>
  <c r="P652" i="51"/>
  <c r="P653" i="51"/>
  <c r="P654" i="51"/>
  <c r="P655" i="51"/>
  <c r="P656" i="51"/>
  <c r="P657" i="51"/>
  <c r="P658" i="51"/>
  <c r="P659" i="51"/>
  <c r="P660" i="51"/>
  <c r="P661" i="51"/>
  <c r="P662" i="51"/>
  <c r="P663" i="51"/>
  <c r="P664" i="51"/>
  <c r="P665" i="51"/>
  <c r="H10" i="36"/>
  <c r="H13" i="36"/>
  <c r="H34" i="36"/>
  <c r="H8" i="36"/>
  <c r="H11" i="36"/>
  <c r="H19" i="36"/>
  <c r="H18" i="36"/>
  <c r="H29" i="36"/>
  <c r="H23" i="36"/>
  <c r="H40" i="36"/>
  <c r="H60" i="36"/>
  <c r="H61" i="36"/>
  <c r="H32" i="36"/>
  <c r="H59" i="36"/>
  <c r="H63" i="36"/>
  <c r="H62" i="36"/>
  <c r="H35" i="36"/>
  <c r="H47" i="36"/>
  <c r="H49" i="36"/>
  <c r="H48" i="36"/>
  <c r="H73" i="36"/>
  <c r="H46" i="36"/>
  <c r="H97" i="36"/>
  <c r="H98" i="36"/>
  <c r="H14" i="36"/>
  <c r="H16" i="36"/>
  <c r="H9" i="36"/>
  <c r="H7" i="36"/>
  <c r="H12" i="36"/>
  <c r="H52" i="36"/>
  <c r="H36" i="36"/>
  <c r="H53" i="36"/>
  <c r="H261" i="36"/>
  <c r="H27" i="36"/>
  <c r="H21" i="36"/>
  <c r="H22" i="36"/>
  <c r="H84" i="36"/>
  <c r="H144" i="36"/>
  <c r="H30" i="36"/>
  <c r="H31" i="36"/>
  <c r="H262" i="36"/>
  <c r="H28" i="36"/>
  <c r="H42" i="36"/>
  <c r="H111" i="36"/>
  <c r="H26" i="36"/>
  <c r="H25" i="36"/>
  <c r="H334" i="36"/>
  <c r="H225" i="36"/>
  <c r="H224" i="36"/>
  <c r="H92" i="36"/>
  <c r="H15" i="36"/>
  <c r="H221" i="36"/>
  <c r="H266" i="36"/>
  <c r="H226" i="36"/>
  <c r="H227" i="36"/>
  <c r="H44" i="36"/>
  <c r="H136" i="36"/>
  <c r="H197" i="36"/>
  <c r="H265" i="36"/>
  <c r="H24" i="36"/>
  <c r="H228" i="36"/>
  <c r="H217" i="36"/>
  <c r="H39" i="36"/>
  <c r="H41" i="36"/>
  <c r="H74" i="36"/>
  <c r="H58" i="36"/>
  <c r="H78" i="36"/>
  <c r="H69" i="36"/>
  <c r="H218" i="36"/>
  <c r="H70" i="36"/>
  <c r="H288" i="36"/>
  <c r="H17" i="36"/>
  <c r="H245" i="36"/>
  <c r="H104" i="36"/>
  <c r="H20" i="36"/>
  <c r="H119" i="36"/>
  <c r="H216" i="36"/>
  <c r="H220" i="36"/>
  <c r="H99" i="36"/>
  <c r="H206" i="36"/>
  <c r="H55" i="36"/>
  <c r="H56" i="36"/>
  <c r="H64" i="36"/>
  <c r="H90" i="36"/>
  <c r="H37" i="36"/>
  <c r="H116" i="36"/>
  <c r="H117" i="36"/>
  <c r="H118" i="36"/>
  <c r="H135" i="36"/>
  <c r="H66" i="36"/>
  <c r="H33" i="36"/>
  <c r="H213" i="36"/>
  <c r="H310" i="36"/>
  <c r="H287" i="36"/>
  <c r="H43" i="36"/>
  <c r="H229" i="36"/>
  <c r="H230" i="36"/>
  <c r="H45" i="36"/>
  <c r="H100" i="36"/>
  <c r="H101" i="36"/>
  <c r="H339" i="36"/>
  <c r="H93" i="36"/>
  <c r="H343" i="36"/>
  <c r="H273" i="36"/>
  <c r="H274" i="36"/>
  <c r="H333" i="36"/>
  <c r="H330" i="36"/>
  <c r="H268" i="36"/>
  <c r="H87" i="36"/>
  <c r="H331" i="36"/>
  <c r="H164" i="36"/>
  <c r="H75" i="36"/>
  <c r="H207" i="36"/>
  <c r="H232" i="36"/>
  <c r="H231" i="36"/>
  <c r="H138" i="36"/>
  <c r="H233" i="36"/>
  <c r="H338" i="36"/>
  <c r="H342" i="36"/>
  <c r="H191" i="36"/>
  <c r="H332" i="36"/>
  <c r="H341" i="36"/>
  <c r="H38" i="36"/>
  <c r="H83" i="36"/>
  <c r="H214" i="36"/>
  <c r="H210" i="36"/>
  <c r="H297" i="36"/>
  <c r="H306" i="36"/>
  <c r="H326" i="36"/>
  <c r="H327" i="36"/>
  <c r="H335" i="36"/>
  <c r="H337" i="36"/>
  <c r="H325" i="36"/>
  <c r="H336" i="36"/>
  <c r="H246" i="36"/>
  <c r="H247" i="36"/>
  <c r="H234" i="36"/>
  <c r="H236" i="36"/>
  <c r="H67" i="36"/>
  <c r="H68" i="36"/>
  <c r="H235" i="36"/>
  <c r="H130" i="36"/>
  <c r="H346" i="36"/>
  <c r="H237" i="36"/>
  <c r="H238" i="36"/>
  <c r="H198" i="36"/>
  <c r="H199" i="36"/>
  <c r="H57" i="36"/>
  <c r="H239" i="36"/>
  <c r="H112" i="36"/>
  <c r="H284" i="36"/>
  <c r="H200" i="36"/>
  <c r="H80" i="36"/>
  <c r="H243" i="36"/>
  <c r="H244" i="36"/>
  <c r="H242" i="36"/>
  <c r="H129" i="36"/>
  <c r="H240" i="36"/>
  <c r="H241" i="36"/>
  <c r="H286" i="36"/>
  <c r="H201" i="36"/>
  <c r="H285" i="36"/>
  <c r="H258" i="36"/>
  <c r="H85" i="36"/>
  <c r="H86" i="36"/>
  <c r="H305" i="36"/>
  <c r="H312" i="36"/>
  <c r="H176" i="36"/>
  <c r="H175" i="36"/>
  <c r="H166" i="36"/>
  <c r="H355" i="36"/>
  <c r="H359" i="36"/>
  <c r="H353" i="36"/>
  <c r="H357" i="36"/>
  <c r="H362" i="36"/>
  <c r="H367" i="36"/>
  <c r="H269" i="36"/>
  <c r="H360" i="36"/>
  <c r="H351" i="36"/>
  <c r="H170" i="36"/>
  <c r="H323" i="36"/>
  <c r="H352" i="36"/>
  <c r="H366" i="36"/>
  <c r="H361" i="36"/>
  <c r="H354" i="36"/>
  <c r="H358" i="36"/>
  <c r="H368" i="36"/>
  <c r="H328" i="36"/>
  <c r="H347" i="36"/>
  <c r="H363" i="36"/>
  <c r="H365" i="36"/>
  <c r="H96" i="36"/>
  <c r="H211" i="36"/>
  <c r="H277" i="36"/>
  <c r="H79" i="36"/>
  <c r="H348" i="36"/>
  <c r="H349" i="36"/>
  <c r="H356" i="36"/>
  <c r="H350" i="36"/>
  <c r="H364" i="36"/>
  <c r="H271" i="36"/>
  <c r="H281" i="36"/>
  <c r="H212" i="36"/>
  <c r="H294" i="36"/>
  <c r="H219" i="36"/>
  <c r="H208" i="36"/>
  <c r="H202" i="36"/>
  <c r="H205" i="36"/>
  <c r="H276" i="36"/>
  <c r="H275" i="36"/>
  <c r="H324" i="36"/>
  <c r="H272" i="36"/>
  <c r="H209" i="36"/>
  <c r="H282" i="36"/>
  <c r="H322" i="36"/>
  <c r="H263" i="36"/>
  <c r="H267" i="36"/>
  <c r="H314" i="36"/>
  <c r="H320" i="36"/>
  <c r="H215" i="36"/>
  <c r="H301" i="36"/>
  <c r="H290" i="36"/>
  <c r="H222" i="36"/>
  <c r="H204" i="36"/>
  <c r="H250" i="36"/>
  <c r="H279" i="36"/>
  <c r="H299" i="36"/>
  <c r="H316" i="36"/>
  <c r="H91" i="36"/>
  <c r="H283" i="36"/>
  <c r="H340" i="36"/>
  <c r="H264" i="36"/>
  <c r="H270" i="36"/>
  <c r="H329" i="36"/>
  <c r="H280" i="36"/>
  <c r="H278" i="36"/>
  <c r="H248" i="36"/>
  <c r="H252" i="36"/>
  <c r="H254" i="36"/>
  <c r="H260" i="36"/>
  <c r="H259" i="36"/>
  <c r="H255" i="36"/>
  <c r="H303" i="36"/>
  <c r="H309" i="36"/>
  <c r="H296" i="36"/>
  <c r="H291" i="36"/>
  <c r="H344" i="36"/>
  <c r="H304" i="36"/>
  <c r="H148" i="36"/>
  <c r="H302" i="36"/>
  <c r="H223" i="36"/>
  <c r="H319" i="36"/>
  <c r="H203" i="36"/>
  <c r="H292" i="36"/>
  <c r="H298" i="36"/>
  <c r="H146" i="36"/>
  <c r="H147" i="36"/>
  <c r="H289" i="36"/>
  <c r="H295" i="36"/>
  <c r="H313" i="36"/>
  <c r="H345" i="36"/>
  <c r="H152" i="36"/>
  <c r="H318" i="36"/>
  <c r="H308" i="36"/>
  <c r="H300" i="36"/>
  <c r="H307" i="36"/>
  <c r="H321" i="36"/>
  <c r="H293" i="36"/>
  <c r="H315" i="36"/>
  <c r="H317" i="36"/>
  <c r="H311" i="36"/>
  <c r="H256" i="36"/>
  <c r="H249" i="36"/>
  <c r="H95" i="36"/>
  <c r="H251" i="36"/>
  <c r="H257" i="36"/>
  <c r="H253" i="36"/>
  <c r="G10" i="36"/>
  <c r="G13" i="36"/>
  <c r="G34" i="36"/>
  <c r="G8" i="36"/>
  <c r="G11" i="36"/>
  <c r="G19" i="36"/>
  <c r="G18" i="36"/>
  <c r="G29" i="36"/>
  <c r="G23" i="36"/>
  <c r="G40" i="36"/>
  <c r="G60" i="36"/>
  <c r="G61" i="36"/>
  <c r="G32" i="36"/>
  <c r="G59" i="36"/>
  <c r="G63" i="36"/>
  <c r="G62" i="36"/>
  <c r="G35" i="36"/>
  <c r="G47" i="36"/>
  <c r="G49" i="36"/>
  <c r="G48" i="36"/>
  <c r="G73" i="36"/>
  <c r="G46" i="36"/>
  <c r="G97" i="36"/>
  <c r="G98" i="36"/>
  <c r="G14" i="36"/>
  <c r="G16" i="36"/>
  <c r="G9" i="36"/>
  <c r="G7" i="36"/>
  <c r="G12" i="36"/>
  <c r="G52" i="36"/>
  <c r="G36" i="36"/>
  <c r="G53" i="36"/>
  <c r="G261" i="36"/>
  <c r="G27" i="36"/>
  <c r="G21" i="36"/>
  <c r="G22" i="36"/>
  <c r="G84" i="36"/>
  <c r="G144" i="36"/>
  <c r="G30" i="36"/>
  <c r="G31" i="36"/>
  <c r="G262" i="36"/>
  <c r="G28" i="36"/>
  <c r="G42" i="36"/>
  <c r="G111" i="36"/>
  <c r="G26" i="36"/>
  <c r="G25" i="36"/>
  <c r="G334" i="36"/>
  <c r="G225" i="36"/>
  <c r="G224" i="36"/>
  <c r="G92" i="36"/>
  <c r="G15" i="36"/>
  <c r="G221" i="36"/>
  <c r="G266" i="36"/>
  <c r="G226" i="36"/>
  <c r="G227" i="36"/>
  <c r="G44" i="36"/>
  <c r="G136" i="36"/>
  <c r="G197" i="36"/>
  <c r="G265" i="36"/>
  <c r="G24" i="36"/>
  <c r="G228" i="36"/>
  <c r="G217" i="36"/>
  <c r="G39" i="36"/>
  <c r="G41" i="36"/>
  <c r="G74" i="36"/>
  <c r="G58" i="36"/>
  <c r="G78" i="36"/>
  <c r="G69" i="36"/>
  <c r="G218" i="36"/>
  <c r="G70" i="36"/>
  <c r="G288" i="36"/>
  <c r="G17" i="36"/>
  <c r="G245" i="36"/>
  <c r="G104" i="36"/>
  <c r="G20" i="36"/>
  <c r="G119" i="36"/>
  <c r="G216" i="36"/>
  <c r="G220" i="36"/>
  <c r="G99" i="36"/>
  <c r="G206" i="36"/>
  <c r="G55" i="36"/>
  <c r="G56" i="36"/>
  <c r="G64" i="36"/>
  <c r="G90" i="36"/>
  <c r="G37" i="36"/>
  <c r="G116" i="36"/>
  <c r="G117" i="36"/>
  <c r="G118" i="36"/>
  <c r="G135" i="36"/>
  <c r="G66" i="36"/>
  <c r="G33" i="36"/>
  <c r="G213" i="36"/>
  <c r="G310" i="36"/>
  <c r="G287" i="36"/>
  <c r="G43" i="36"/>
  <c r="G229" i="36"/>
  <c r="G230" i="36"/>
  <c r="G45" i="36"/>
  <c r="G100" i="36"/>
  <c r="G101" i="36"/>
  <c r="G339" i="36"/>
  <c r="G93" i="36"/>
  <c r="G343" i="36"/>
  <c r="G273" i="36"/>
  <c r="G274" i="36"/>
  <c r="G333" i="36"/>
  <c r="G330" i="36"/>
  <c r="G268" i="36"/>
  <c r="G87" i="36"/>
  <c r="G331" i="36"/>
  <c r="G164" i="36"/>
  <c r="G75" i="36"/>
  <c r="G207" i="36"/>
  <c r="G232" i="36"/>
  <c r="G231" i="36"/>
  <c r="G138" i="36"/>
  <c r="G233" i="36"/>
  <c r="G338" i="36"/>
  <c r="G342" i="36"/>
  <c r="G191" i="36"/>
  <c r="G332" i="36"/>
  <c r="G341" i="36"/>
  <c r="G38" i="36"/>
  <c r="G83" i="36"/>
  <c r="G214" i="36"/>
  <c r="G210" i="36"/>
  <c r="G297" i="36"/>
  <c r="G306" i="36"/>
  <c r="G326" i="36"/>
  <c r="G327" i="36"/>
  <c r="G335" i="36"/>
  <c r="G337" i="36"/>
  <c r="G325" i="36"/>
  <c r="G336" i="36"/>
  <c r="G246" i="36"/>
  <c r="G247" i="36"/>
  <c r="G234" i="36"/>
  <c r="G236" i="36"/>
  <c r="G67" i="36"/>
  <c r="G68" i="36"/>
  <c r="G235" i="36"/>
  <c r="G130" i="36"/>
  <c r="G346" i="36"/>
  <c r="G237" i="36"/>
  <c r="G238" i="36"/>
  <c r="G198" i="36"/>
  <c r="G199" i="36"/>
  <c r="G57" i="36"/>
  <c r="G239" i="36"/>
  <c r="G112" i="36"/>
  <c r="G284" i="36"/>
  <c r="G200" i="36"/>
  <c r="G80" i="36"/>
  <c r="G243" i="36"/>
  <c r="G244" i="36"/>
  <c r="G242" i="36"/>
  <c r="G129" i="36"/>
  <c r="G240" i="36"/>
  <c r="G241" i="36"/>
  <c r="G286" i="36"/>
  <c r="G201" i="36"/>
  <c r="G285" i="36"/>
  <c r="G258" i="36"/>
  <c r="G85" i="36"/>
  <c r="G86" i="36"/>
  <c r="G305" i="36"/>
  <c r="G312" i="36"/>
  <c r="G176" i="36"/>
  <c r="G175" i="36"/>
  <c r="G166" i="36"/>
  <c r="G355" i="36"/>
  <c r="G359" i="36"/>
  <c r="G353" i="36"/>
  <c r="G357" i="36"/>
  <c r="G362" i="36"/>
  <c r="G367" i="36"/>
  <c r="G269" i="36"/>
  <c r="G360" i="36"/>
  <c r="G351" i="36"/>
  <c r="G170" i="36"/>
  <c r="G323" i="36"/>
  <c r="G352" i="36"/>
  <c r="G366" i="36"/>
  <c r="G361" i="36"/>
  <c r="G354" i="36"/>
  <c r="G358" i="36"/>
  <c r="G368" i="36"/>
  <c r="G328" i="36"/>
  <c r="G347" i="36"/>
  <c r="G363" i="36"/>
  <c r="G365" i="36"/>
  <c r="G96" i="36"/>
  <c r="G211" i="36"/>
  <c r="G277" i="36"/>
  <c r="G79" i="36"/>
  <c r="G348" i="36"/>
  <c r="G349" i="36"/>
  <c r="G356" i="36"/>
  <c r="G350" i="36"/>
  <c r="G364" i="36"/>
  <c r="G271" i="36"/>
  <c r="G281" i="36"/>
  <c r="G212" i="36"/>
  <c r="G294" i="36"/>
  <c r="G219" i="36"/>
  <c r="G208" i="36"/>
  <c r="G202" i="36"/>
  <c r="G205" i="36"/>
  <c r="G276" i="36"/>
  <c r="G275" i="36"/>
  <c r="G324" i="36"/>
  <c r="G272" i="36"/>
  <c r="G209" i="36"/>
  <c r="G282" i="36"/>
  <c r="G322" i="36"/>
  <c r="G263" i="36"/>
  <c r="G267" i="36"/>
  <c r="G314" i="36"/>
  <c r="G320" i="36"/>
  <c r="G215" i="36"/>
  <c r="G301" i="36"/>
  <c r="G290" i="36"/>
  <c r="G222" i="36"/>
  <c r="G204" i="36"/>
  <c r="G250" i="36"/>
  <c r="G279" i="36"/>
  <c r="G299" i="36"/>
  <c r="G316" i="36"/>
  <c r="G91" i="36"/>
  <c r="G283" i="36"/>
  <c r="G340" i="36"/>
  <c r="G264" i="36"/>
  <c r="G270" i="36"/>
  <c r="G329" i="36"/>
  <c r="G280" i="36"/>
  <c r="G278" i="36"/>
  <c r="G248" i="36"/>
  <c r="G252" i="36"/>
  <c r="G254" i="36"/>
  <c r="G260" i="36"/>
  <c r="G259" i="36"/>
  <c r="G255" i="36"/>
  <c r="G303" i="36"/>
  <c r="G309" i="36"/>
  <c r="G296" i="36"/>
  <c r="G291" i="36"/>
  <c r="G344" i="36"/>
  <c r="G304" i="36"/>
  <c r="G148" i="36"/>
  <c r="G302" i="36"/>
  <c r="G223" i="36"/>
  <c r="G319" i="36"/>
  <c r="G203" i="36"/>
  <c r="G292" i="36"/>
  <c r="G298" i="36"/>
  <c r="G146" i="36"/>
  <c r="G147" i="36"/>
  <c r="G289" i="36"/>
  <c r="G295" i="36"/>
  <c r="G313" i="36"/>
  <c r="G345" i="36"/>
  <c r="G152" i="36"/>
  <c r="G318" i="36"/>
  <c r="G308" i="36"/>
  <c r="G300" i="36"/>
  <c r="G307" i="36"/>
  <c r="G321" i="36"/>
  <c r="G293" i="36"/>
  <c r="G315" i="36"/>
  <c r="G317" i="36"/>
  <c r="G311" i="36"/>
  <c r="G256" i="36"/>
  <c r="G249" i="36"/>
  <c r="G95" i="36"/>
  <c r="G251" i="36"/>
  <c r="G257" i="36"/>
  <c r="G253" i="36"/>
  <c r="F10" i="36"/>
  <c r="F13" i="36"/>
  <c r="F34" i="36"/>
  <c r="F8" i="36"/>
  <c r="F11" i="36"/>
  <c r="F19" i="36"/>
  <c r="F18" i="36"/>
  <c r="F29" i="36"/>
  <c r="F23" i="36"/>
  <c r="F40" i="36"/>
  <c r="F60" i="36"/>
  <c r="F61" i="36"/>
  <c r="F32" i="36"/>
  <c r="F59" i="36"/>
  <c r="F63" i="36"/>
  <c r="F62" i="36"/>
  <c r="F35" i="36"/>
  <c r="F47" i="36"/>
  <c r="F49" i="36"/>
  <c r="F48" i="36"/>
  <c r="F73" i="36"/>
  <c r="F46" i="36"/>
  <c r="F97" i="36"/>
  <c r="F98" i="36"/>
  <c r="F14" i="36"/>
  <c r="F16" i="36"/>
  <c r="F9" i="36"/>
  <c r="F7" i="36"/>
  <c r="F12" i="36"/>
  <c r="F52" i="36"/>
  <c r="F36" i="36"/>
  <c r="F53" i="36"/>
  <c r="F261" i="36"/>
  <c r="F27" i="36"/>
  <c r="F21" i="36"/>
  <c r="F22" i="36"/>
  <c r="F84" i="36"/>
  <c r="F144" i="36"/>
  <c r="F30" i="36"/>
  <c r="F31" i="36"/>
  <c r="F262" i="36"/>
  <c r="F28" i="36"/>
  <c r="F42" i="36"/>
  <c r="F111" i="36"/>
  <c r="F26" i="36"/>
  <c r="F25" i="36"/>
  <c r="F334" i="36"/>
  <c r="F225" i="36"/>
  <c r="F224" i="36"/>
  <c r="F92" i="36"/>
  <c r="F15" i="36"/>
  <c r="F221" i="36"/>
  <c r="F266" i="36"/>
  <c r="F226" i="36"/>
  <c r="F227" i="36"/>
  <c r="F44" i="36"/>
  <c r="F136" i="36"/>
  <c r="F197" i="36"/>
  <c r="F265" i="36"/>
  <c r="F24" i="36"/>
  <c r="F228" i="36"/>
  <c r="F217" i="36"/>
  <c r="F39" i="36"/>
  <c r="F41" i="36"/>
  <c r="F74" i="36"/>
  <c r="F58" i="36"/>
  <c r="F78" i="36"/>
  <c r="F69" i="36"/>
  <c r="F218" i="36"/>
  <c r="F70" i="36"/>
  <c r="F288" i="36"/>
  <c r="F17" i="36"/>
  <c r="F245" i="36"/>
  <c r="F104" i="36"/>
  <c r="F20" i="36"/>
  <c r="F119" i="36"/>
  <c r="F216" i="36"/>
  <c r="F220" i="36"/>
  <c r="F99" i="36"/>
  <c r="F206" i="36"/>
  <c r="F55" i="36"/>
  <c r="F56" i="36"/>
  <c r="F64" i="36"/>
  <c r="F90" i="36"/>
  <c r="F37" i="36"/>
  <c r="F116" i="36"/>
  <c r="F117" i="36"/>
  <c r="F118" i="36"/>
  <c r="F135" i="36"/>
  <c r="F66" i="36"/>
  <c r="F33" i="36"/>
  <c r="F213" i="36"/>
  <c r="F310" i="36"/>
  <c r="F287" i="36"/>
  <c r="F43" i="36"/>
  <c r="F229" i="36"/>
  <c r="F230" i="36"/>
  <c r="F45" i="36"/>
  <c r="F100" i="36"/>
  <c r="F101" i="36"/>
  <c r="F339" i="36"/>
  <c r="F93" i="36"/>
  <c r="F343" i="36"/>
  <c r="F273" i="36"/>
  <c r="F274" i="36"/>
  <c r="F333" i="36"/>
  <c r="F330" i="36"/>
  <c r="F268" i="36"/>
  <c r="F87" i="36"/>
  <c r="F331" i="36"/>
  <c r="F164" i="36"/>
  <c r="F75" i="36"/>
  <c r="F207" i="36"/>
  <c r="F232" i="36"/>
  <c r="F231" i="36"/>
  <c r="F138" i="36"/>
  <c r="F233" i="36"/>
  <c r="F338" i="36"/>
  <c r="F342" i="36"/>
  <c r="F191" i="36"/>
  <c r="F332" i="36"/>
  <c r="F341" i="36"/>
  <c r="F38" i="36"/>
  <c r="F83" i="36"/>
  <c r="F214" i="36"/>
  <c r="F210" i="36"/>
  <c r="F297" i="36"/>
  <c r="F306" i="36"/>
  <c r="F326" i="36"/>
  <c r="F327" i="36"/>
  <c r="F335" i="36"/>
  <c r="F337" i="36"/>
  <c r="F325" i="36"/>
  <c r="F336" i="36"/>
  <c r="F246" i="36"/>
  <c r="F247" i="36"/>
  <c r="F234" i="36"/>
  <c r="F236" i="36"/>
  <c r="F67" i="36"/>
  <c r="F68" i="36"/>
  <c r="F235" i="36"/>
  <c r="F130" i="36"/>
  <c r="F346" i="36"/>
  <c r="F237" i="36"/>
  <c r="F238" i="36"/>
  <c r="F198" i="36"/>
  <c r="F199" i="36"/>
  <c r="F57" i="36"/>
  <c r="F239" i="36"/>
  <c r="F112" i="36"/>
  <c r="F284" i="36"/>
  <c r="F200" i="36"/>
  <c r="F80" i="36"/>
  <c r="F243" i="36"/>
  <c r="F244" i="36"/>
  <c r="F242" i="36"/>
  <c r="F129" i="36"/>
  <c r="F240" i="36"/>
  <c r="F241" i="36"/>
  <c r="F286" i="36"/>
  <c r="F201" i="36"/>
  <c r="F285" i="36"/>
  <c r="F258" i="36"/>
  <c r="F85" i="36"/>
  <c r="F86" i="36"/>
  <c r="F305" i="36"/>
  <c r="F312" i="36"/>
  <c r="F176" i="36"/>
  <c r="F175" i="36"/>
  <c r="F166" i="36"/>
  <c r="F355" i="36"/>
  <c r="F359" i="36"/>
  <c r="F353" i="36"/>
  <c r="F357" i="36"/>
  <c r="F362" i="36"/>
  <c r="F367" i="36"/>
  <c r="F269" i="36"/>
  <c r="F360" i="36"/>
  <c r="F351" i="36"/>
  <c r="F170" i="36"/>
  <c r="F323" i="36"/>
  <c r="F352" i="36"/>
  <c r="F366" i="36"/>
  <c r="F361" i="36"/>
  <c r="F354" i="36"/>
  <c r="F358" i="36"/>
  <c r="F368" i="36"/>
  <c r="F328" i="36"/>
  <c r="F347" i="36"/>
  <c r="F363" i="36"/>
  <c r="F365" i="36"/>
  <c r="F96" i="36"/>
  <c r="F211" i="36"/>
  <c r="F277" i="36"/>
  <c r="F79" i="36"/>
  <c r="F348" i="36"/>
  <c r="F349" i="36"/>
  <c r="F356" i="36"/>
  <c r="F350" i="36"/>
  <c r="F364" i="36"/>
  <c r="F271" i="36"/>
  <c r="F281" i="36"/>
  <c r="F212" i="36"/>
  <c r="F294" i="36"/>
  <c r="F219" i="36"/>
  <c r="F208" i="36"/>
  <c r="F202" i="36"/>
  <c r="F205" i="36"/>
  <c r="F276" i="36"/>
  <c r="F275" i="36"/>
  <c r="F324" i="36"/>
  <c r="F272" i="36"/>
  <c r="F209" i="36"/>
  <c r="F282" i="36"/>
  <c r="F322" i="36"/>
  <c r="F263" i="36"/>
  <c r="F267" i="36"/>
  <c r="F314" i="36"/>
  <c r="F320" i="36"/>
  <c r="F215" i="36"/>
  <c r="F301" i="36"/>
  <c r="F290" i="36"/>
  <c r="F222" i="36"/>
  <c r="F204" i="36"/>
  <c r="F250" i="36"/>
  <c r="F279" i="36"/>
  <c r="F299" i="36"/>
  <c r="F316" i="36"/>
  <c r="F91" i="36"/>
  <c r="F283" i="36"/>
  <c r="F340" i="36"/>
  <c r="F264" i="36"/>
  <c r="F270" i="36"/>
  <c r="F329" i="36"/>
  <c r="F280" i="36"/>
  <c r="F278" i="36"/>
  <c r="F248" i="36"/>
  <c r="F252" i="36"/>
  <c r="F254" i="36"/>
  <c r="F260" i="36"/>
  <c r="F259" i="36"/>
  <c r="F255" i="36"/>
  <c r="F303" i="36"/>
  <c r="F309" i="36"/>
  <c r="F296" i="36"/>
  <c r="F291" i="36"/>
  <c r="F344" i="36"/>
  <c r="F304" i="36"/>
  <c r="F148" i="36"/>
  <c r="F302" i="36"/>
  <c r="F223" i="36"/>
  <c r="F319" i="36"/>
  <c r="F203" i="36"/>
  <c r="F292" i="36"/>
  <c r="F298" i="36"/>
  <c r="F146" i="36"/>
  <c r="F147" i="36"/>
  <c r="F289" i="36"/>
  <c r="F295" i="36"/>
  <c r="F313" i="36"/>
  <c r="F345" i="36"/>
  <c r="F152" i="36"/>
  <c r="F318" i="36"/>
  <c r="F308" i="36"/>
  <c r="F300" i="36"/>
  <c r="F307" i="36"/>
  <c r="F321" i="36"/>
  <c r="F293" i="36"/>
  <c r="F315" i="36"/>
  <c r="F317" i="36"/>
  <c r="F311" i="36"/>
  <c r="F256" i="36"/>
  <c r="F249" i="36"/>
  <c r="F95" i="36"/>
  <c r="F251" i="36"/>
  <c r="F257" i="36"/>
  <c r="F253" i="36"/>
  <c r="E97" i="36"/>
  <c r="E98" i="36"/>
  <c r="E40" i="36"/>
  <c r="D40" i="36" l="1"/>
  <c r="D98" i="36"/>
  <c r="D97" i="36"/>
  <c r="P7" i="52"/>
  <c r="P10" i="52"/>
  <c r="P8" i="52"/>
  <c r="P16" i="52"/>
  <c r="P27" i="52"/>
  <c r="P13" i="52"/>
  <c r="P12" i="52"/>
  <c r="P9" i="52"/>
  <c r="P11" i="52"/>
  <c r="P19" i="52"/>
  <c r="P110" i="52"/>
  <c r="P15" i="52"/>
  <c r="P151" i="52"/>
  <c r="P131" i="52"/>
  <c r="P140" i="52"/>
  <c r="P18" i="52"/>
  <c r="P17" i="52"/>
  <c r="P79" i="52"/>
  <c r="P25" i="52"/>
  <c r="P20" i="52"/>
  <c r="P89" i="52"/>
  <c r="P117" i="52"/>
  <c r="P116" i="52"/>
  <c r="P32" i="52"/>
  <c r="P33" i="52"/>
  <c r="P69" i="52"/>
  <c r="P40" i="52"/>
  <c r="P60" i="52"/>
  <c r="P107" i="52"/>
  <c r="P152" i="52"/>
  <c r="P137" i="52"/>
  <c r="P31" i="52"/>
  <c r="P24" i="52"/>
  <c r="P160" i="52"/>
  <c r="P132" i="52"/>
  <c r="P54" i="52"/>
  <c r="P91" i="52"/>
  <c r="P90" i="52"/>
  <c r="P78" i="52"/>
  <c r="P35" i="52"/>
  <c r="P128" i="52"/>
  <c r="P62" i="52"/>
  <c r="P63" i="52"/>
  <c r="P154" i="52"/>
  <c r="P134" i="52"/>
  <c r="P156" i="52"/>
  <c r="P30" i="52"/>
  <c r="P76" i="52"/>
  <c r="P96" i="52"/>
  <c r="P171" i="52"/>
  <c r="P23" i="52"/>
  <c r="P49" i="52"/>
  <c r="P147" i="52"/>
  <c r="P144" i="52"/>
  <c r="P77" i="52"/>
  <c r="P81" i="52"/>
  <c r="P46" i="52"/>
  <c r="P21" i="52"/>
  <c r="P34" i="52"/>
  <c r="P97" i="52"/>
  <c r="P145" i="52"/>
  <c r="P161" i="52"/>
  <c r="P37" i="52"/>
  <c r="P119" i="52"/>
  <c r="P166" i="52"/>
  <c r="P157" i="52"/>
  <c r="P100" i="52"/>
  <c r="P111" i="52"/>
  <c r="P136" i="52"/>
  <c r="P70" i="52"/>
  <c r="P92" i="52"/>
  <c r="P167" i="52"/>
  <c r="P158" i="52"/>
  <c r="P71" i="52"/>
  <c r="P112" i="52"/>
  <c r="P125" i="52"/>
  <c r="P142" i="52"/>
  <c r="P159" i="52"/>
  <c r="P143" i="52"/>
  <c r="P121" i="52"/>
  <c r="P64" i="52"/>
  <c r="P135" i="52"/>
  <c r="P105" i="52"/>
  <c r="P118" i="52"/>
  <c r="P162" i="52"/>
  <c r="P130" i="52"/>
  <c r="P59" i="52"/>
  <c r="P126" i="52"/>
  <c r="P103" i="52"/>
  <c r="P169" i="52"/>
  <c r="P80" i="52"/>
  <c r="P106" i="52"/>
  <c r="P129" i="52"/>
  <c r="P141" i="52"/>
  <c r="P163" i="52"/>
  <c r="P93" i="52"/>
  <c r="P170" i="52"/>
  <c r="P138" i="52"/>
  <c r="P22" i="52"/>
  <c r="P102" i="52"/>
  <c r="P120" i="52"/>
  <c r="P109" i="52"/>
  <c r="P153" i="52"/>
  <c r="P84" i="52"/>
  <c r="P164" i="52"/>
  <c r="P114" i="52"/>
  <c r="P133" i="52"/>
  <c r="P115" i="52"/>
  <c r="P108" i="52"/>
  <c r="P113" i="52"/>
  <c r="P148" i="52"/>
  <c r="P155" i="52"/>
  <c r="P168" i="52"/>
  <c r="P122" i="52"/>
  <c r="P43" i="52"/>
  <c r="P94" i="52"/>
  <c r="P95" i="52"/>
  <c r="P99" i="52"/>
  <c r="P104" i="52"/>
  <c r="P149" i="52"/>
  <c r="P139" i="52"/>
  <c r="P150" i="52"/>
  <c r="P172" i="52"/>
  <c r="P124" i="52"/>
  <c r="P98" i="52"/>
  <c r="P123" i="52"/>
  <c r="P165" i="52"/>
  <c r="P83" i="52"/>
  <c r="O13" i="51"/>
  <c r="O10" i="51"/>
  <c r="O12" i="51"/>
  <c r="O7" i="51"/>
  <c r="O8" i="51"/>
  <c r="O20" i="51"/>
  <c r="O17" i="51"/>
  <c r="O18" i="51"/>
  <c r="O9" i="51"/>
  <c r="O22" i="51"/>
  <c r="O16" i="51"/>
  <c r="O14" i="51"/>
  <c r="O21" i="51"/>
  <c r="O27" i="51"/>
  <c r="O28" i="51"/>
  <c r="O95" i="51"/>
  <c r="O34" i="51"/>
  <c r="O31" i="51"/>
  <c r="O32" i="51"/>
  <c r="O81" i="51"/>
  <c r="O44" i="51"/>
  <c r="O410" i="51"/>
  <c r="O73" i="51"/>
  <c r="O26" i="51"/>
  <c r="O42" i="51"/>
  <c r="O122" i="51"/>
  <c r="O35" i="51"/>
  <c r="O11" i="51"/>
  <c r="O76" i="51"/>
  <c r="O77" i="51"/>
  <c r="O92" i="51"/>
  <c r="O36" i="51"/>
  <c r="O151" i="51"/>
  <c r="O56" i="51"/>
  <c r="O338" i="51"/>
  <c r="O339" i="51"/>
  <c r="O25" i="51"/>
  <c r="O70" i="51"/>
  <c r="O23" i="51"/>
  <c r="O24" i="51"/>
  <c r="O38" i="51"/>
  <c r="O46" i="51"/>
  <c r="O48" i="51"/>
  <c r="O176" i="51"/>
  <c r="O370" i="51"/>
  <c r="O15" i="51"/>
  <c r="O400" i="51"/>
  <c r="O40" i="51"/>
  <c r="O45" i="51"/>
  <c r="O19" i="51"/>
  <c r="O82" i="51"/>
  <c r="O163" i="51"/>
  <c r="O88" i="51"/>
  <c r="O54" i="51"/>
  <c r="O51" i="51"/>
  <c r="O39" i="51"/>
  <c r="O60" i="51"/>
  <c r="O369" i="51"/>
  <c r="O475" i="51"/>
  <c r="O52" i="51"/>
  <c r="O69" i="51"/>
  <c r="O83" i="51"/>
  <c r="O345" i="51"/>
  <c r="O433" i="51"/>
  <c r="O58" i="51"/>
  <c r="O29" i="51"/>
  <c r="O75" i="51"/>
  <c r="O47" i="51"/>
  <c r="O108" i="51"/>
  <c r="O164" i="51"/>
  <c r="O165" i="51"/>
  <c r="O100" i="51"/>
  <c r="O168" i="51"/>
  <c r="O162" i="51"/>
  <c r="O63" i="51"/>
  <c r="O445" i="51"/>
  <c r="O436" i="51"/>
  <c r="O437" i="51"/>
  <c r="O434" i="51"/>
  <c r="O435" i="51"/>
  <c r="O366" i="51"/>
  <c r="O367" i="51"/>
  <c r="O111" i="51"/>
  <c r="O68" i="51"/>
  <c r="O135" i="51"/>
  <c r="O53" i="51"/>
  <c r="O67" i="51"/>
  <c r="O376" i="51"/>
  <c r="O120" i="51"/>
  <c r="O66" i="51"/>
  <c r="O181" i="51"/>
  <c r="O55" i="51"/>
  <c r="O33" i="51"/>
  <c r="O103" i="51"/>
  <c r="O72" i="51"/>
  <c r="O113" i="51"/>
  <c r="O368" i="51"/>
  <c r="O340" i="51"/>
  <c r="O49" i="51"/>
  <c r="O411" i="51"/>
  <c r="O104" i="51"/>
  <c r="O105" i="51"/>
  <c r="O106" i="51"/>
  <c r="O215" i="51"/>
  <c r="O30" i="51"/>
  <c r="O74" i="51"/>
  <c r="O127" i="51"/>
  <c r="O217" i="51"/>
  <c r="O125" i="51"/>
  <c r="O169" i="51"/>
  <c r="O244" i="51"/>
  <c r="O179" i="51"/>
  <c r="O180" i="51"/>
  <c r="O61" i="51"/>
  <c r="O43" i="51"/>
  <c r="O109" i="51"/>
  <c r="O446" i="51"/>
  <c r="O121" i="51"/>
  <c r="O79" i="51"/>
  <c r="O371" i="51"/>
  <c r="O372" i="51"/>
  <c r="O116" i="51"/>
  <c r="O99" i="51"/>
  <c r="O131" i="51"/>
  <c r="O203" i="51"/>
  <c r="O204" i="51"/>
  <c r="O62" i="51"/>
  <c r="O139" i="51"/>
  <c r="O140" i="51"/>
  <c r="O356" i="51"/>
  <c r="O476" i="51"/>
  <c r="O477" i="51"/>
  <c r="O412" i="51"/>
  <c r="O413" i="51"/>
  <c r="O414" i="51"/>
  <c r="O78" i="51"/>
  <c r="O464" i="51"/>
  <c r="O465" i="51"/>
  <c r="O438" i="51"/>
  <c r="O439" i="51"/>
  <c r="O440" i="51"/>
  <c r="O470" i="51"/>
  <c r="O96" i="51"/>
  <c r="O357" i="51"/>
  <c r="O166" i="51"/>
  <c r="O84" i="51"/>
  <c r="O373" i="51"/>
  <c r="O374" i="51"/>
  <c r="O375" i="51"/>
  <c r="O341" i="51"/>
  <c r="O342" i="51"/>
  <c r="O343" i="51"/>
  <c r="O344" i="51"/>
  <c r="O161" i="51"/>
  <c r="O107" i="51"/>
  <c r="O102" i="51"/>
  <c r="O441" i="51"/>
  <c r="O442" i="51"/>
  <c r="O443" i="51"/>
  <c r="O444" i="51"/>
  <c r="O415" i="51"/>
  <c r="O416" i="51"/>
  <c r="O417" i="51"/>
  <c r="O418" i="51"/>
  <c r="O419" i="51"/>
  <c r="O420" i="51"/>
  <c r="O98" i="51"/>
  <c r="O153" i="51"/>
  <c r="O248" i="51"/>
  <c r="O377" i="51"/>
  <c r="O378" i="51"/>
  <c r="O379" i="51"/>
  <c r="O346" i="51"/>
  <c r="O347" i="51"/>
  <c r="O348" i="51"/>
  <c r="O349" i="51"/>
  <c r="O350" i="51"/>
  <c r="O136" i="51"/>
  <c r="O351" i="51"/>
  <c r="O352" i="51"/>
  <c r="O152" i="51"/>
  <c r="O478" i="51"/>
  <c r="O479" i="51"/>
  <c r="O480" i="51"/>
  <c r="O178" i="51"/>
  <c r="O177" i="51"/>
  <c r="O182" i="51"/>
  <c r="O183" i="51"/>
  <c r="O184" i="51"/>
  <c r="O185" i="51"/>
  <c r="O186" i="51"/>
  <c r="O117" i="51"/>
  <c r="O466" i="51"/>
  <c r="O467" i="51"/>
  <c r="O353" i="51"/>
  <c r="O253" i="51"/>
  <c r="O447" i="51"/>
  <c r="O448" i="51"/>
  <c r="O449" i="51"/>
  <c r="O110" i="51"/>
  <c r="O287" i="51"/>
  <c r="O303" i="51"/>
  <c r="O401" i="51"/>
  <c r="O247" i="51"/>
  <c r="O402" i="51"/>
  <c r="O403" i="51"/>
  <c r="O404" i="51"/>
  <c r="O118" i="51"/>
  <c r="O197" i="51"/>
  <c r="O86" i="51"/>
  <c r="O354" i="51"/>
  <c r="O355" i="51"/>
  <c r="O89" i="51"/>
  <c r="O216" i="51"/>
  <c r="O90" i="51"/>
  <c r="O218" i="51"/>
  <c r="O219" i="51"/>
  <c r="O220" i="51"/>
  <c r="O134" i="51"/>
  <c r="O132" i="51"/>
  <c r="O421" i="51"/>
  <c r="O422" i="51"/>
  <c r="O133" i="51"/>
  <c r="O423" i="51"/>
  <c r="O424" i="51"/>
  <c r="O425" i="51"/>
  <c r="O405" i="51"/>
  <c r="O406" i="51"/>
  <c r="O407" i="51"/>
  <c r="O426" i="51"/>
  <c r="O408" i="51"/>
  <c r="O409" i="51"/>
  <c r="O427" i="51"/>
  <c r="O428" i="51"/>
  <c r="O429" i="51"/>
  <c r="O97" i="51"/>
  <c r="O430" i="51"/>
  <c r="O237" i="51"/>
  <c r="O233" i="51"/>
  <c r="O234" i="51"/>
  <c r="O214" i="51"/>
  <c r="O235" i="51"/>
  <c r="O358" i="51"/>
  <c r="O359" i="51"/>
  <c r="O360" i="51"/>
  <c r="O361" i="51"/>
  <c r="O362" i="51"/>
  <c r="O363" i="51"/>
  <c r="O364" i="51"/>
  <c r="O365" i="51"/>
  <c r="O431" i="51"/>
  <c r="O432" i="51"/>
  <c r="O94" i="51"/>
  <c r="O380" i="51"/>
  <c r="O147" i="51"/>
  <c r="O468" i="51"/>
  <c r="O191" i="51"/>
  <c r="O450" i="51"/>
  <c r="O238" i="51"/>
  <c r="O288" i="51"/>
  <c r="O469" i="51"/>
  <c r="O243" i="51"/>
  <c r="O145" i="51"/>
  <c r="O381" i="51"/>
  <c r="O126" i="51"/>
  <c r="O119" i="51"/>
  <c r="O252" i="51"/>
  <c r="O460" i="51"/>
  <c r="O461" i="51"/>
  <c r="O382" i="51"/>
  <c r="O259" i="51"/>
  <c r="O471" i="51"/>
  <c r="O451" i="51"/>
  <c r="O271" i="51"/>
  <c r="O472" i="51"/>
  <c r="O190" i="51"/>
  <c r="O383" i="51"/>
  <c r="O384" i="51"/>
  <c r="O385" i="51"/>
  <c r="O473" i="51"/>
  <c r="O474" i="51"/>
  <c r="O452" i="51"/>
  <c r="O143" i="51"/>
  <c r="O266" i="51"/>
  <c r="O159" i="51"/>
  <c r="O280" i="51"/>
  <c r="O167" i="51"/>
  <c r="O386" i="51"/>
  <c r="O387" i="51"/>
  <c r="O388" i="51"/>
  <c r="O389" i="51"/>
  <c r="O160" i="51"/>
  <c r="O453" i="51"/>
  <c r="O454" i="51"/>
  <c r="O455" i="51"/>
  <c r="O390" i="51"/>
  <c r="O391" i="51"/>
  <c r="O392" i="51"/>
  <c r="O393" i="51"/>
  <c r="O394" i="51"/>
  <c r="O395" i="51"/>
  <c r="O296" i="51"/>
  <c r="O297" i="51"/>
  <c r="O298" i="51"/>
  <c r="O299" i="51"/>
  <c r="O300" i="51"/>
  <c r="O301" i="51"/>
  <c r="O302" i="51"/>
  <c r="O456" i="51"/>
  <c r="O457" i="51"/>
  <c r="O458" i="51"/>
  <c r="O459" i="51"/>
  <c r="O396" i="51"/>
  <c r="O397" i="51"/>
  <c r="O398" i="51"/>
  <c r="O399" i="51"/>
  <c r="O315" i="51"/>
  <c r="O316" i="51"/>
  <c r="O317" i="51"/>
  <c r="O318" i="51"/>
  <c r="O319" i="51"/>
  <c r="O320" i="51"/>
  <c r="O321" i="51"/>
  <c r="O322" i="51"/>
  <c r="O462" i="51"/>
  <c r="O463" i="51"/>
  <c r="O327" i="51"/>
  <c r="O328" i="51"/>
  <c r="O329" i="51"/>
  <c r="O481" i="51"/>
  <c r="O482" i="51"/>
  <c r="O483" i="51"/>
  <c r="O484" i="51"/>
  <c r="O281" i="51"/>
  <c r="O485" i="51"/>
  <c r="O486" i="51"/>
  <c r="O487" i="51"/>
  <c r="O488" i="51"/>
  <c r="O489" i="51"/>
  <c r="O490" i="51"/>
  <c r="O491" i="51"/>
  <c r="O492" i="51"/>
  <c r="O493" i="51"/>
  <c r="O494" i="51"/>
  <c r="O495" i="51"/>
  <c r="O129" i="51"/>
  <c r="O496" i="51"/>
  <c r="O497" i="51"/>
  <c r="O498" i="51"/>
  <c r="O499" i="51"/>
  <c r="O500" i="51"/>
  <c r="O501" i="51"/>
  <c r="O502" i="51"/>
  <c r="O503" i="51"/>
  <c r="O504" i="51"/>
  <c r="O505" i="51"/>
  <c r="O506" i="51"/>
  <c r="O85" i="51"/>
  <c r="O507" i="51"/>
  <c r="O508" i="51"/>
  <c r="O509" i="51"/>
  <c r="O510" i="51"/>
  <c r="O511" i="51"/>
  <c r="O512" i="51"/>
  <c r="O513" i="51"/>
  <c r="O514" i="51"/>
  <c r="O515" i="51"/>
  <c r="O516" i="51"/>
  <c r="O517" i="51"/>
  <c r="O41" i="51"/>
  <c r="O518" i="51"/>
  <c r="O519" i="51"/>
  <c r="O520" i="51"/>
  <c r="O521" i="51"/>
  <c r="O522" i="51"/>
  <c r="O523" i="51"/>
  <c r="O524" i="51"/>
  <c r="O525" i="51"/>
  <c r="O526" i="51"/>
  <c r="O527" i="51"/>
  <c r="O528" i="51"/>
  <c r="O529" i="51"/>
  <c r="O330" i="51"/>
  <c r="O530" i="51"/>
  <c r="O531" i="51"/>
  <c r="O532" i="51"/>
  <c r="O323" i="51"/>
  <c r="O331" i="51"/>
  <c r="O533" i="51"/>
  <c r="O534" i="51"/>
  <c r="O535" i="51"/>
  <c r="O536" i="51"/>
  <c r="O59" i="51"/>
  <c r="O537" i="51"/>
  <c r="O538" i="51"/>
  <c r="O539" i="51"/>
  <c r="O540" i="51"/>
  <c r="O541" i="51"/>
  <c r="O542" i="51"/>
  <c r="O543" i="51"/>
  <c r="O544" i="51"/>
  <c r="O545" i="51"/>
  <c r="O546" i="51"/>
  <c r="O547" i="51"/>
  <c r="O548" i="51"/>
  <c r="O549" i="51"/>
  <c r="O550" i="51"/>
  <c r="O551" i="51"/>
  <c r="O552" i="51"/>
  <c r="O553" i="51"/>
  <c r="O554" i="51"/>
  <c r="O555" i="51"/>
  <c r="O556" i="51"/>
  <c r="O557" i="51"/>
  <c r="O558" i="51"/>
  <c r="O559" i="51"/>
  <c r="O560" i="51"/>
  <c r="O91" i="51"/>
  <c r="O561" i="51"/>
  <c r="O562" i="51"/>
  <c r="O563" i="51"/>
  <c r="O564" i="51"/>
  <c r="O565" i="51"/>
  <c r="O566" i="51"/>
  <c r="O567" i="51"/>
  <c r="O568" i="51"/>
  <c r="O569" i="51"/>
  <c r="O570" i="51"/>
  <c r="O571" i="51"/>
  <c r="O572" i="51"/>
  <c r="O573" i="51"/>
  <c r="O574" i="51"/>
  <c r="O575" i="51"/>
  <c r="O576" i="51"/>
  <c r="O577" i="51"/>
  <c r="O578" i="51"/>
  <c r="O579" i="51"/>
  <c r="O580" i="51"/>
  <c r="O581" i="51"/>
  <c r="O245" i="51"/>
  <c r="O582" i="51"/>
  <c r="O583" i="51"/>
  <c r="O584" i="51"/>
  <c r="O585" i="51"/>
  <c r="O586" i="51"/>
  <c r="O587" i="51"/>
  <c r="O588" i="51"/>
  <c r="O189" i="51"/>
  <c r="O589" i="51"/>
  <c r="O590" i="51"/>
  <c r="O249" i="51"/>
  <c r="O591" i="51"/>
  <c r="O592" i="51"/>
  <c r="O593" i="51"/>
  <c r="O594" i="51"/>
  <c r="O595" i="51"/>
  <c r="O596" i="51"/>
  <c r="O597" i="51"/>
  <c r="O598" i="51"/>
  <c r="O599" i="51"/>
  <c r="O600" i="51"/>
  <c r="O601" i="51"/>
  <c r="O602" i="51"/>
  <c r="O603" i="51"/>
  <c r="O604" i="51"/>
  <c r="O605" i="51"/>
  <c r="O606" i="51"/>
  <c r="O607" i="51"/>
  <c r="O608" i="51"/>
  <c r="O609" i="51"/>
  <c r="O610" i="51"/>
  <c r="O611" i="51"/>
  <c r="O612" i="51"/>
  <c r="O613" i="51"/>
  <c r="O614" i="51"/>
  <c r="O615" i="51"/>
  <c r="O616" i="51"/>
  <c r="O617" i="51"/>
  <c r="O618" i="51"/>
  <c r="O619" i="51"/>
  <c r="O620" i="51"/>
  <c r="O246" i="51"/>
  <c r="O621" i="51"/>
  <c r="O622" i="51"/>
  <c r="O623" i="51"/>
  <c r="O624" i="51"/>
  <c r="O625" i="51"/>
  <c r="O626" i="51"/>
  <c r="O627" i="51"/>
  <c r="O628" i="51"/>
  <c r="O629" i="51"/>
  <c r="O210" i="51"/>
  <c r="O630" i="51"/>
  <c r="O631" i="51"/>
  <c r="O632" i="51"/>
  <c r="O633" i="51"/>
  <c r="O634" i="51"/>
  <c r="O635" i="51"/>
  <c r="O636" i="51"/>
  <c r="O637" i="51"/>
  <c r="O638" i="51"/>
  <c r="O639" i="51"/>
  <c r="O640" i="51"/>
  <c r="O641" i="51"/>
  <c r="O642" i="51"/>
  <c r="O643" i="51"/>
  <c r="O644" i="51"/>
  <c r="O645" i="51"/>
  <c r="O646" i="51"/>
  <c r="O647" i="51"/>
  <c r="O648" i="51"/>
  <c r="O649" i="51"/>
  <c r="O650" i="51"/>
  <c r="O651" i="51"/>
  <c r="O652" i="51"/>
  <c r="O653" i="51"/>
  <c r="O654" i="51"/>
  <c r="O655" i="51"/>
  <c r="O656" i="51"/>
  <c r="O657" i="51"/>
  <c r="O658" i="51"/>
  <c r="O659" i="51"/>
  <c r="O660" i="51"/>
  <c r="O661" i="51"/>
  <c r="O662" i="51"/>
  <c r="O663" i="51"/>
  <c r="O664" i="51"/>
  <c r="O665" i="51"/>
  <c r="L83" i="52"/>
  <c r="M83" i="52"/>
  <c r="N83" i="52"/>
  <c r="AH5" i="51"/>
  <c r="G83" i="52" l="1"/>
  <c r="H83" i="52"/>
  <c r="I83" i="52"/>
  <c r="L103" i="51"/>
  <c r="M103" i="51"/>
  <c r="N103" i="51"/>
  <c r="L139" i="51"/>
  <c r="M139" i="51"/>
  <c r="N139" i="51"/>
  <c r="L90" i="51"/>
  <c r="M90" i="51"/>
  <c r="N90" i="51"/>
  <c r="L219" i="51"/>
  <c r="M219" i="51"/>
  <c r="N219" i="51"/>
  <c r="L220" i="51"/>
  <c r="M220" i="51"/>
  <c r="N220" i="51"/>
  <c r="L134" i="51"/>
  <c r="M134" i="51"/>
  <c r="N134" i="51"/>
  <c r="L132" i="51"/>
  <c r="M132" i="51"/>
  <c r="N132" i="51"/>
  <c r="L233" i="51"/>
  <c r="M233" i="51"/>
  <c r="N233" i="51"/>
  <c r="L234" i="51"/>
  <c r="M234" i="51"/>
  <c r="N234" i="51"/>
  <c r="L214" i="51"/>
  <c r="M214" i="51"/>
  <c r="N214" i="51"/>
  <c r="L235" i="51"/>
  <c r="M235" i="51"/>
  <c r="N235" i="51"/>
  <c r="N14" i="51"/>
  <c r="N81" i="51"/>
  <c r="N338" i="51"/>
  <c r="N345" i="51"/>
  <c r="N435" i="51"/>
  <c r="N135" i="51"/>
  <c r="N368" i="51"/>
  <c r="N125" i="51"/>
  <c r="N370" i="51"/>
  <c r="N371" i="51"/>
  <c r="N78" i="51"/>
  <c r="N437" i="51"/>
  <c r="N440" i="51"/>
  <c r="N96" i="51"/>
  <c r="N341" i="51"/>
  <c r="N442" i="51"/>
  <c r="N420" i="51"/>
  <c r="N347" i="51"/>
  <c r="N136" i="51"/>
  <c r="N178" i="51"/>
  <c r="N466" i="51"/>
  <c r="N467" i="51"/>
  <c r="N110" i="51"/>
  <c r="N287" i="51"/>
  <c r="N197" i="51"/>
  <c r="N421" i="51"/>
  <c r="N423" i="51"/>
  <c r="N424" i="51"/>
  <c r="N427" i="51"/>
  <c r="N360" i="51"/>
  <c r="N94" i="51"/>
  <c r="N288" i="51"/>
  <c r="N469" i="51"/>
  <c r="N381" i="51"/>
  <c r="N119" i="51"/>
  <c r="N460" i="51"/>
  <c r="N472" i="51"/>
  <c r="N190" i="51"/>
  <c r="N266" i="51"/>
  <c r="N389" i="51"/>
  <c r="N160" i="51"/>
  <c r="N394" i="51"/>
  <c r="N302" i="51"/>
  <c r="N399" i="51"/>
  <c r="N321" i="51"/>
  <c r="N322" i="51"/>
  <c r="N481" i="51"/>
  <c r="N482" i="51"/>
  <c r="N477" i="51"/>
  <c r="N281" i="51"/>
  <c r="N486" i="51"/>
  <c r="N480" i="51"/>
  <c r="N487" i="51"/>
  <c r="N488" i="51"/>
  <c r="N492" i="51"/>
  <c r="N493" i="51"/>
  <c r="N129" i="51"/>
  <c r="N500" i="51"/>
  <c r="N502" i="51"/>
  <c r="N503" i="51"/>
  <c r="N85" i="51"/>
  <c r="N508" i="51"/>
  <c r="N510" i="51"/>
  <c r="N515" i="51"/>
  <c r="N517" i="51"/>
  <c r="N41" i="51"/>
  <c r="N522" i="51"/>
  <c r="N525" i="51"/>
  <c r="N529" i="51"/>
  <c r="N330" i="51"/>
  <c r="N531" i="51"/>
  <c r="N532" i="51"/>
  <c r="N534" i="51"/>
  <c r="N535" i="51"/>
  <c r="N59" i="51"/>
  <c r="N537" i="51"/>
  <c r="N539" i="51"/>
  <c r="N541" i="51"/>
  <c r="N542" i="51"/>
  <c r="N544" i="51"/>
  <c r="N545" i="51"/>
  <c r="N547" i="51"/>
  <c r="N550" i="51"/>
  <c r="N552" i="51"/>
  <c r="N553" i="51"/>
  <c r="N555" i="51"/>
  <c r="N557" i="51"/>
  <c r="N558" i="51"/>
  <c r="N559" i="51"/>
  <c r="N560" i="51"/>
  <c r="N91" i="51"/>
  <c r="N562" i="51"/>
  <c r="N564" i="51"/>
  <c r="N565" i="51"/>
  <c r="N567" i="51"/>
  <c r="N568" i="51"/>
  <c r="N569" i="51"/>
  <c r="N570" i="51"/>
  <c r="N573" i="51"/>
  <c r="N574" i="51"/>
  <c r="N575" i="51"/>
  <c r="N576" i="51"/>
  <c r="N577" i="51"/>
  <c r="N578" i="51"/>
  <c r="N580" i="51"/>
  <c r="N581" i="51"/>
  <c r="N245" i="51"/>
  <c r="N583" i="51"/>
  <c r="N584" i="51"/>
  <c r="N585" i="51"/>
  <c r="N587" i="51"/>
  <c r="N588" i="51"/>
  <c r="N589" i="51"/>
  <c r="N590" i="51"/>
  <c r="N249" i="51"/>
  <c r="N591" i="51"/>
  <c r="N593" i="51"/>
  <c r="N594" i="51"/>
  <c r="N140" i="51"/>
  <c r="N596" i="51"/>
  <c r="N597" i="51"/>
  <c r="N598" i="51"/>
  <c r="N600" i="51"/>
  <c r="N601" i="51"/>
  <c r="N603" i="51"/>
  <c r="N604" i="51"/>
  <c r="N605" i="51"/>
  <c r="N606" i="51"/>
  <c r="N608" i="51"/>
  <c r="N609" i="51"/>
  <c r="N611" i="51"/>
  <c r="N612" i="51"/>
  <c r="N613" i="51"/>
  <c r="N614" i="51"/>
  <c r="N616" i="51"/>
  <c r="N617" i="51"/>
  <c r="N618" i="51"/>
  <c r="N619" i="51"/>
  <c r="N620" i="51"/>
  <c r="N246" i="51"/>
  <c r="N621" i="51"/>
  <c r="N623" i="51"/>
  <c r="N624" i="51"/>
  <c r="N625" i="51"/>
  <c r="N626" i="51"/>
  <c r="N627" i="51"/>
  <c r="N628" i="51"/>
  <c r="N629" i="51"/>
  <c r="N210" i="51"/>
  <c r="N630" i="51"/>
  <c r="N631" i="51"/>
  <c r="N632" i="51"/>
  <c r="N633" i="51"/>
  <c r="N634" i="51"/>
  <c r="N635" i="51"/>
  <c r="N636" i="51"/>
  <c r="N637" i="51"/>
  <c r="N638" i="51"/>
  <c r="N639" i="51"/>
  <c r="N640" i="51"/>
  <c r="N641" i="51"/>
  <c r="N642" i="51"/>
  <c r="N643" i="51"/>
  <c r="N644" i="51"/>
  <c r="N645" i="51"/>
  <c r="N646" i="51"/>
  <c r="N647" i="51"/>
  <c r="N648" i="51"/>
  <c r="N649" i="51"/>
  <c r="N650" i="51"/>
  <c r="N651" i="51"/>
  <c r="N652" i="51"/>
  <c r="N653" i="51"/>
  <c r="N654" i="51"/>
  <c r="N655" i="51"/>
  <c r="N656" i="51"/>
  <c r="N657" i="51"/>
  <c r="N658" i="51"/>
  <c r="N659" i="51"/>
  <c r="N660" i="51"/>
  <c r="N661" i="51"/>
  <c r="N662" i="51"/>
  <c r="N663" i="51"/>
  <c r="N664" i="51"/>
  <c r="N665" i="51"/>
  <c r="N13" i="51"/>
  <c r="N10" i="51"/>
  <c r="N12" i="51"/>
  <c r="N7" i="51"/>
  <c r="N8" i="51"/>
  <c r="N20" i="51"/>
  <c r="N17" i="51"/>
  <c r="N18" i="51"/>
  <c r="N9" i="51"/>
  <c r="N22" i="51"/>
  <c r="N16" i="51"/>
  <c r="N410" i="51"/>
  <c r="N73" i="51"/>
  <c r="N27" i="51"/>
  <c r="N28" i="51"/>
  <c r="N95" i="51"/>
  <c r="N34" i="51"/>
  <c r="N32" i="51"/>
  <c r="N31" i="51"/>
  <c r="N21" i="51"/>
  <c r="N44" i="51"/>
  <c r="N42" i="51"/>
  <c r="N122" i="51"/>
  <c r="N35" i="51"/>
  <c r="N76" i="51"/>
  <c r="N77" i="51"/>
  <c r="N26" i="51"/>
  <c r="N92" i="51"/>
  <c r="N36" i="51"/>
  <c r="N151" i="51"/>
  <c r="N56" i="51"/>
  <c r="N339" i="51"/>
  <c r="N70" i="51"/>
  <c r="N25" i="51"/>
  <c r="N88" i="51"/>
  <c r="N38" i="51"/>
  <c r="N45" i="51"/>
  <c r="N46" i="51"/>
  <c r="N176" i="51"/>
  <c r="N48" i="51"/>
  <c r="N400" i="51"/>
  <c r="N15" i="51"/>
  <c r="N19" i="51"/>
  <c r="N82" i="51"/>
  <c r="N51" i="51"/>
  <c r="N23" i="51"/>
  <c r="N24" i="51"/>
  <c r="N163" i="51"/>
  <c r="N39" i="51"/>
  <c r="N60" i="51"/>
  <c r="N369" i="51"/>
  <c r="N475" i="51"/>
  <c r="N100" i="51"/>
  <c r="N168" i="51"/>
  <c r="N83" i="51"/>
  <c r="N433" i="51"/>
  <c r="N75" i="51"/>
  <c r="N47" i="51"/>
  <c r="N58" i="51"/>
  <c r="N164" i="51"/>
  <c r="N165" i="51"/>
  <c r="N108" i="51"/>
  <c r="N54" i="51"/>
  <c r="N63" i="51"/>
  <c r="N445" i="51"/>
  <c r="N69" i="51"/>
  <c r="N436" i="51"/>
  <c r="N162" i="51"/>
  <c r="N434" i="51"/>
  <c r="N366" i="51"/>
  <c r="N367" i="51"/>
  <c r="N29" i="51"/>
  <c r="N111" i="51"/>
  <c r="N68" i="51"/>
  <c r="N53" i="51"/>
  <c r="N376" i="51"/>
  <c r="N181" i="51"/>
  <c r="N55" i="51"/>
  <c r="N11" i="51"/>
  <c r="N102" i="51"/>
  <c r="N441" i="51"/>
  <c r="N113" i="51"/>
  <c r="N340" i="51"/>
  <c r="N49" i="51"/>
  <c r="N411" i="51"/>
  <c r="N105" i="51"/>
  <c r="N106" i="51"/>
  <c r="N40" i="51"/>
  <c r="N30" i="51"/>
  <c r="N104" i="51"/>
  <c r="N127" i="51"/>
  <c r="N169" i="51"/>
  <c r="N52" i="51"/>
  <c r="N244" i="51"/>
  <c r="N179" i="51"/>
  <c r="N180" i="51"/>
  <c r="N61" i="51"/>
  <c r="N43" i="51"/>
  <c r="N109" i="51"/>
  <c r="N67" i="51"/>
  <c r="N446" i="51"/>
  <c r="N121" i="51"/>
  <c r="N120" i="51"/>
  <c r="N372" i="51"/>
  <c r="N203" i="51"/>
  <c r="N204" i="51"/>
  <c r="N356" i="51"/>
  <c r="N476" i="51"/>
  <c r="N483" i="51"/>
  <c r="N107" i="51"/>
  <c r="N215" i="51"/>
  <c r="N484" i="51"/>
  <c r="N412" i="51"/>
  <c r="N413" i="51"/>
  <c r="N414" i="51"/>
  <c r="N464" i="51"/>
  <c r="N465" i="51"/>
  <c r="N438" i="51"/>
  <c r="N439" i="51"/>
  <c r="N72" i="51"/>
  <c r="N74" i="51"/>
  <c r="N470" i="51"/>
  <c r="N217" i="51"/>
  <c r="N66" i="51"/>
  <c r="N357" i="51"/>
  <c r="N166" i="51"/>
  <c r="N84" i="51"/>
  <c r="N373" i="51"/>
  <c r="N374" i="51"/>
  <c r="N375" i="51"/>
  <c r="N342" i="51"/>
  <c r="N343" i="51"/>
  <c r="N344" i="51"/>
  <c r="N161" i="51"/>
  <c r="N33" i="51"/>
  <c r="N443" i="51"/>
  <c r="N444" i="51"/>
  <c r="N79" i="51"/>
  <c r="N415" i="51"/>
  <c r="N416" i="51"/>
  <c r="N417" i="51"/>
  <c r="N418" i="51"/>
  <c r="N419" i="51"/>
  <c r="N98" i="51"/>
  <c r="N153" i="51"/>
  <c r="N116" i="51"/>
  <c r="N248" i="51"/>
  <c r="N377" i="51"/>
  <c r="N378" i="51"/>
  <c r="N379" i="51"/>
  <c r="N346" i="51"/>
  <c r="N348" i="51"/>
  <c r="N349" i="51"/>
  <c r="N350" i="51"/>
  <c r="N351" i="51"/>
  <c r="N352" i="51"/>
  <c r="N485" i="51"/>
  <c r="N152" i="51"/>
  <c r="N478" i="51"/>
  <c r="N479" i="51"/>
  <c r="N489" i="51"/>
  <c r="N177" i="51"/>
  <c r="N99" i="51"/>
  <c r="N131" i="51"/>
  <c r="N182" i="51"/>
  <c r="N183" i="51"/>
  <c r="N184" i="51"/>
  <c r="N185" i="51"/>
  <c r="N186" i="51"/>
  <c r="N117" i="51"/>
  <c r="N353" i="51"/>
  <c r="N253" i="51"/>
  <c r="N447" i="51"/>
  <c r="N448" i="51"/>
  <c r="N449" i="51"/>
  <c r="N303" i="51"/>
  <c r="N401" i="51"/>
  <c r="N247" i="51"/>
  <c r="N402" i="51"/>
  <c r="N403" i="51"/>
  <c r="N404" i="51"/>
  <c r="N118" i="51"/>
  <c r="N86" i="51"/>
  <c r="N354" i="51"/>
  <c r="N355" i="51"/>
  <c r="N422" i="51"/>
  <c r="N133" i="51"/>
  <c r="N425" i="51"/>
  <c r="N405" i="51"/>
  <c r="N406" i="51"/>
  <c r="N407" i="51"/>
  <c r="N426" i="51"/>
  <c r="N408" i="51"/>
  <c r="N409" i="51"/>
  <c r="N428" i="51"/>
  <c r="N429" i="51"/>
  <c r="N97" i="51"/>
  <c r="N430" i="51"/>
  <c r="N237" i="51"/>
  <c r="N358" i="51"/>
  <c r="N359" i="51"/>
  <c r="N361" i="51"/>
  <c r="N362" i="51"/>
  <c r="N363" i="51"/>
  <c r="N364" i="51"/>
  <c r="N365" i="51"/>
  <c r="N431" i="51"/>
  <c r="N432" i="51"/>
  <c r="N380" i="51"/>
  <c r="N147" i="51"/>
  <c r="N468" i="51"/>
  <c r="N191" i="51"/>
  <c r="N450" i="51"/>
  <c r="N238" i="51"/>
  <c r="N243" i="51"/>
  <c r="N145" i="51"/>
  <c r="N126" i="51"/>
  <c r="N252" i="51"/>
  <c r="N461" i="51"/>
  <c r="N382" i="51"/>
  <c r="N259" i="51"/>
  <c r="N471" i="51"/>
  <c r="N451" i="51"/>
  <c r="N271" i="51"/>
  <c r="N383" i="51"/>
  <c r="N384" i="51"/>
  <c r="N385" i="51"/>
  <c r="N473" i="51"/>
  <c r="N474" i="51"/>
  <c r="N452" i="51"/>
  <c r="N143" i="51"/>
  <c r="N159" i="51"/>
  <c r="N280" i="51"/>
  <c r="N167" i="51"/>
  <c r="N386" i="51"/>
  <c r="N387" i="51"/>
  <c r="N388" i="51"/>
  <c r="N453" i="51"/>
  <c r="N454" i="51"/>
  <c r="N455" i="51"/>
  <c r="N390" i="51"/>
  <c r="N391" i="51"/>
  <c r="N392" i="51"/>
  <c r="N393" i="51"/>
  <c r="N395" i="51"/>
  <c r="N296" i="51"/>
  <c r="N297" i="51"/>
  <c r="N298" i="51"/>
  <c r="N299" i="51"/>
  <c r="N300" i="51"/>
  <c r="N301" i="51"/>
  <c r="N456" i="51"/>
  <c r="N457" i="51"/>
  <c r="N458" i="51"/>
  <c r="N459" i="51"/>
  <c r="N396" i="51"/>
  <c r="N397" i="51"/>
  <c r="N398" i="51"/>
  <c r="N315" i="51"/>
  <c r="N316" i="51"/>
  <c r="N317" i="51"/>
  <c r="N318" i="51"/>
  <c r="N319" i="51"/>
  <c r="N320" i="51"/>
  <c r="N462" i="51"/>
  <c r="N463" i="51"/>
  <c r="N327" i="51"/>
  <c r="N328" i="51"/>
  <c r="N329" i="51"/>
  <c r="N490" i="51"/>
  <c r="N491" i="51"/>
  <c r="N494" i="51"/>
  <c r="N495" i="51"/>
  <c r="N496" i="51"/>
  <c r="N497" i="51"/>
  <c r="N498" i="51"/>
  <c r="N499" i="51"/>
  <c r="N501" i="51"/>
  <c r="N504" i="51"/>
  <c r="N505" i="51"/>
  <c r="N506" i="51"/>
  <c r="N507" i="51"/>
  <c r="N509" i="51"/>
  <c r="N511" i="51"/>
  <c r="N512" i="51"/>
  <c r="N513" i="51"/>
  <c r="N514" i="51"/>
  <c r="N516" i="51"/>
  <c r="N518" i="51"/>
  <c r="N519" i="51"/>
  <c r="N520" i="51"/>
  <c r="N521" i="51"/>
  <c r="N523" i="51"/>
  <c r="N524" i="51"/>
  <c r="N526" i="51"/>
  <c r="N527" i="51"/>
  <c r="N528" i="51"/>
  <c r="N530" i="51"/>
  <c r="N323" i="51"/>
  <c r="N331" i="51"/>
  <c r="N533" i="51"/>
  <c r="N536" i="51"/>
  <c r="N538" i="51"/>
  <c r="N540" i="51"/>
  <c r="N543" i="51"/>
  <c r="N546" i="51"/>
  <c r="N548" i="51"/>
  <c r="N549" i="51"/>
  <c r="N551" i="51"/>
  <c r="N554" i="51"/>
  <c r="N556" i="51"/>
  <c r="N561" i="51"/>
  <c r="N563" i="51"/>
  <c r="N566" i="51"/>
  <c r="N571" i="51"/>
  <c r="N572" i="51"/>
  <c r="N579" i="51"/>
  <c r="N582" i="51"/>
  <c r="N586" i="51"/>
  <c r="N189" i="51"/>
  <c r="N592" i="51"/>
  <c r="N595" i="51"/>
  <c r="N599" i="51"/>
  <c r="N602" i="51"/>
  <c r="N607" i="51"/>
  <c r="N610" i="51"/>
  <c r="N615" i="51"/>
  <c r="N62" i="51"/>
  <c r="N622" i="51"/>
  <c r="N89" i="51"/>
  <c r="N216" i="51"/>
  <c r="N218" i="51"/>
  <c r="N7" i="52"/>
  <c r="N10" i="52"/>
  <c r="N8" i="52"/>
  <c r="N16" i="52"/>
  <c r="N27" i="52"/>
  <c r="N13" i="52"/>
  <c r="N12" i="52"/>
  <c r="N9" i="52"/>
  <c r="N11" i="52"/>
  <c r="N19" i="52"/>
  <c r="N110" i="52"/>
  <c r="N151" i="52"/>
  <c r="N131" i="52"/>
  <c r="N79" i="52"/>
  <c r="N160" i="52"/>
  <c r="N140" i="52"/>
  <c r="N15" i="52"/>
  <c r="N18" i="52"/>
  <c r="N17" i="52"/>
  <c r="N24" i="52"/>
  <c r="N33" i="52"/>
  <c r="N31" i="52"/>
  <c r="N25" i="52"/>
  <c r="N89" i="52"/>
  <c r="N117" i="52"/>
  <c r="N116" i="52"/>
  <c r="N32" i="52"/>
  <c r="N81" i="52"/>
  <c r="N20" i="52"/>
  <c r="N91" i="52"/>
  <c r="N130" i="52"/>
  <c r="N69" i="52"/>
  <c r="N156" i="52"/>
  <c r="N40" i="52"/>
  <c r="N60" i="52"/>
  <c r="N107" i="52"/>
  <c r="N152" i="52"/>
  <c r="N137" i="52"/>
  <c r="N134" i="52"/>
  <c r="N76" i="52"/>
  <c r="N132" i="52"/>
  <c r="N77" i="52"/>
  <c r="N54" i="52"/>
  <c r="N90" i="52"/>
  <c r="N78" i="52"/>
  <c r="N35" i="52"/>
  <c r="N128" i="52"/>
  <c r="N111" i="52"/>
  <c r="N62" i="52"/>
  <c r="N63" i="52"/>
  <c r="N154" i="52"/>
  <c r="N30" i="52"/>
  <c r="N96" i="52"/>
  <c r="N171" i="52"/>
  <c r="N59" i="52"/>
  <c r="N126" i="52"/>
  <c r="N23" i="52"/>
  <c r="N49" i="52"/>
  <c r="N147" i="52"/>
  <c r="N167" i="52"/>
  <c r="N144" i="52"/>
  <c r="N46" i="52"/>
  <c r="N21" i="52"/>
  <c r="N34" i="52"/>
  <c r="N97" i="52"/>
  <c r="N103" i="52"/>
  <c r="N145" i="52"/>
  <c r="N161" i="52"/>
  <c r="N37" i="52"/>
  <c r="N119" i="52"/>
  <c r="N166" i="52"/>
  <c r="N157" i="52"/>
  <c r="N100" i="52"/>
  <c r="N136" i="52"/>
  <c r="N70" i="52"/>
  <c r="N92" i="52"/>
  <c r="N158" i="52"/>
  <c r="N71" i="52"/>
  <c r="N112" i="52"/>
  <c r="N125" i="52"/>
  <c r="N142" i="52"/>
  <c r="N159" i="52"/>
  <c r="N143" i="52"/>
  <c r="N121" i="52"/>
  <c r="N64" i="52"/>
  <c r="N135" i="52"/>
  <c r="N105" i="52"/>
  <c r="N118" i="52"/>
  <c r="N162" i="52"/>
  <c r="N169" i="52"/>
  <c r="N80" i="52"/>
  <c r="N106" i="52"/>
  <c r="N129" i="52"/>
  <c r="N141" i="52"/>
  <c r="N163" i="52"/>
  <c r="N93" i="52"/>
  <c r="N170" i="52"/>
  <c r="N138" i="52"/>
  <c r="N22" i="52"/>
  <c r="N102" i="52"/>
  <c r="N120" i="52"/>
  <c r="N109" i="52"/>
  <c r="N153" i="52"/>
  <c r="N84" i="52"/>
  <c r="N164" i="52"/>
  <c r="N114" i="52"/>
  <c r="N133" i="52"/>
  <c r="N115" i="52"/>
  <c r="N108" i="52"/>
  <c r="N113" i="52"/>
  <c r="N148" i="52"/>
  <c r="N155" i="52"/>
  <c r="N168" i="52"/>
  <c r="N122" i="52"/>
  <c r="N43" i="52"/>
  <c r="N94" i="52"/>
  <c r="N95" i="52"/>
  <c r="N99" i="52"/>
  <c r="N104" i="52"/>
  <c r="N149" i="52"/>
  <c r="N139" i="52"/>
  <c r="N150" i="52"/>
  <c r="N172" i="52"/>
  <c r="N124" i="52"/>
  <c r="N98" i="52"/>
  <c r="N123" i="52"/>
  <c r="N165" i="52"/>
  <c r="L37" i="52"/>
  <c r="M37" i="52"/>
  <c r="L23" i="52"/>
  <c r="M23" i="52"/>
  <c r="AG5" i="52"/>
  <c r="M7" i="52"/>
  <c r="M10" i="52"/>
  <c r="M8" i="52"/>
  <c r="M110" i="52"/>
  <c r="M13" i="52"/>
  <c r="M27" i="52"/>
  <c r="M12" i="52"/>
  <c r="M16" i="52"/>
  <c r="M11" i="52"/>
  <c r="M160" i="52"/>
  <c r="M19" i="52"/>
  <c r="M134" i="52"/>
  <c r="M81" i="52"/>
  <c r="M151" i="52"/>
  <c r="M79" i="52"/>
  <c r="M131" i="52"/>
  <c r="M9" i="52"/>
  <c r="M18" i="52"/>
  <c r="M17" i="52"/>
  <c r="M91" i="52"/>
  <c r="M31" i="52"/>
  <c r="M140" i="52"/>
  <c r="M33" i="52"/>
  <c r="M20" i="52"/>
  <c r="M132" i="52"/>
  <c r="M25" i="52"/>
  <c r="M24" i="52"/>
  <c r="M89" i="52"/>
  <c r="M117" i="52"/>
  <c r="M116" i="52"/>
  <c r="M32" i="52"/>
  <c r="M130" i="52"/>
  <c r="M69" i="52"/>
  <c r="M156" i="52"/>
  <c r="M59" i="52"/>
  <c r="M107" i="52"/>
  <c r="M126" i="52"/>
  <c r="M152" i="52"/>
  <c r="M137" i="52"/>
  <c r="M46" i="52"/>
  <c r="M76" i="52"/>
  <c r="M77" i="52"/>
  <c r="M96" i="52"/>
  <c r="M167" i="52"/>
  <c r="M90" i="52"/>
  <c r="M60" i="52"/>
  <c r="M169" i="52"/>
  <c r="M78" i="52"/>
  <c r="M35" i="52"/>
  <c r="M128" i="52"/>
  <c r="M111" i="52"/>
  <c r="M62" i="52"/>
  <c r="M63" i="52"/>
  <c r="M154" i="52"/>
  <c r="M30" i="52"/>
  <c r="M40" i="52"/>
  <c r="M171" i="52"/>
  <c r="M80" i="52"/>
  <c r="M49" i="52"/>
  <c r="M147" i="52"/>
  <c r="M144" i="52"/>
  <c r="M106" i="52"/>
  <c r="M15" i="52"/>
  <c r="M158" i="52"/>
  <c r="M129" i="52"/>
  <c r="M21" i="52"/>
  <c r="M34" i="52"/>
  <c r="M141" i="52"/>
  <c r="M163" i="52"/>
  <c r="M97" i="52"/>
  <c r="M103" i="52"/>
  <c r="M145" i="52"/>
  <c r="M161" i="52"/>
  <c r="M119" i="52"/>
  <c r="M54" i="52"/>
  <c r="M166" i="52"/>
  <c r="M157" i="52"/>
  <c r="M100" i="52"/>
  <c r="M93" i="52"/>
  <c r="M170" i="52"/>
  <c r="M136" i="52"/>
  <c r="M70" i="52"/>
  <c r="M92" i="52"/>
  <c r="M71" i="52"/>
  <c r="M112" i="52"/>
  <c r="M125" i="52"/>
  <c r="M142" i="52"/>
  <c r="M159" i="52"/>
  <c r="M143" i="52"/>
  <c r="M121" i="52"/>
  <c r="M64" i="52"/>
  <c r="M135" i="52"/>
  <c r="M105" i="52"/>
  <c r="M118" i="52"/>
  <c r="M162" i="52"/>
  <c r="M138" i="52"/>
  <c r="M22" i="52"/>
  <c r="M102" i="52"/>
  <c r="M120" i="52"/>
  <c r="M109" i="52"/>
  <c r="M153" i="52"/>
  <c r="M84" i="52"/>
  <c r="M164" i="52"/>
  <c r="M114" i="52"/>
  <c r="M133" i="52"/>
  <c r="M115" i="52"/>
  <c r="M108" i="52"/>
  <c r="M113" i="52"/>
  <c r="M148" i="52"/>
  <c r="M155" i="52"/>
  <c r="M168" i="52"/>
  <c r="M122" i="52"/>
  <c r="M43" i="52"/>
  <c r="M94" i="52"/>
  <c r="M95" i="52"/>
  <c r="M99" i="52"/>
  <c r="M104" i="52"/>
  <c r="M149" i="52"/>
  <c r="M139" i="52"/>
  <c r="M150" i="52"/>
  <c r="M172" i="52"/>
  <c r="M124" i="52"/>
  <c r="M98" i="52"/>
  <c r="M123" i="52"/>
  <c r="M165" i="52"/>
  <c r="L7" i="52"/>
  <c r="L10" i="52"/>
  <c r="L8" i="52"/>
  <c r="L110" i="52"/>
  <c r="L13" i="52"/>
  <c r="L27" i="52"/>
  <c r="L12" i="52"/>
  <c r="L16" i="52"/>
  <c r="L11" i="52"/>
  <c r="L160" i="52"/>
  <c r="L19" i="52"/>
  <c r="L134" i="52"/>
  <c r="L81" i="52"/>
  <c r="L151" i="52"/>
  <c r="L79" i="52"/>
  <c r="L131" i="52"/>
  <c r="L9" i="52"/>
  <c r="L18" i="52"/>
  <c r="L17" i="52"/>
  <c r="L91" i="52"/>
  <c r="L31" i="52"/>
  <c r="L140" i="52"/>
  <c r="L33" i="52"/>
  <c r="L20" i="52"/>
  <c r="L132" i="52"/>
  <c r="L25" i="52"/>
  <c r="L24" i="52"/>
  <c r="L89" i="52"/>
  <c r="L117" i="52"/>
  <c r="L116" i="52"/>
  <c r="L32" i="52"/>
  <c r="L130" i="52"/>
  <c r="L69" i="52"/>
  <c r="L156" i="52"/>
  <c r="L59" i="52"/>
  <c r="L107" i="52"/>
  <c r="L126" i="52"/>
  <c r="L152" i="52"/>
  <c r="L137" i="52"/>
  <c r="L46" i="52"/>
  <c r="L76" i="52"/>
  <c r="L77" i="52"/>
  <c r="L96" i="52"/>
  <c r="L167" i="52"/>
  <c r="L90" i="52"/>
  <c r="L60" i="52"/>
  <c r="L169" i="52"/>
  <c r="L78" i="52"/>
  <c r="L35" i="52"/>
  <c r="L128" i="52"/>
  <c r="L111" i="52"/>
  <c r="L62" i="52"/>
  <c r="L63" i="52"/>
  <c r="L154" i="52"/>
  <c r="L30" i="52"/>
  <c r="L40" i="52"/>
  <c r="L171" i="52"/>
  <c r="L80" i="52"/>
  <c r="L49" i="52"/>
  <c r="L147" i="52"/>
  <c r="L144" i="52"/>
  <c r="L106" i="52"/>
  <c r="L15" i="52"/>
  <c r="L158" i="52"/>
  <c r="L129" i="52"/>
  <c r="L21" i="52"/>
  <c r="L34" i="52"/>
  <c r="L141" i="52"/>
  <c r="L163" i="52"/>
  <c r="L97" i="52"/>
  <c r="L103" i="52"/>
  <c r="L145" i="52"/>
  <c r="L161" i="52"/>
  <c r="L119" i="52"/>
  <c r="L54" i="52"/>
  <c r="L166" i="52"/>
  <c r="L157" i="52"/>
  <c r="L100" i="52"/>
  <c r="L93" i="52"/>
  <c r="L170" i="52"/>
  <c r="L136" i="52"/>
  <c r="L70" i="52"/>
  <c r="L92" i="52"/>
  <c r="L71" i="52"/>
  <c r="L112" i="52"/>
  <c r="L125" i="52"/>
  <c r="L142" i="52"/>
  <c r="L159" i="52"/>
  <c r="L143" i="52"/>
  <c r="L121" i="52"/>
  <c r="L64" i="52"/>
  <c r="L135" i="52"/>
  <c r="L105" i="52"/>
  <c r="L118" i="52"/>
  <c r="L162" i="52"/>
  <c r="L138" i="52"/>
  <c r="L22" i="52"/>
  <c r="L102" i="52"/>
  <c r="L120" i="52"/>
  <c r="L109" i="52"/>
  <c r="L153" i="52"/>
  <c r="L84" i="52"/>
  <c r="L164" i="52"/>
  <c r="L114" i="52"/>
  <c r="L133" i="52"/>
  <c r="L115" i="52"/>
  <c r="L108" i="52"/>
  <c r="L113" i="52"/>
  <c r="L148" i="52"/>
  <c r="L155" i="52"/>
  <c r="L168" i="52"/>
  <c r="L122" i="52"/>
  <c r="L43" i="52"/>
  <c r="L94" i="52"/>
  <c r="L95" i="52"/>
  <c r="L99" i="52"/>
  <c r="L104" i="52"/>
  <c r="L149" i="52"/>
  <c r="L139" i="52"/>
  <c r="L150" i="52"/>
  <c r="L172" i="52"/>
  <c r="L124" i="52"/>
  <c r="L98" i="52"/>
  <c r="L123" i="52"/>
  <c r="L165" i="52"/>
  <c r="AG5" i="51"/>
  <c r="M75" i="51"/>
  <c r="M47" i="51"/>
  <c r="M53" i="51"/>
  <c r="M105" i="51"/>
  <c r="M106" i="51"/>
  <c r="M99" i="51"/>
  <c r="M131" i="51"/>
  <c r="M182" i="51"/>
  <c r="M184" i="51"/>
  <c r="M185" i="51"/>
  <c r="M186" i="51"/>
  <c r="M117" i="51"/>
  <c r="L75" i="51"/>
  <c r="L47" i="51"/>
  <c r="L53" i="51"/>
  <c r="L105" i="51"/>
  <c r="L106" i="51"/>
  <c r="L99" i="51"/>
  <c r="L131" i="51"/>
  <c r="L182" i="51"/>
  <c r="L184" i="51"/>
  <c r="L185" i="51"/>
  <c r="L186" i="51"/>
  <c r="L117" i="51"/>
  <c r="M13" i="51"/>
  <c r="M10" i="51"/>
  <c r="M12" i="51"/>
  <c r="M8" i="51"/>
  <c r="M20" i="51"/>
  <c r="M7" i="51"/>
  <c r="M18" i="51"/>
  <c r="M17" i="51"/>
  <c r="M9" i="51"/>
  <c r="M22" i="51"/>
  <c r="M27" i="51"/>
  <c r="M28" i="51"/>
  <c r="M44" i="51"/>
  <c r="M14" i="51"/>
  <c r="M16" i="51"/>
  <c r="M410" i="51"/>
  <c r="M73" i="51"/>
  <c r="M81" i="51"/>
  <c r="M95" i="51"/>
  <c r="M34" i="51"/>
  <c r="M32" i="51"/>
  <c r="M31" i="51"/>
  <c r="M21" i="51"/>
  <c r="M42" i="51"/>
  <c r="M122" i="51"/>
  <c r="M151" i="51"/>
  <c r="M35" i="51"/>
  <c r="M56" i="51"/>
  <c r="M92" i="51"/>
  <c r="M26" i="51"/>
  <c r="M36" i="51"/>
  <c r="M25" i="51"/>
  <c r="M338" i="51"/>
  <c r="M339" i="51"/>
  <c r="M70" i="51"/>
  <c r="M45" i="51"/>
  <c r="M46" i="51"/>
  <c r="M176" i="51"/>
  <c r="M48" i="51"/>
  <c r="M370" i="51"/>
  <c r="M400" i="51"/>
  <c r="M369" i="51"/>
  <c r="M38" i="51"/>
  <c r="M88" i="51"/>
  <c r="M19" i="51"/>
  <c r="M11" i="51"/>
  <c r="M15" i="51"/>
  <c r="M51" i="51"/>
  <c r="M82" i="51"/>
  <c r="M39" i="51"/>
  <c r="M475" i="51"/>
  <c r="M60" i="51"/>
  <c r="M76" i="51"/>
  <c r="M77" i="51"/>
  <c r="M100" i="51"/>
  <c r="M168" i="51"/>
  <c r="M83" i="51"/>
  <c r="M163" i="51"/>
  <c r="M23" i="51"/>
  <c r="M24" i="51"/>
  <c r="M345" i="51"/>
  <c r="M433" i="51"/>
  <c r="M58" i="51"/>
  <c r="M127" i="51"/>
  <c r="M164" i="51"/>
  <c r="M108" i="51"/>
  <c r="M445" i="51"/>
  <c r="M69" i="51"/>
  <c r="M437" i="51"/>
  <c r="M436" i="51"/>
  <c r="M162" i="51"/>
  <c r="M165" i="51"/>
  <c r="M481" i="51"/>
  <c r="M434" i="51"/>
  <c r="M435" i="51"/>
  <c r="M366" i="51"/>
  <c r="M367" i="51"/>
  <c r="M33" i="51"/>
  <c r="M442" i="51"/>
  <c r="M111" i="51"/>
  <c r="M68" i="51"/>
  <c r="M135" i="51"/>
  <c r="M376" i="51"/>
  <c r="M439" i="51"/>
  <c r="M181" i="51"/>
  <c r="M54" i="51"/>
  <c r="M63" i="51"/>
  <c r="M102" i="51"/>
  <c r="M441" i="51"/>
  <c r="M482" i="51"/>
  <c r="M464" i="51"/>
  <c r="M113" i="51"/>
  <c r="M368" i="51"/>
  <c r="M340" i="51"/>
  <c r="M49" i="51"/>
  <c r="M411" i="51"/>
  <c r="M29" i="51"/>
  <c r="M501" i="51"/>
  <c r="M560" i="51"/>
  <c r="M91" i="51"/>
  <c r="M169" i="51"/>
  <c r="M125" i="51"/>
  <c r="M244" i="51"/>
  <c r="M61" i="51"/>
  <c r="M43" i="51"/>
  <c r="M67" i="51"/>
  <c r="M446" i="51"/>
  <c r="M121" i="51"/>
  <c r="M120" i="51"/>
  <c r="M371" i="51"/>
  <c r="M372" i="51"/>
  <c r="M203" i="51"/>
  <c r="M55" i="51"/>
  <c r="M533" i="51"/>
  <c r="M356" i="51"/>
  <c r="M476" i="51"/>
  <c r="M477" i="51"/>
  <c r="M483" i="51"/>
  <c r="M107" i="51"/>
  <c r="M215" i="51"/>
  <c r="M484" i="51"/>
  <c r="M412" i="51"/>
  <c r="M413" i="51"/>
  <c r="M414" i="51"/>
  <c r="M78" i="51"/>
  <c r="M94" i="51"/>
  <c r="M465" i="51"/>
  <c r="M440" i="51"/>
  <c r="M438" i="51"/>
  <c r="M470" i="51"/>
  <c r="M217" i="51"/>
  <c r="M66" i="51"/>
  <c r="M96" i="51"/>
  <c r="M357" i="51"/>
  <c r="M84" i="51"/>
  <c r="M373" i="51"/>
  <c r="M374" i="51"/>
  <c r="M375" i="51"/>
  <c r="M341" i="51"/>
  <c r="M342" i="51"/>
  <c r="M343" i="51"/>
  <c r="M344" i="51"/>
  <c r="M443" i="51"/>
  <c r="M444" i="51"/>
  <c r="M98" i="51"/>
  <c r="M415" i="51"/>
  <c r="M416" i="51"/>
  <c r="M417" i="51"/>
  <c r="M418" i="51"/>
  <c r="M419" i="51"/>
  <c r="M420" i="51"/>
  <c r="M52" i="51"/>
  <c r="M153" i="51"/>
  <c r="M159" i="51"/>
  <c r="M528" i="51"/>
  <c r="M529" i="51"/>
  <c r="M561" i="51"/>
  <c r="M562" i="51"/>
  <c r="M563" i="51"/>
  <c r="M564" i="51"/>
  <c r="M565" i="51"/>
  <c r="M566" i="51"/>
  <c r="M567" i="51"/>
  <c r="M568" i="51"/>
  <c r="M569" i="51"/>
  <c r="M570" i="51"/>
  <c r="M642" i="51"/>
  <c r="M248" i="51"/>
  <c r="M377" i="51"/>
  <c r="M179" i="51"/>
  <c r="M40" i="51"/>
  <c r="M378" i="51"/>
  <c r="M180" i="51"/>
  <c r="M379" i="51"/>
  <c r="M346" i="51"/>
  <c r="M347" i="51"/>
  <c r="M348" i="51"/>
  <c r="M349" i="51"/>
  <c r="M350" i="51"/>
  <c r="M136" i="51"/>
  <c r="M351" i="51"/>
  <c r="M30" i="51"/>
  <c r="M352" i="51"/>
  <c r="M104" i="51"/>
  <c r="M281" i="51"/>
  <c r="M485" i="51"/>
  <c r="M152" i="51"/>
  <c r="M478" i="51"/>
  <c r="M479" i="51"/>
  <c r="M486" i="51"/>
  <c r="M480" i="51"/>
  <c r="M487" i="51"/>
  <c r="M488" i="51"/>
  <c r="M178" i="51"/>
  <c r="M489" i="51"/>
  <c r="M466" i="51"/>
  <c r="M467" i="51"/>
  <c r="M353" i="51"/>
  <c r="M253" i="51"/>
  <c r="M447" i="51"/>
  <c r="M448" i="51"/>
  <c r="M449" i="51"/>
  <c r="M287" i="51"/>
  <c r="M303" i="51"/>
  <c r="M401" i="51"/>
  <c r="M247" i="51"/>
  <c r="M110" i="51"/>
  <c r="M402" i="51"/>
  <c r="M403" i="51"/>
  <c r="M404" i="51"/>
  <c r="M330" i="51"/>
  <c r="M530" i="51"/>
  <c r="M571" i="51"/>
  <c r="M572" i="51"/>
  <c r="M573" i="51"/>
  <c r="M574" i="51"/>
  <c r="M575" i="51"/>
  <c r="M576" i="51"/>
  <c r="M577" i="51"/>
  <c r="M578" i="51"/>
  <c r="M579" i="51"/>
  <c r="M580" i="51"/>
  <c r="M654" i="51"/>
  <c r="M204" i="51"/>
  <c r="M118" i="51"/>
  <c r="M197" i="51"/>
  <c r="M109" i="51"/>
  <c r="M86" i="51"/>
  <c r="M354" i="51"/>
  <c r="M355" i="51"/>
  <c r="M422" i="51"/>
  <c r="M133" i="51"/>
  <c r="M423" i="51"/>
  <c r="M424" i="51"/>
  <c r="M425" i="51"/>
  <c r="M421" i="51"/>
  <c r="M405" i="51"/>
  <c r="M406" i="51"/>
  <c r="M407" i="51"/>
  <c r="M426" i="51"/>
  <c r="M408" i="51"/>
  <c r="M409" i="51"/>
  <c r="M427" i="51"/>
  <c r="M428" i="51"/>
  <c r="M429" i="51"/>
  <c r="M97" i="51"/>
  <c r="M430" i="51"/>
  <c r="M237" i="51"/>
  <c r="M359" i="51"/>
  <c r="M358" i="51"/>
  <c r="M360" i="51"/>
  <c r="M361" i="51"/>
  <c r="M362" i="51"/>
  <c r="M363" i="51"/>
  <c r="M364" i="51"/>
  <c r="M365" i="51"/>
  <c r="M431" i="51"/>
  <c r="M432" i="51"/>
  <c r="M238" i="51"/>
  <c r="M380" i="51"/>
  <c r="M147" i="51"/>
  <c r="M468" i="51"/>
  <c r="M191" i="51"/>
  <c r="M450" i="51"/>
  <c r="M243" i="51"/>
  <c r="M288" i="51"/>
  <c r="M469" i="51"/>
  <c r="M252" i="51"/>
  <c r="M145" i="51"/>
  <c r="M381" i="51"/>
  <c r="M126" i="51"/>
  <c r="M119" i="51"/>
  <c r="M460" i="51"/>
  <c r="M461" i="51"/>
  <c r="M259" i="51"/>
  <c r="M382" i="51"/>
  <c r="M471" i="51"/>
  <c r="M451" i="51"/>
  <c r="M271" i="51"/>
  <c r="M472" i="51"/>
  <c r="M72" i="51"/>
  <c r="M74" i="51"/>
  <c r="M161" i="51"/>
  <c r="M266" i="51"/>
  <c r="M190" i="51"/>
  <c r="M383" i="51"/>
  <c r="M384" i="51"/>
  <c r="M385" i="51"/>
  <c r="M473" i="51"/>
  <c r="M474" i="51"/>
  <c r="M452" i="51"/>
  <c r="M143" i="51"/>
  <c r="M160" i="51"/>
  <c r="M280" i="51"/>
  <c r="M167" i="51"/>
  <c r="M386" i="51"/>
  <c r="M387" i="51"/>
  <c r="M388" i="51"/>
  <c r="M389" i="51"/>
  <c r="M453" i="51"/>
  <c r="M454" i="51"/>
  <c r="M455" i="51"/>
  <c r="M296" i="51"/>
  <c r="M297" i="51"/>
  <c r="M298" i="51"/>
  <c r="M299" i="51"/>
  <c r="M79" i="51"/>
  <c r="M300" i="51"/>
  <c r="M301" i="51"/>
  <c r="M302" i="51"/>
  <c r="M390" i="51"/>
  <c r="M391" i="51"/>
  <c r="M166" i="51"/>
  <c r="M392" i="51"/>
  <c r="M393" i="51"/>
  <c r="M394" i="51"/>
  <c r="M395" i="51"/>
  <c r="M456" i="51"/>
  <c r="M457" i="51"/>
  <c r="M458" i="51"/>
  <c r="M459" i="51"/>
  <c r="M315" i="51"/>
  <c r="M316" i="51"/>
  <c r="M317" i="51"/>
  <c r="M318" i="51"/>
  <c r="M319" i="51"/>
  <c r="M320" i="51"/>
  <c r="M321" i="51"/>
  <c r="M322" i="51"/>
  <c r="M396" i="51"/>
  <c r="M397" i="51"/>
  <c r="M398" i="51"/>
  <c r="M399" i="51"/>
  <c r="M462" i="51"/>
  <c r="M463" i="51"/>
  <c r="M116" i="51"/>
  <c r="M327" i="51"/>
  <c r="M328" i="51"/>
  <c r="M329" i="51"/>
  <c r="M502" i="51"/>
  <c r="M503" i="51"/>
  <c r="M551" i="51"/>
  <c r="M649" i="51"/>
  <c r="M504" i="51"/>
  <c r="M531" i="51"/>
  <c r="M532" i="51"/>
  <c r="M323" i="51"/>
  <c r="M536" i="51"/>
  <c r="M655" i="51"/>
  <c r="M650" i="51"/>
  <c r="M331" i="51"/>
  <c r="M59" i="51"/>
  <c r="M537" i="51"/>
  <c r="M505" i="51"/>
  <c r="M506" i="51"/>
  <c r="M85" i="51"/>
  <c r="M490" i="51"/>
  <c r="M507" i="51"/>
  <c r="M508" i="51"/>
  <c r="M509" i="51"/>
  <c r="M510" i="51"/>
  <c r="M511" i="51"/>
  <c r="M512" i="51"/>
  <c r="M513" i="51"/>
  <c r="M538" i="51"/>
  <c r="M491" i="51"/>
  <c r="M492" i="51"/>
  <c r="M493" i="51"/>
  <c r="M494" i="51"/>
  <c r="M495" i="51"/>
  <c r="M129" i="51"/>
  <c r="M496" i="51"/>
  <c r="M497" i="51"/>
  <c r="M498" i="51"/>
  <c r="M499" i="51"/>
  <c r="M500" i="51"/>
  <c r="M514" i="51"/>
  <c r="M515" i="51"/>
  <c r="M516" i="51"/>
  <c r="M517" i="51"/>
  <c r="M41" i="51"/>
  <c r="M518" i="51"/>
  <c r="M519" i="51"/>
  <c r="M520" i="51"/>
  <c r="M521" i="51"/>
  <c r="M522" i="51"/>
  <c r="M523" i="51"/>
  <c r="M524" i="51"/>
  <c r="M525" i="51"/>
  <c r="M526" i="51"/>
  <c r="M527" i="51"/>
  <c r="M534" i="51"/>
  <c r="M535" i="51"/>
  <c r="M539" i="51"/>
  <c r="M540" i="51"/>
  <c r="M541" i="51"/>
  <c r="M542" i="51"/>
  <c r="M543" i="51"/>
  <c r="M544" i="51"/>
  <c r="M545" i="51"/>
  <c r="M546" i="51"/>
  <c r="M547" i="51"/>
  <c r="M548" i="51"/>
  <c r="M549" i="51"/>
  <c r="M550" i="51"/>
  <c r="M552" i="51"/>
  <c r="M553" i="51"/>
  <c r="M554" i="51"/>
  <c r="M555" i="51"/>
  <c r="M556" i="51"/>
  <c r="M557" i="51"/>
  <c r="M558" i="51"/>
  <c r="M559" i="51"/>
  <c r="M581" i="51"/>
  <c r="M245" i="51"/>
  <c r="M582" i="51"/>
  <c r="M583" i="51"/>
  <c r="M584" i="51"/>
  <c r="M585" i="51"/>
  <c r="M586" i="51"/>
  <c r="M587" i="51"/>
  <c r="M588" i="51"/>
  <c r="M189" i="51"/>
  <c r="M589" i="51"/>
  <c r="M590" i="51"/>
  <c r="M249" i="51"/>
  <c r="M591" i="51"/>
  <c r="M592" i="51"/>
  <c r="M593" i="51"/>
  <c r="M594" i="51"/>
  <c r="M595" i="51"/>
  <c r="M140" i="51"/>
  <c r="M596" i="51"/>
  <c r="M597" i="51"/>
  <c r="M598" i="51"/>
  <c r="M599" i="51"/>
  <c r="M600" i="51"/>
  <c r="M601" i="51"/>
  <c r="M602" i="51"/>
  <c r="M603" i="51"/>
  <c r="M604" i="51"/>
  <c r="M605" i="51"/>
  <c r="M606" i="51"/>
  <c r="M607" i="51"/>
  <c r="M608" i="51"/>
  <c r="M609" i="51"/>
  <c r="M610" i="51"/>
  <c r="M611" i="51"/>
  <c r="M612" i="51"/>
  <c r="M613" i="51"/>
  <c r="M614" i="51"/>
  <c r="M615" i="51"/>
  <c r="M62" i="51"/>
  <c r="M616" i="51"/>
  <c r="M617" i="51"/>
  <c r="M618" i="51"/>
  <c r="M619" i="51"/>
  <c r="M620" i="51"/>
  <c r="M246" i="51"/>
  <c r="M621" i="51"/>
  <c r="M622" i="51"/>
  <c r="M623" i="51"/>
  <c r="M624" i="51"/>
  <c r="M625" i="51"/>
  <c r="M626" i="51"/>
  <c r="M627" i="51"/>
  <c r="M89" i="51"/>
  <c r="M628" i="51"/>
  <c r="M629" i="51"/>
  <c r="M210" i="51"/>
  <c r="M630" i="51"/>
  <c r="M631" i="51"/>
  <c r="M632" i="51"/>
  <c r="M633" i="51"/>
  <c r="M634" i="51"/>
  <c r="M635" i="51"/>
  <c r="M636" i="51"/>
  <c r="M637" i="51"/>
  <c r="M638" i="51"/>
  <c r="M639" i="51"/>
  <c r="M640" i="51"/>
  <c r="M641" i="51"/>
  <c r="M643" i="51"/>
  <c r="M644" i="51"/>
  <c r="M645" i="51"/>
  <c r="M646" i="51"/>
  <c r="M647" i="51"/>
  <c r="M648" i="51"/>
  <c r="M651" i="51"/>
  <c r="M183" i="51"/>
  <c r="M216" i="51"/>
  <c r="M177" i="51"/>
  <c r="M652" i="51"/>
  <c r="M653" i="51"/>
  <c r="M656" i="51"/>
  <c r="M657" i="51"/>
  <c r="M218" i="51"/>
  <c r="M658" i="51"/>
  <c r="M659" i="51"/>
  <c r="M660" i="51"/>
  <c r="M661" i="51"/>
  <c r="M662" i="51"/>
  <c r="M663" i="51"/>
  <c r="M664" i="51"/>
  <c r="M665" i="51"/>
  <c r="L39" i="51"/>
  <c r="L238" i="51"/>
  <c r="L55" i="51"/>
  <c r="L243" i="51"/>
  <c r="L60" i="51"/>
  <c r="L252" i="51"/>
  <c r="L237" i="51"/>
  <c r="L259" i="51"/>
  <c r="L72" i="51"/>
  <c r="L74" i="51"/>
  <c r="L161" i="51"/>
  <c r="L266" i="51"/>
  <c r="L159" i="51"/>
  <c r="L160" i="51"/>
  <c r="L280" i="51"/>
  <c r="L167" i="51"/>
  <c r="L296" i="51"/>
  <c r="L297" i="51"/>
  <c r="L298" i="51"/>
  <c r="L299" i="51"/>
  <c r="L79" i="51"/>
  <c r="L300" i="51"/>
  <c r="L301" i="51"/>
  <c r="L302" i="51"/>
  <c r="L315" i="51"/>
  <c r="L316" i="51"/>
  <c r="L317" i="51"/>
  <c r="L318" i="51"/>
  <c r="L319" i="51"/>
  <c r="L320" i="51"/>
  <c r="L321" i="51"/>
  <c r="L322" i="51"/>
  <c r="L116" i="51"/>
  <c r="L327" i="51"/>
  <c r="L328" i="51"/>
  <c r="L329" i="51"/>
  <c r="L13" i="51"/>
  <c r="L10" i="51"/>
  <c r="L12" i="51"/>
  <c r="L7" i="51"/>
  <c r="L8" i="51"/>
  <c r="L20" i="51"/>
  <c r="L17" i="51"/>
  <c r="L14" i="51"/>
  <c r="L18" i="51"/>
  <c r="L9" i="51"/>
  <c r="L22" i="51"/>
  <c r="L95" i="51"/>
  <c r="L34" i="51"/>
  <c r="L27" i="51"/>
  <c r="L28" i="51"/>
  <c r="L44" i="51"/>
  <c r="L16" i="51"/>
  <c r="L410" i="51"/>
  <c r="L73" i="51"/>
  <c r="L81" i="51"/>
  <c r="L151" i="51"/>
  <c r="L42" i="51"/>
  <c r="L32" i="51"/>
  <c r="L31" i="51"/>
  <c r="L21" i="51"/>
  <c r="L56" i="51"/>
  <c r="L400" i="51"/>
  <c r="L122" i="51"/>
  <c r="L370" i="51"/>
  <c r="L35" i="51"/>
  <c r="L92" i="51"/>
  <c r="L26" i="51"/>
  <c r="L36" i="51"/>
  <c r="L369" i="51"/>
  <c r="L25" i="51"/>
  <c r="L70" i="51"/>
  <c r="L338" i="51"/>
  <c r="L339" i="51"/>
  <c r="L88" i="51"/>
  <c r="L45" i="51"/>
  <c r="L46" i="51"/>
  <c r="L176" i="51"/>
  <c r="L48" i="51"/>
  <c r="L38" i="51"/>
  <c r="L19" i="51"/>
  <c r="L11" i="51"/>
  <c r="L15" i="51"/>
  <c r="L51" i="51"/>
  <c r="L433" i="51"/>
  <c r="L376" i="51"/>
  <c r="L82" i="51"/>
  <c r="L475" i="51"/>
  <c r="L445" i="51"/>
  <c r="L437" i="51"/>
  <c r="L127" i="51"/>
  <c r="L58" i="51"/>
  <c r="L76" i="51"/>
  <c r="L77" i="51"/>
  <c r="L100" i="51"/>
  <c r="L168" i="51"/>
  <c r="L83" i="51"/>
  <c r="L163" i="51"/>
  <c r="L23" i="51"/>
  <c r="L24" i="51"/>
  <c r="L345" i="51"/>
  <c r="L371" i="51"/>
  <c r="L102" i="51"/>
  <c r="L164" i="51"/>
  <c r="L108" i="51"/>
  <c r="L69" i="51"/>
  <c r="L162" i="51"/>
  <c r="L436" i="51"/>
  <c r="L165" i="51"/>
  <c r="L481" i="51"/>
  <c r="L434" i="51"/>
  <c r="L435" i="51"/>
  <c r="L366" i="51"/>
  <c r="L367" i="51"/>
  <c r="L33" i="51"/>
  <c r="L442" i="51"/>
  <c r="L111" i="51"/>
  <c r="L68" i="51"/>
  <c r="L135" i="51"/>
  <c r="L476" i="51"/>
  <c r="L439" i="51"/>
  <c r="L440" i="51"/>
  <c r="L181" i="51"/>
  <c r="L54" i="51"/>
  <c r="L63" i="51"/>
  <c r="L441" i="51"/>
  <c r="L482" i="51"/>
  <c r="L104" i="51"/>
  <c r="L464" i="51"/>
  <c r="L113" i="51"/>
  <c r="L368" i="51"/>
  <c r="L340" i="51"/>
  <c r="L49" i="51"/>
  <c r="L411" i="51"/>
  <c r="L29" i="51"/>
  <c r="L501" i="51"/>
  <c r="L560" i="51"/>
  <c r="L91" i="51"/>
  <c r="L169" i="51"/>
  <c r="L125" i="51"/>
  <c r="L528" i="51"/>
  <c r="L502" i="51"/>
  <c r="L503" i="51"/>
  <c r="L377" i="51"/>
  <c r="L244" i="51"/>
  <c r="L61" i="51"/>
  <c r="L43" i="51"/>
  <c r="L98" i="51"/>
  <c r="L67" i="51"/>
  <c r="L446" i="51"/>
  <c r="L121" i="51"/>
  <c r="L120" i="51"/>
  <c r="L372" i="51"/>
  <c r="L330" i="51"/>
  <c r="L203" i="51"/>
  <c r="L533" i="51"/>
  <c r="L551" i="51"/>
  <c r="L649" i="51"/>
  <c r="L356" i="51"/>
  <c r="L477" i="51"/>
  <c r="L483" i="51"/>
  <c r="L107" i="51"/>
  <c r="L215" i="51"/>
  <c r="L484" i="51"/>
  <c r="L412" i="51"/>
  <c r="L413" i="51"/>
  <c r="L414" i="51"/>
  <c r="L78" i="51"/>
  <c r="L94" i="51"/>
  <c r="L465" i="51"/>
  <c r="L438" i="51"/>
  <c r="L470" i="51"/>
  <c r="L217" i="51"/>
  <c r="L66" i="51"/>
  <c r="L96" i="51"/>
  <c r="L357" i="51"/>
  <c r="L84" i="51"/>
  <c r="L373" i="51"/>
  <c r="L374" i="51"/>
  <c r="L375" i="51"/>
  <c r="L341" i="51"/>
  <c r="L342" i="51"/>
  <c r="L343" i="51"/>
  <c r="L344" i="51"/>
  <c r="L443" i="51"/>
  <c r="L444" i="51"/>
  <c r="L415" i="51"/>
  <c r="L416" i="51"/>
  <c r="L417" i="51"/>
  <c r="L418" i="51"/>
  <c r="L419" i="51"/>
  <c r="L420" i="51"/>
  <c r="L52" i="51"/>
  <c r="L153" i="51"/>
  <c r="L529" i="51"/>
  <c r="L561" i="51"/>
  <c r="L562" i="51"/>
  <c r="L563" i="51"/>
  <c r="L564" i="51"/>
  <c r="L565" i="51"/>
  <c r="L566" i="51"/>
  <c r="L567" i="51"/>
  <c r="L568" i="51"/>
  <c r="L569" i="51"/>
  <c r="L570" i="51"/>
  <c r="L642" i="51"/>
  <c r="L248" i="51"/>
  <c r="L504" i="51"/>
  <c r="L531" i="51"/>
  <c r="L532" i="51"/>
  <c r="L323" i="51"/>
  <c r="L536" i="51"/>
  <c r="L655" i="51"/>
  <c r="L179" i="51"/>
  <c r="L40" i="51"/>
  <c r="L378" i="51"/>
  <c r="L180" i="51"/>
  <c r="L379" i="51"/>
  <c r="L346" i="51"/>
  <c r="L347" i="51"/>
  <c r="L348" i="51"/>
  <c r="L349" i="51"/>
  <c r="L350" i="51"/>
  <c r="L136" i="51"/>
  <c r="L351" i="51"/>
  <c r="L30" i="51"/>
  <c r="L352" i="51"/>
  <c r="L281" i="51"/>
  <c r="L485" i="51"/>
  <c r="L152" i="51"/>
  <c r="L478" i="51"/>
  <c r="L479" i="51"/>
  <c r="L486" i="51"/>
  <c r="L480" i="51"/>
  <c r="L487" i="51"/>
  <c r="L488" i="51"/>
  <c r="L178" i="51"/>
  <c r="L489" i="51"/>
  <c r="L466" i="51"/>
  <c r="L467" i="51"/>
  <c r="L353" i="51"/>
  <c r="L253" i="51"/>
  <c r="L447" i="51"/>
  <c r="L448" i="51"/>
  <c r="L449" i="51"/>
  <c r="L287" i="51"/>
  <c r="L303" i="51"/>
  <c r="L401" i="51"/>
  <c r="L247" i="51"/>
  <c r="L110" i="51"/>
  <c r="L402" i="51"/>
  <c r="L403" i="51"/>
  <c r="L404" i="51"/>
  <c r="L530" i="51"/>
  <c r="L571" i="51"/>
  <c r="L572" i="51"/>
  <c r="L573" i="51"/>
  <c r="L574" i="51"/>
  <c r="L575" i="51"/>
  <c r="L576" i="51"/>
  <c r="L577" i="51"/>
  <c r="L578" i="51"/>
  <c r="L579" i="51"/>
  <c r="L580" i="51"/>
  <c r="L654" i="51"/>
  <c r="L650" i="51"/>
  <c r="L331" i="51"/>
  <c r="L59" i="51"/>
  <c r="L537" i="51"/>
  <c r="L204" i="51"/>
  <c r="L118" i="51"/>
  <c r="L197" i="51"/>
  <c r="L109" i="51"/>
  <c r="L86" i="51"/>
  <c r="L354" i="51"/>
  <c r="L355" i="51"/>
  <c r="L422" i="51"/>
  <c r="L133" i="51"/>
  <c r="L423" i="51"/>
  <c r="L424" i="51"/>
  <c r="L425" i="51"/>
  <c r="L421" i="51"/>
  <c r="L405" i="51"/>
  <c r="L406" i="51"/>
  <c r="L407" i="51"/>
  <c r="L426" i="51"/>
  <c r="L408" i="51"/>
  <c r="L409" i="51"/>
  <c r="L427" i="51"/>
  <c r="L428" i="51"/>
  <c r="L429" i="51"/>
  <c r="L97" i="51"/>
  <c r="L430" i="51"/>
  <c r="L359" i="51"/>
  <c r="L358" i="51"/>
  <c r="L360" i="51"/>
  <c r="L361" i="51"/>
  <c r="L362" i="51"/>
  <c r="L363" i="51"/>
  <c r="L364" i="51"/>
  <c r="L365" i="51"/>
  <c r="L431" i="51"/>
  <c r="L432" i="51"/>
  <c r="L380" i="51"/>
  <c r="L147" i="51"/>
  <c r="L468" i="51"/>
  <c r="L191" i="51"/>
  <c r="L450" i="51"/>
  <c r="L288" i="51"/>
  <c r="L469" i="51"/>
  <c r="L145" i="51"/>
  <c r="L381" i="51"/>
  <c r="L126" i="51"/>
  <c r="L119" i="51"/>
  <c r="L460" i="51"/>
  <c r="L461" i="51"/>
  <c r="L382" i="51"/>
  <c r="L471" i="51"/>
  <c r="L451" i="51"/>
  <c r="L271" i="51"/>
  <c r="L472" i="51"/>
  <c r="L190" i="51"/>
  <c r="L383" i="51"/>
  <c r="L384" i="51"/>
  <c r="L385" i="51"/>
  <c r="L473" i="51"/>
  <c r="L474" i="51"/>
  <c r="L452" i="51"/>
  <c r="L143" i="51"/>
  <c r="L386" i="51"/>
  <c r="L387" i="51"/>
  <c r="L388" i="51"/>
  <c r="L389" i="51"/>
  <c r="L453" i="51"/>
  <c r="L454" i="51"/>
  <c r="L455" i="51"/>
  <c r="L390" i="51"/>
  <c r="L391" i="51"/>
  <c r="L166" i="51"/>
  <c r="L392" i="51"/>
  <c r="L393" i="51"/>
  <c r="L394" i="51"/>
  <c r="L395" i="51"/>
  <c r="L456" i="51"/>
  <c r="L457" i="51"/>
  <c r="L458" i="51"/>
  <c r="L459" i="51"/>
  <c r="L396" i="51"/>
  <c r="L397" i="51"/>
  <c r="L398" i="51"/>
  <c r="L399" i="51"/>
  <c r="L462" i="51"/>
  <c r="L463" i="51"/>
  <c r="L505" i="51"/>
  <c r="L506" i="51"/>
  <c r="L85" i="51"/>
  <c r="L490" i="51"/>
  <c r="L507" i="51"/>
  <c r="L508" i="51"/>
  <c r="L509" i="51"/>
  <c r="L510" i="51"/>
  <c r="L511" i="51"/>
  <c r="L512" i="51"/>
  <c r="L513" i="51"/>
  <c r="L538" i="51"/>
  <c r="L491" i="51"/>
  <c r="L492" i="51"/>
  <c r="L493" i="51"/>
  <c r="L494" i="51"/>
  <c r="L495" i="51"/>
  <c r="L129" i="51"/>
  <c r="L496" i="51"/>
  <c r="L497" i="51"/>
  <c r="L498" i="51"/>
  <c r="L499" i="51"/>
  <c r="L500" i="51"/>
  <c r="L514" i="51"/>
  <c r="L515" i="51"/>
  <c r="L516" i="51"/>
  <c r="L517" i="51"/>
  <c r="L41" i="51"/>
  <c r="L518" i="51"/>
  <c r="L519" i="51"/>
  <c r="L520" i="51"/>
  <c r="L521" i="51"/>
  <c r="L522" i="51"/>
  <c r="L523" i="51"/>
  <c r="L524" i="51"/>
  <c r="L525" i="51"/>
  <c r="L526" i="51"/>
  <c r="L527" i="51"/>
  <c r="L534" i="51"/>
  <c r="L535" i="51"/>
  <c r="L539" i="51"/>
  <c r="L540" i="51"/>
  <c r="L541" i="51"/>
  <c r="L542" i="51"/>
  <c r="L543" i="51"/>
  <c r="L544" i="51"/>
  <c r="L545" i="51"/>
  <c r="L546" i="51"/>
  <c r="L547" i="51"/>
  <c r="L548" i="51"/>
  <c r="L549" i="51"/>
  <c r="L550" i="51"/>
  <c r="L552" i="51"/>
  <c r="L553" i="51"/>
  <c r="L554" i="51"/>
  <c r="L555" i="51"/>
  <c r="L556" i="51"/>
  <c r="L557" i="51"/>
  <c r="L558" i="51"/>
  <c r="L559" i="51"/>
  <c r="L581" i="51"/>
  <c r="L245" i="51"/>
  <c r="L582" i="51"/>
  <c r="L583" i="51"/>
  <c r="L584" i="51"/>
  <c r="L585" i="51"/>
  <c r="L586" i="51"/>
  <c r="L587" i="51"/>
  <c r="L588" i="51"/>
  <c r="L189" i="51"/>
  <c r="L589" i="51"/>
  <c r="L590" i="51"/>
  <c r="L249" i="51"/>
  <c r="L591" i="51"/>
  <c r="L592" i="51"/>
  <c r="L593" i="51"/>
  <c r="L594" i="51"/>
  <c r="L595" i="51"/>
  <c r="L140" i="51"/>
  <c r="L596" i="51"/>
  <c r="L597" i="51"/>
  <c r="L598" i="51"/>
  <c r="L599" i="51"/>
  <c r="L600" i="51"/>
  <c r="L601" i="51"/>
  <c r="L602" i="51"/>
  <c r="L603" i="51"/>
  <c r="L604" i="51"/>
  <c r="L605" i="51"/>
  <c r="L606" i="51"/>
  <c r="L607" i="51"/>
  <c r="L608" i="51"/>
  <c r="L609" i="51"/>
  <c r="L610" i="51"/>
  <c r="L611" i="51"/>
  <c r="L612" i="51"/>
  <c r="L613" i="51"/>
  <c r="L614" i="51"/>
  <c r="L615" i="51"/>
  <c r="L62" i="51"/>
  <c r="L616" i="51"/>
  <c r="L617" i="51"/>
  <c r="L618" i="51"/>
  <c r="L619" i="51"/>
  <c r="L620" i="51"/>
  <c r="L246" i="51"/>
  <c r="L621" i="51"/>
  <c r="L622" i="51"/>
  <c r="L623" i="51"/>
  <c r="L624" i="51"/>
  <c r="L625" i="51"/>
  <c r="L626" i="51"/>
  <c r="L627" i="51"/>
  <c r="L89" i="51"/>
  <c r="L628" i="51"/>
  <c r="L629" i="51"/>
  <c r="L210" i="51"/>
  <c r="L630" i="51"/>
  <c r="L631" i="51"/>
  <c r="L632" i="51"/>
  <c r="L633" i="51"/>
  <c r="L634" i="51"/>
  <c r="L635" i="51"/>
  <c r="L636" i="51"/>
  <c r="L637" i="51"/>
  <c r="L638" i="51"/>
  <c r="L639" i="51"/>
  <c r="L640" i="51"/>
  <c r="L641" i="51"/>
  <c r="L643" i="51"/>
  <c r="L644" i="51"/>
  <c r="L645" i="51"/>
  <c r="L646" i="51"/>
  <c r="L647" i="51"/>
  <c r="L648" i="51"/>
  <c r="L651" i="51"/>
  <c r="L183" i="51"/>
  <c r="L216" i="51"/>
  <c r="L177" i="51"/>
  <c r="L652" i="51"/>
  <c r="L653" i="51"/>
  <c r="L656" i="51"/>
  <c r="L657" i="51"/>
  <c r="L218" i="51"/>
  <c r="L658" i="51"/>
  <c r="L659" i="51"/>
  <c r="L660" i="51"/>
  <c r="L661" i="51"/>
  <c r="L662" i="51"/>
  <c r="L663" i="51"/>
  <c r="L664" i="51"/>
  <c r="L665" i="51"/>
  <c r="E14" i="36"/>
  <c r="D14" i="36" s="1"/>
  <c r="E16" i="36"/>
  <c r="D16" i="36" s="1"/>
  <c r="E9" i="36"/>
  <c r="D9" i="36" s="1"/>
  <c r="E7" i="36"/>
  <c r="D7" i="36" s="1"/>
  <c r="E10" i="36"/>
  <c r="D10" i="36" s="1"/>
  <c r="E52" i="36"/>
  <c r="D52" i="36" s="1"/>
  <c r="E53" i="36"/>
  <c r="D53" i="36" s="1"/>
  <c r="E22" i="36"/>
  <c r="D22" i="36" s="1"/>
  <c r="E12" i="36"/>
  <c r="D12" i="36" s="1"/>
  <c r="E34" i="36"/>
  <c r="D34" i="36" s="1"/>
  <c r="E25" i="36"/>
  <c r="D25" i="36" s="1"/>
  <c r="E261" i="36"/>
  <c r="D261" i="36" s="1"/>
  <c r="E27" i="36"/>
  <c r="D27" i="36" s="1"/>
  <c r="E84" i="36"/>
  <c r="D84" i="36" s="1"/>
  <c r="E144" i="36"/>
  <c r="D144" i="36" s="1"/>
  <c r="E8" i="36"/>
  <c r="D8" i="36" s="1"/>
  <c r="E11" i="36"/>
  <c r="D11" i="36" s="1"/>
  <c r="E36" i="36"/>
  <c r="D36" i="36" s="1"/>
  <c r="E262" i="36"/>
  <c r="D262" i="36" s="1"/>
  <c r="E32" i="36"/>
  <c r="D32" i="36" s="1"/>
  <c r="E18" i="36"/>
  <c r="D18" i="36" s="1"/>
  <c r="E42" i="36"/>
  <c r="D42" i="36" s="1"/>
  <c r="E111" i="36"/>
  <c r="D111" i="36" s="1"/>
  <c r="E197" i="36"/>
  <c r="D197" i="36" s="1"/>
  <c r="E334" i="36"/>
  <c r="D334" i="36" s="1"/>
  <c r="E21" i="36"/>
  <c r="D21" i="36" s="1"/>
  <c r="E29" i="36"/>
  <c r="D29" i="36" s="1"/>
  <c r="E30" i="36"/>
  <c r="D30" i="36" s="1"/>
  <c r="E17" i="36"/>
  <c r="D17" i="36" s="1"/>
  <c r="E225" i="36"/>
  <c r="D225" i="36" s="1"/>
  <c r="E224" i="36"/>
  <c r="D224" i="36" s="1"/>
  <c r="E221" i="36"/>
  <c r="D221" i="36" s="1"/>
  <c r="E28" i="36"/>
  <c r="D28" i="36" s="1"/>
  <c r="E78" i="36"/>
  <c r="D78" i="36" s="1"/>
  <c r="E266" i="36"/>
  <c r="D266" i="36" s="1"/>
  <c r="E31" i="36"/>
  <c r="D31" i="36" s="1"/>
  <c r="E226" i="36"/>
  <c r="D226" i="36" s="1"/>
  <c r="E227" i="36"/>
  <c r="D227" i="36" s="1"/>
  <c r="E44" i="36"/>
  <c r="D44" i="36" s="1"/>
  <c r="E136" i="36"/>
  <c r="D136" i="36" s="1"/>
  <c r="E37" i="36"/>
  <c r="D37" i="36" s="1"/>
  <c r="E265" i="36"/>
  <c r="D265" i="36" s="1"/>
  <c r="E24" i="36"/>
  <c r="D24" i="36" s="1"/>
  <c r="E228" i="36"/>
  <c r="D228" i="36" s="1"/>
  <c r="E217" i="36"/>
  <c r="D217" i="36" s="1"/>
  <c r="E39" i="36"/>
  <c r="D39" i="36" s="1"/>
  <c r="E41" i="36"/>
  <c r="D41" i="36" s="1"/>
  <c r="E74" i="36"/>
  <c r="D74" i="36" s="1"/>
  <c r="E26" i="36"/>
  <c r="D26" i="36" s="1"/>
  <c r="E92" i="36"/>
  <c r="D92" i="36" s="1"/>
  <c r="E58" i="36"/>
  <c r="D58" i="36" s="1"/>
  <c r="E339" i="36"/>
  <c r="D339" i="36" s="1"/>
  <c r="E35" i="36"/>
  <c r="D35" i="36" s="1"/>
  <c r="E60" i="36"/>
  <c r="D60" i="36" s="1"/>
  <c r="E200" i="36"/>
  <c r="D200" i="36" s="1"/>
  <c r="E218" i="36"/>
  <c r="D218" i="36" s="1"/>
  <c r="E93" i="36"/>
  <c r="D93" i="36" s="1"/>
  <c r="E19" i="36"/>
  <c r="D19" i="36" s="1"/>
  <c r="E13" i="36"/>
  <c r="D13" i="36" s="1"/>
  <c r="E70" i="36"/>
  <c r="D70" i="36" s="1"/>
  <c r="E288" i="36"/>
  <c r="D288" i="36" s="1"/>
  <c r="E69" i="36"/>
  <c r="D69" i="36" s="1"/>
  <c r="E245" i="36"/>
  <c r="D245" i="36" s="1"/>
  <c r="E104" i="36"/>
  <c r="D104" i="36" s="1"/>
  <c r="E216" i="36"/>
  <c r="D216" i="36" s="1"/>
  <c r="E220" i="36"/>
  <c r="D220" i="36" s="1"/>
  <c r="E206" i="36"/>
  <c r="D206" i="36" s="1"/>
  <c r="E96" i="36"/>
  <c r="D96" i="36" s="1"/>
  <c r="E55" i="36"/>
  <c r="D55" i="36" s="1"/>
  <c r="E56" i="36"/>
  <c r="D56" i="36" s="1"/>
  <c r="E346" i="36"/>
  <c r="D346" i="36" s="1"/>
  <c r="E135" i="36"/>
  <c r="D135" i="36" s="1"/>
  <c r="E66" i="36"/>
  <c r="D66" i="36" s="1"/>
  <c r="E33" i="36"/>
  <c r="D33" i="36" s="1"/>
  <c r="E80" i="36"/>
  <c r="D80" i="36" s="1"/>
  <c r="E73" i="36"/>
  <c r="D73" i="36" s="1"/>
  <c r="E46" i="36"/>
  <c r="D46" i="36" s="1"/>
  <c r="E61" i="36"/>
  <c r="D61" i="36" s="1"/>
  <c r="E213" i="36"/>
  <c r="D213" i="36" s="1"/>
  <c r="E310" i="36"/>
  <c r="D310" i="36" s="1"/>
  <c r="E287" i="36"/>
  <c r="D287" i="36" s="1"/>
  <c r="E211" i="36"/>
  <c r="D211" i="36" s="1"/>
  <c r="E277" i="36"/>
  <c r="D277" i="36" s="1"/>
  <c r="E43" i="36"/>
  <c r="D43" i="36" s="1"/>
  <c r="E229" i="36"/>
  <c r="D229" i="36" s="1"/>
  <c r="E230" i="36"/>
  <c r="D230" i="36" s="1"/>
  <c r="E45" i="36"/>
  <c r="D45" i="36" s="1"/>
  <c r="E119" i="36"/>
  <c r="D119" i="36" s="1"/>
  <c r="E343" i="36"/>
  <c r="D343" i="36" s="1"/>
  <c r="E273" i="36"/>
  <c r="D273" i="36" s="1"/>
  <c r="E274" i="36"/>
  <c r="D274" i="36" s="1"/>
  <c r="E333" i="36"/>
  <c r="D333" i="36" s="1"/>
  <c r="E330" i="36"/>
  <c r="D330" i="36" s="1"/>
  <c r="E268" i="36"/>
  <c r="D268" i="36" s="1"/>
  <c r="E87" i="36"/>
  <c r="D87" i="36" s="1"/>
  <c r="E331" i="36"/>
  <c r="D331" i="36" s="1"/>
  <c r="E164" i="36"/>
  <c r="D164" i="36" s="1"/>
  <c r="E75" i="36"/>
  <c r="D75" i="36" s="1"/>
  <c r="E207" i="36"/>
  <c r="D207" i="36" s="1"/>
  <c r="E79" i="36"/>
  <c r="D79" i="36" s="1"/>
  <c r="E348" i="36"/>
  <c r="D348" i="36" s="1"/>
  <c r="E349" i="36"/>
  <c r="D349" i="36" s="1"/>
  <c r="E356" i="36"/>
  <c r="D356" i="36" s="1"/>
  <c r="E350" i="36"/>
  <c r="D350" i="36" s="1"/>
  <c r="E364" i="36"/>
  <c r="D364" i="36" s="1"/>
  <c r="E232" i="36"/>
  <c r="D232" i="36" s="1"/>
  <c r="E231" i="36"/>
  <c r="D231" i="36" s="1"/>
  <c r="E138" i="36"/>
  <c r="D138" i="36" s="1"/>
  <c r="E233" i="36"/>
  <c r="D233" i="36" s="1"/>
  <c r="E338" i="36"/>
  <c r="D338" i="36" s="1"/>
  <c r="E342" i="36"/>
  <c r="D342" i="36" s="1"/>
  <c r="E191" i="36"/>
  <c r="D191" i="36" s="1"/>
  <c r="E332" i="36"/>
  <c r="D332" i="36" s="1"/>
  <c r="E341" i="36"/>
  <c r="D341" i="36" s="1"/>
  <c r="E38" i="36"/>
  <c r="D38" i="36" s="1"/>
  <c r="E116" i="36"/>
  <c r="D116" i="36" s="1"/>
  <c r="E117" i="36"/>
  <c r="D117" i="36" s="1"/>
  <c r="E118" i="36"/>
  <c r="D118" i="36" s="1"/>
  <c r="E47" i="36"/>
  <c r="D47" i="36" s="1"/>
  <c r="E83" i="36"/>
  <c r="D83" i="36" s="1"/>
  <c r="E214" i="36"/>
  <c r="D214" i="36" s="1"/>
  <c r="E210" i="36"/>
  <c r="D210" i="36" s="1"/>
  <c r="E297" i="36"/>
  <c r="D297" i="36" s="1"/>
  <c r="E306" i="36"/>
  <c r="D306" i="36" s="1"/>
  <c r="E326" i="36"/>
  <c r="D326" i="36" s="1"/>
  <c r="E327" i="36"/>
  <c r="D327" i="36" s="1"/>
  <c r="E335" i="36"/>
  <c r="D335" i="36" s="1"/>
  <c r="E337" i="36"/>
  <c r="D337" i="36" s="1"/>
  <c r="E325" i="36"/>
  <c r="D325" i="36" s="1"/>
  <c r="E336" i="36"/>
  <c r="D336" i="36" s="1"/>
  <c r="E246" i="36"/>
  <c r="D246" i="36" s="1"/>
  <c r="E247" i="36"/>
  <c r="D247" i="36" s="1"/>
  <c r="E234" i="36"/>
  <c r="D234" i="36" s="1"/>
  <c r="E236" i="36"/>
  <c r="D236" i="36" s="1"/>
  <c r="E67" i="36"/>
  <c r="D67" i="36" s="1"/>
  <c r="E68" i="36"/>
  <c r="D68" i="36" s="1"/>
  <c r="E235" i="36"/>
  <c r="D235" i="36" s="1"/>
  <c r="E130" i="36"/>
  <c r="D130" i="36" s="1"/>
  <c r="E237" i="36"/>
  <c r="D237" i="36" s="1"/>
  <c r="E238" i="36"/>
  <c r="D238" i="36" s="1"/>
  <c r="E198" i="36"/>
  <c r="D198" i="36" s="1"/>
  <c r="E199" i="36"/>
  <c r="D199" i="36" s="1"/>
  <c r="E57" i="36"/>
  <c r="D57" i="36" s="1"/>
  <c r="E239" i="36"/>
  <c r="D239" i="36" s="1"/>
  <c r="E112" i="36"/>
  <c r="D112" i="36" s="1"/>
  <c r="E284" i="36"/>
  <c r="D284" i="36" s="1"/>
  <c r="E23" i="36"/>
  <c r="D23" i="36" s="1"/>
  <c r="E59" i="36"/>
  <c r="D59" i="36" s="1"/>
  <c r="E243" i="36"/>
  <c r="D243" i="36" s="1"/>
  <c r="E244" i="36"/>
  <c r="D244" i="36" s="1"/>
  <c r="E242" i="36"/>
  <c r="D242" i="36" s="1"/>
  <c r="E129" i="36"/>
  <c r="D129" i="36" s="1"/>
  <c r="E240" i="36"/>
  <c r="D240" i="36" s="1"/>
  <c r="E241" i="36"/>
  <c r="D241" i="36" s="1"/>
  <c r="E286" i="36"/>
  <c r="D286" i="36" s="1"/>
  <c r="E201" i="36"/>
  <c r="D201" i="36" s="1"/>
  <c r="E285" i="36"/>
  <c r="D285" i="36" s="1"/>
  <c r="E258" i="36"/>
  <c r="D258" i="36" s="1"/>
  <c r="E85" i="36"/>
  <c r="D85" i="36" s="1"/>
  <c r="E86" i="36"/>
  <c r="D86" i="36" s="1"/>
  <c r="E305" i="36"/>
  <c r="D305" i="36" s="1"/>
  <c r="E312" i="36"/>
  <c r="D312" i="36" s="1"/>
  <c r="E176" i="36"/>
  <c r="D176" i="36" s="1"/>
  <c r="E175" i="36"/>
  <c r="D175" i="36" s="1"/>
  <c r="E166" i="36"/>
  <c r="D166" i="36" s="1"/>
  <c r="E355" i="36"/>
  <c r="D355" i="36" s="1"/>
  <c r="E359" i="36"/>
  <c r="D359" i="36" s="1"/>
  <c r="E353" i="36"/>
  <c r="D353" i="36" s="1"/>
  <c r="E357" i="36"/>
  <c r="D357" i="36" s="1"/>
  <c r="E362" i="36"/>
  <c r="D362" i="36" s="1"/>
  <c r="E367" i="36"/>
  <c r="D367" i="36" s="1"/>
  <c r="E269" i="36"/>
  <c r="D269" i="36" s="1"/>
  <c r="E360" i="36"/>
  <c r="D360" i="36" s="1"/>
  <c r="E351" i="36"/>
  <c r="D351" i="36" s="1"/>
  <c r="E170" i="36"/>
  <c r="D170" i="36" s="1"/>
  <c r="E323" i="36"/>
  <c r="D323" i="36" s="1"/>
  <c r="E352" i="36"/>
  <c r="D352" i="36" s="1"/>
  <c r="E366" i="36"/>
  <c r="D366" i="36" s="1"/>
  <c r="E361" i="36"/>
  <c r="D361" i="36" s="1"/>
  <c r="E354" i="36"/>
  <c r="D354" i="36" s="1"/>
  <c r="E358" i="36"/>
  <c r="D358" i="36" s="1"/>
  <c r="E368" i="36"/>
  <c r="D368" i="36" s="1"/>
  <c r="E328" i="36"/>
  <c r="D328" i="36" s="1"/>
  <c r="E347" i="36"/>
  <c r="D347" i="36" s="1"/>
  <c r="E363" i="36"/>
  <c r="D363" i="36" s="1"/>
  <c r="E365" i="36"/>
  <c r="D365" i="36" s="1"/>
  <c r="E64" i="36"/>
  <c r="D64" i="36" s="1"/>
  <c r="E271" i="36"/>
  <c r="D271" i="36" s="1"/>
  <c r="E281" i="36"/>
  <c r="D281" i="36" s="1"/>
  <c r="E212" i="36"/>
  <c r="D212" i="36" s="1"/>
  <c r="E294" i="36"/>
  <c r="D294" i="36" s="1"/>
  <c r="E219" i="36"/>
  <c r="D219" i="36" s="1"/>
  <c r="E208" i="36"/>
  <c r="D208" i="36" s="1"/>
  <c r="E202" i="36"/>
  <c r="D202" i="36" s="1"/>
  <c r="E205" i="36"/>
  <c r="D205" i="36" s="1"/>
  <c r="E276" i="36"/>
  <c r="D276" i="36" s="1"/>
  <c r="E275" i="36"/>
  <c r="D275" i="36" s="1"/>
  <c r="E324" i="36"/>
  <c r="D324" i="36" s="1"/>
  <c r="E272" i="36"/>
  <c r="D272" i="36" s="1"/>
  <c r="E209" i="36"/>
  <c r="D209" i="36" s="1"/>
  <c r="E282" i="36"/>
  <c r="D282" i="36" s="1"/>
  <c r="E322" i="36"/>
  <c r="D322" i="36" s="1"/>
  <c r="E263" i="36"/>
  <c r="D263" i="36" s="1"/>
  <c r="E63" i="36"/>
  <c r="D63" i="36" s="1"/>
  <c r="E267" i="36"/>
  <c r="D267" i="36" s="1"/>
  <c r="E314" i="36"/>
  <c r="D314" i="36" s="1"/>
  <c r="E320" i="36"/>
  <c r="D320" i="36" s="1"/>
  <c r="E215" i="36"/>
  <c r="D215" i="36" s="1"/>
  <c r="E301" i="36"/>
  <c r="D301" i="36" s="1"/>
  <c r="E290" i="36"/>
  <c r="D290" i="36" s="1"/>
  <c r="E222" i="36"/>
  <c r="D222" i="36" s="1"/>
  <c r="E204" i="36"/>
  <c r="D204" i="36" s="1"/>
  <c r="E250" i="36"/>
  <c r="D250" i="36" s="1"/>
  <c r="E279" i="36"/>
  <c r="D279" i="36" s="1"/>
  <c r="E299" i="36"/>
  <c r="D299" i="36" s="1"/>
  <c r="E316" i="36"/>
  <c r="D316" i="36" s="1"/>
  <c r="E91" i="36"/>
  <c r="D91" i="36" s="1"/>
  <c r="E283" i="36"/>
  <c r="D283" i="36" s="1"/>
  <c r="E340" i="36"/>
  <c r="D340" i="36" s="1"/>
  <c r="E264" i="36"/>
  <c r="D264" i="36" s="1"/>
  <c r="E62" i="36"/>
  <c r="D62" i="36" s="1"/>
  <c r="E270" i="36"/>
  <c r="D270" i="36" s="1"/>
  <c r="E329" i="36"/>
  <c r="D329" i="36" s="1"/>
  <c r="E280" i="36"/>
  <c r="D280" i="36" s="1"/>
  <c r="E278" i="36"/>
  <c r="D278" i="36" s="1"/>
  <c r="E248" i="36"/>
  <c r="D248" i="36" s="1"/>
  <c r="E252" i="36"/>
  <c r="D252" i="36" s="1"/>
  <c r="E254" i="36"/>
  <c r="D254" i="36" s="1"/>
  <c r="E260" i="36"/>
  <c r="D260" i="36" s="1"/>
  <c r="E259" i="36"/>
  <c r="D259" i="36" s="1"/>
  <c r="E255" i="36"/>
  <c r="D255" i="36" s="1"/>
  <c r="E303" i="36"/>
  <c r="D303" i="36" s="1"/>
  <c r="E309" i="36"/>
  <c r="D309" i="36" s="1"/>
  <c r="E296" i="36"/>
  <c r="D296" i="36" s="1"/>
  <c r="E291" i="36"/>
  <c r="D291" i="36" s="1"/>
  <c r="E344" i="36"/>
  <c r="D344" i="36" s="1"/>
  <c r="E304" i="36"/>
  <c r="D304" i="36" s="1"/>
  <c r="E148" i="36"/>
  <c r="D148" i="36" s="1"/>
  <c r="E302" i="36"/>
  <c r="D302" i="36" s="1"/>
  <c r="E223" i="36"/>
  <c r="D223" i="36" s="1"/>
  <c r="E319" i="36"/>
  <c r="D319" i="36" s="1"/>
  <c r="E203" i="36"/>
  <c r="D203" i="36" s="1"/>
  <c r="E292" i="36"/>
  <c r="D292" i="36" s="1"/>
  <c r="E298" i="36"/>
  <c r="D298" i="36" s="1"/>
  <c r="E146" i="36"/>
  <c r="D146" i="36" s="1"/>
  <c r="E147" i="36"/>
  <c r="D147" i="36" s="1"/>
  <c r="E289" i="36"/>
  <c r="D289" i="36" s="1"/>
  <c r="E295" i="36"/>
  <c r="D295" i="36" s="1"/>
  <c r="E313" i="36"/>
  <c r="D313" i="36" s="1"/>
  <c r="E345" i="36"/>
  <c r="D345" i="36" s="1"/>
  <c r="E152" i="36"/>
  <c r="D152" i="36" s="1"/>
  <c r="E318" i="36"/>
  <c r="D318" i="36" s="1"/>
  <c r="E308" i="36"/>
  <c r="D308" i="36" s="1"/>
  <c r="E300" i="36"/>
  <c r="D300" i="36" s="1"/>
  <c r="E307" i="36"/>
  <c r="D307" i="36" s="1"/>
  <c r="E321" i="36"/>
  <c r="D321" i="36" s="1"/>
  <c r="E293" i="36"/>
  <c r="D293" i="36" s="1"/>
  <c r="E315" i="36"/>
  <c r="D315" i="36" s="1"/>
  <c r="E317" i="36"/>
  <c r="D317" i="36" s="1"/>
  <c r="E311" i="36"/>
  <c r="D311" i="36" s="1"/>
  <c r="E256" i="36"/>
  <c r="D256" i="36" s="1"/>
  <c r="E249" i="36"/>
  <c r="D249" i="36" s="1"/>
  <c r="E95" i="36"/>
  <c r="D95" i="36" s="1"/>
  <c r="E251" i="36"/>
  <c r="D251" i="36" s="1"/>
  <c r="E257" i="36"/>
  <c r="D257" i="36" s="1"/>
  <c r="E253" i="36"/>
  <c r="D253" i="36" s="1"/>
  <c r="E20" i="36"/>
  <c r="D20" i="36" s="1"/>
  <c r="E99" i="36"/>
  <c r="D99" i="36" s="1"/>
  <c r="E49" i="36"/>
  <c r="D49" i="36" s="1"/>
  <c r="E15" i="36"/>
  <c r="D15" i="36" s="1"/>
  <c r="E90" i="36"/>
  <c r="D90" i="36" s="1"/>
  <c r="E100" i="36"/>
  <c r="D100" i="36" s="1"/>
  <c r="E101" i="36"/>
  <c r="D101" i="36" s="1"/>
  <c r="E48" i="36"/>
  <c r="D48" i="36" s="1"/>
  <c r="G94" i="52" l="1"/>
  <c r="H94" i="52"/>
  <c r="I94" i="52"/>
  <c r="G84" i="52"/>
  <c r="H84" i="52"/>
  <c r="I84" i="52"/>
  <c r="G121" i="52"/>
  <c r="H121" i="52"/>
  <c r="I121" i="52"/>
  <c r="G100" i="52"/>
  <c r="H100" i="52"/>
  <c r="I100" i="52"/>
  <c r="G21" i="52"/>
  <c r="H21" i="52"/>
  <c r="I21" i="52"/>
  <c r="G154" i="52"/>
  <c r="H154" i="52"/>
  <c r="I154" i="52"/>
  <c r="G77" i="52"/>
  <c r="H77" i="52"/>
  <c r="I77" i="52"/>
  <c r="G116" i="52"/>
  <c r="H116" i="52"/>
  <c r="I116" i="52"/>
  <c r="G18" i="52"/>
  <c r="H18" i="52"/>
  <c r="I18" i="52"/>
  <c r="G27" i="52"/>
  <c r="H27" i="52"/>
  <c r="I27" i="52"/>
  <c r="G165" i="52"/>
  <c r="H165" i="52"/>
  <c r="I165" i="52"/>
  <c r="G43" i="52"/>
  <c r="H43" i="52"/>
  <c r="I43" i="52"/>
  <c r="G153" i="52"/>
  <c r="H153" i="52"/>
  <c r="I153" i="52"/>
  <c r="G143" i="52"/>
  <c r="H143" i="52"/>
  <c r="I143" i="52"/>
  <c r="G157" i="52"/>
  <c r="H157" i="52"/>
  <c r="I157" i="52"/>
  <c r="G129" i="52"/>
  <c r="H129" i="52"/>
  <c r="I129" i="52"/>
  <c r="G63" i="52"/>
  <c r="H63" i="52"/>
  <c r="I63" i="52"/>
  <c r="G76" i="52"/>
  <c r="H76" i="52"/>
  <c r="I76" i="52"/>
  <c r="G117" i="52"/>
  <c r="H117" i="52"/>
  <c r="I117" i="52"/>
  <c r="G9" i="52"/>
  <c r="H9" i="52"/>
  <c r="I9" i="52"/>
  <c r="G13" i="52"/>
  <c r="H13" i="52"/>
  <c r="I13" i="52"/>
  <c r="G23" i="52"/>
  <c r="H23" i="52"/>
  <c r="I23" i="52"/>
  <c r="G123" i="52"/>
  <c r="H123" i="52"/>
  <c r="I123" i="52"/>
  <c r="G122" i="52"/>
  <c r="H122" i="52"/>
  <c r="I122" i="52"/>
  <c r="G109" i="52"/>
  <c r="H109" i="52"/>
  <c r="I109" i="52"/>
  <c r="G159" i="52"/>
  <c r="H159" i="52"/>
  <c r="I159" i="52"/>
  <c r="G166" i="52"/>
  <c r="H166" i="52"/>
  <c r="I166" i="52"/>
  <c r="G158" i="52"/>
  <c r="H158" i="52"/>
  <c r="I158" i="52"/>
  <c r="G62" i="52"/>
  <c r="H62" i="52"/>
  <c r="I62" i="52"/>
  <c r="G46" i="52"/>
  <c r="H46" i="52"/>
  <c r="I46" i="52"/>
  <c r="G89" i="52"/>
  <c r="H89" i="52"/>
  <c r="I89" i="52"/>
  <c r="G131" i="52"/>
  <c r="H131" i="52"/>
  <c r="I131" i="52"/>
  <c r="G110" i="52"/>
  <c r="H110" i="52"/>
  <c r="I110" i="52"/>
  <c r="G98" i="52"/>
  <c r="H98" i="52"/>
  <c r="I98" i="52"/>
  <c r="G168" i="52"/>
  <c r="H168" i="52"/>
  <c r="I168" i="52"/>
  <c r="G120" i="52"/>
  <c r="H120" i="52"/>
  <c r="I120" i="52"/>
  <c r="G142" i="52"/>
  <c r="H142" i="52"/>
  <c r="I142" i="52"/>
  <c r="G54" i="52"/>
  <c r="H54" i="52"/>
  <c r="I54" i="52"/>
  <c r="G15" i="52"/>
  <c r="H15" i="52"/>
  <c r="I15" i="52"/>
  <c r="G111" i="52"/>
  <c r="H111" i="52"/>
  <c r="I111" i="52"/>
  <c r="G137" i="52"/>
  <c r="H137" i="52"/>
  <c r="I137" i="52"/>
  <c r="G24" i="52"/>
  <c r="H24" i="52"/>
  <c r="I24" i="52"/>
  <c r="G79" i="52"/>
  <c r="H79" i="52"/>
  <c r="I79" i="52"/>
  <c r="G8" i="52"/>
  <c r="H8" i="52"/>
  <c r="I8" i="52"/>
  <c r="G37" i="52"/>
  <c r="H37" i="52"/>
  <c r="I37" i="52"/>
  <c r="G124" i="52"/>
  <c r="H124" i="52"/>
  <c r="I124" i="52"/>
  <c r="G155" i="52"/>
  <c r="H155" i="52"/>
  <c r="I155" i="52"/>
  <c r="G102" i="52"/>
  <c r="H102" i="52"/>
  <c r="I102" i="52"/>
  <c r="G125" i="52"/>
  <c r="H125" i="52"/>
  <c r="I125" i="52"/>
  <c r="G119" i="52"/>
  <c r="H119" i="52"/>
  <c r="I119" i="52"/>
  <c r="G106" i="52"/>
  <c r="H106" i="52"/>
  <c r="I106" i="52"/>
  <c r="G128" i="52"/>
  <c r="H128" i="52"/>
  <c r="I128" i="52"/>
  <c r="G152" i="52"/>
  <c r="H152" i="52"/>
  <c r="I152" i="52"/>
  <c r="G25" i="52"/>
  <c r="H25" i="52"/>
  <c r="I25" i="52"/>
  <c r="G151" i="52"/>
  <c r="H151" i="52"/>
  <c r="I151" i="52"/>
  <c r="G10" i="52"/>
  <c r="H10" i="52"/>
  <c r="I10" i="52"/>
  <c r="G172" i="52"/>
  <c r="H172" i="52"/>
  <c r="I172" i="52"/>
  <c r="G148" i="52"/>
  <c r="H148" i="52"/>
  <c r="I148" i="52"/>
  <c r="G22" i="52"/>
  <c r="H22" i="52"/>
  <c r="I22" i="52"/>
  <c r="G112" i="52"/>
  <c r="H112" i="52"/>
  <c r="I112" i="52"/>
  <c r="G161" i="52"/>
  <c r="H161" i="52"/>
  <c r="I161" i="52"/>
  <c r="G144" i="52"/>
  <c r="H144" i="52"/>
  <c r="I144" i="52"/>
  <c r="G35" i="52"/>
  <c r="H35" i="52"/>
  <c r="I35" i="52"/>
  <c r="G126" i="52"/>
  <c r="H126" i="52"/>
  <c r="I126" i="52"/>
  <c r="G132" i="52"/>
  <c r="H132" i="52"/>
  <c r="I132" i="52"/>
  <c r="G81" i="52"/>
  <c r="H81" i="52"/>
  <c r="I81" i="52"/>
  <c r="I7" i="52"/>
  <c r="H7" i="52"/>
  <c r="G7" i="52"/>
  <c r="G150" i="52"/>
  <c r="H150" i="52"/>
  <c r="I150" i="52"/>
  <c r="G113" i="52"/>
  <c r="H113" i="52"/>
  <c r="I113" i="52"/>
  <c r="G138" i="52"/>
  <c r="H138" i="52"/>
  <c r="I138" i="52"/>
  <c r="G71" i="52"/>
  <c r="H71" i="52"/>
  <c r="I71" i="52"/>
  <c r="G145" i="52"/>
  <c r="H145" i="52"/>
  <c r="I145" i="52"/>
  <c r="G147" i="52"/>
  <c r="H147" i="52"/>
  <c r="I147" i="52"/>
  <c r="G78" i="52"/>
  <c r="H78" i="52"/>
  <c r="I78" i="52"/>
  <c r="G107" i="52"/>
  <c r="H107" i="52"/>
  <c r="I107" i="52"/>
  <c r="G20" i="52"/>
  <c r="H20" i="52"/>
  <c r="I20" i="52"/>
  <c r="G134" i="52"/>
  <c r="H134" i="52"/>
  <c r="I134" i="52"/>
  <c r="G139" i="52"/>
  <c r="H139" i="52"/>
  <c r="I139" i="52"/>
  <c r="G108" i="52"/>
  <c r="H108" i="52"/>
  <c r="I108" i="52"/>
  <c r="G162" i="52"/>
  <c r="H162" i="52"/>
  <c r="I162" i="52"/>
  <c r="G92" i="52"/>
  <c r="H92" i="52"/>
  <c r="I92" i="52"/>
  <c r="G103" i="52"/>
  <c r="H103" i="52"/>
  <c r="I103" i="52"/>
  <c r="G49" i="52"/>
  <c r="H49" i="52"/>
  <c r="I49" i="52"/>
  <c r="G169" i="52"/>
  <c r="H169" i="52"/>
  <c r="I169" i="52"/>
  <c r="G59" i="52"/>
  <c r="H59" i="52"/>
  <c r="I59" i="52"/>
  <c r="G33" i="52"/>
  <c r="H33" i="52"/>
  <c r="I33" i="52"/>
  <c r="G19" i="52"/>
  <c r="H19" i="52"/>
  <c r="I19" i="52"/>
  <c r="G149" i="52"/>
  <c r="H149" i="52"/>
  <c r="I149" i="52"/>
  <c r="G115" i="52"/>
  <c r="H115" i="52"/>
  <c r="I115" i="52"/>
  <c r="G118" i="52"/>
  <c r="H118" i="52"/>
  <c r="I118" i="52"/>
  <c r="G70" i="52"/>
  <c r="H70" i="52"/>
  <c r="I70" i="52"/>
  <c r="G97" i="52"/>
  <c r="H97" i="52"/>
  <c r="I97" i="52"/>
  <c r="G80" i="52"/>
  <c r="H80" i="52"/>
  <c r="I80" i="52"/>
  <c r="G60" i="52"/>
  <c r="H60" i="52"/>
  <c r="I60" i="52"/>
  <c r="G156" i="52"/>
  <c r="H156" i="52"/>
  <c r="I156" i="52"/>
  <c r="G140" i="52"/>
  <c r="H140" i="52"/>
  <c r="I140" i="52"/>
  <c r="G160" i="52"/>
  <c r="H160" i="52"/>
  <c r="I160" i="52"/>
  <c r="G104" i="52"/>
  <c r="H104" i="52"/>
  <c r="I104" i="52"/>
  <c r="G133" i="52"/>
  <c r="H133" i="52"/>
  <c r="I133" i="52"/>
  <c r="G105" i="52"/>
  <c r="H105" i="52"/>
  <c r="I105" i="52"/>
  <c r="G136" i="52"/>
  <c r="H136" i="52"/>
  <c r="I136" i="52"/>
  <c r="G163" i="52"/>
  <c r="H163" i="52"/>
  <c r="I163" i="52"/>
  <c r="G171" i="52"/>
  <c r="H171" i="52"/>
  <c r="I171" i="52"/>
  <c r="G90" i="52"/>
  <c r="H90" i="52"/>
  <c r="I90" i="52"/>
  <c r="G69" i="52"/>
  <c r="H69" i="52"/>
  <c r="I69" i="52"/>
  <c r="G31" i="52"/>
  <c r="H31" i="52"/>
  <c r="I31" i="52"/>
  <c r="G11" i="52"/>
  <c r="H11" i="52"/>
  <c r="I11" i="52"/>
  <c r="G99" i="52"/>
  <c r="H99" i="52"/>
  <c r="I99" i="52"/>
  <c r="G114" i="52"/>
  <c r="H114" i="52"/>
  <c r="I114" i="52"/>
  <c r="G135" i="52"/>
  <c r="H135" i="52"/>
  <c r="I135" i="52"/>
  <c r="G170" i="52"/>
  <c r="H170" i="52"/>
  <c r="I170" i="52"/>
  <c r="G141" i="52"/>
  <c r="H141" i="52"/>
  <c r="I141" i="52"/>
  <c r="G40" i="52"/>
  <c r="H40" i="52"/>
  <c r="I40" i="52"/>
  <c r="G167" i="52"/>
  <c r="H167" i="52"/>
  <c r="I167" i="52"/>
  <c r="G130" i="52"/>
  <c r="H130" i="52"/>
  <c r="I130" i="52"/>
  <c r="G91" i="52"/>
  <c r="H91" i="52"/>
  <c r="I91" i="52"/>
  <c r="G16" i="52"/>
  <c r="H16" i="52"/>
  <c r="I16" i="52"/>
  <c r="G95" i="52"/>
  <c r="H95" i="52"/>
  <c r="I95" i="52"/>
  <c r="G164" i="52"/>
  <c r="H164" i="52"/>
  <c r="I164" i="52"/>
  <c r="G64" i="52"/>
  <c r="H64" i="52"/>
  <c r="I64" i="52"/>
  <c r="G93" i="52"/>
  <c r="H93" i="52"/>
  <c r="I93" i="52"/>
  <c r="G34" i="52"/>
  <c r="H34" i="52"/>
  <c r="I34" i="52"/>
  <c r="G30" i="52"/>
  <c r="H30" i="52"/>
  <c r="I30" i="52"/>
  <c r="G96" i="52"/>
  <c r="H96" i="52"/>
  <c r="I96" i="52"/>
  <c r="G32" i="52"/>
  <c r="H32" i="52"/>
  <c r="I32" i="52"/>
  <c r="G17" i="52"/>
  <c r="H17" i="52"/>
  <c r="I17" i="52"/>
  <c r="G12" i="52"/>
  <c r="H12" i="52"/>
  <c r="I12" i="52"/>
  <c r="G550" i="51"/>
  <c r="H550" i="51"/>
  <c r="I550" i="51"/>
  <c r="I288" i="51"/>
  <c r="H288" i="51"/>
  <c r="G288" i="51"/>
  <c r="H84" i="51"/>
  <c r="G84" i="51"/>
  <c r="I84" i="51"/>
  <c r="G151" i="51"/>
  <c r="H151" i="51"/>
  <c r="I151" i="51"/>
  <c r="G660" i="51"/>
  <c r="H660" i="51"/>
  <c r="I660" i="51"/>
  <c r="G648" i="51"/>
  <c r="H648" i="51"/>
  <c r="I648" i="51"/>
  <c r="G635" i="51"/>
  <c r="H635" i="51"/>
  <c r="I635" i="51"/>
  <c r="I625" i="51"/>
  <c r="G625" i="51"/>
  <c r="H625" i="51"/>
  <c r="G615" i="51"/>
  <c r="H615" i="51"/>
  <c r="I615" i="51"/>
  <c r="G603" i="51"/>
  <c r="H603" i="51"/>
  <c r="I603" i="51"/>
  <c r="G592" i="51"/>
  <c r="H592" i="51"/>
  <c r="I592" i="51"/>
  <c r="G582" i="51"/>
  <c r="H582" i="51"/>
  <c r="I582" i="51"/>
  <c r="G549" i="51"/>
  <c r="H549" i="51"/>
  <c r="I549" i="51"/>
  <c r="G534" i="51"/>
  <c r="H534" i="51"/>
  <c r="I534" i="51"/>
  <c r="G517" i="51"/>
  <c r="I517" i="51"/>
  <c r="H517" i="51"/>
  <c r="G493" i="51"/>
  <c r="H493" i="51"/>
  <c r="I493" i="51"/>
  <c r="G85" i="51"/>
  <c r="H85" i="51"/>
  <c r="I85" i="51"/>
  <c r="G456" i="51"/>
  <c r="H456" i="51"/>
  <c r="I456" i="51"/>
  <c r="G388" i="51"/>
  <c r="H388" i="51"/>
  <c r="I388" i="51"/>
  <c r="I271" i="51"/>
  <c r="G271" i="51"/>
  <c r="H271" i="51"/>
  <c r="G450" i="51"/>
  <c r="H450" i="51"/>
  <c r="I450" i="51"/>
  <c r="H360" i="51"/>
  <c r="G360" i="51"/>
  <c r="I360" i="51"/>
  <c r="G406" i="51"/>
  <c r="H406" i="51"/>
  <c r="I406" i="51"/>
  <c r="G197" i="51"/>
  <c r="H197" i="51"/>
  <c r="I197" i="51"/>
  <c r="G576" i="51"/>
  <c r="H576" i="51"/>
  <c r="I576" i="51"/>
  <c r="G401" i="51"/>
  <c r="I401" i="51"/>
  <c r="H401" i="51"/>
  <c r="G488" i="51"/>
  <c r="H488" i="51"/>
  <c r="I488" i="51"/>
  <c r="G136" i="51"/>
  <c r="H136" i="51"/>
  <c r="I136" i="51"/>
  <c r="G536" i="51"/>
  <c r="H536" i="51"/>
  <c r="I536" i="51"/>
  <c r="G565" i="51"/>
  <c r="H565" i="51"/>
  <c r="I565" i="51"/>
  <c r="G416" i="51"/>
  <c r="H416" i="51"/>
  <c r="I416" i="51"/>
  <c r="I357" i="51"/>
  <c r="H357" i="51"/>
  <c r="G357" i="51"/>
  <c r="G484" i="51"/>
  <c r="H484" i="51"/>
  <c r="I484" i="51"/>
  <c r="G120" i="51"/>
  <c r="H120" i="51"/>
  <c r="I120" i="51"/>
  <c r="H125" i="51"/>
  <c r="G125" i="51"/>
  <c r="I125" i="51"/>
  <c r="G104" i="51"/>
  <c r="H104" i="51"/>
  <c r="I104" i="51"/>
  <c r="G442" i="51"/>
  <c r="H442" i="51"/>
  <c r="I442" i="51"/>
  <c r="G164" i="51"/>
  <c r="H164" i="51"/>
  <c r="I164" i="51"/>
  <c r="G58" i="51"/>
  <c r="H58" i="51"/>
  <c r="I58" i="51"/>
  <c r="G38" i="51"/>
  <c r="H38" i="51"/>
  <c r="I38" i="51"/>
  <c r="G26" i="51"/>
  <c r="H26" i="51"/>
  <c r="I26" i="51"/>
  <c r="G81" i="51"/>
  <c r="H81" i="51"/>
  <c r="I81" i="51"/>
  <c r="G14" i="51"/>
  <c r="H14" i="51"/>
  <c r="I14" i="51"/>
  <c r="G322" i="51"/>
  <c r="H322" i="51"/>
  <c r="I322" i="51"/>
  <c r="I299" i="51"/>
  <c r="G299" i="51"/>
  <c r="H299" i="51"/>
  <c r="H259" i="51"/>
  <c r="I259" i="51"/>
  <c r="G259" i="51"/>
  <c r="H184" i="51"/>
  <c r="G184" i="51"/>
  <c r="I184" i="51"/>
  <c r="G626" i="51"/>
  <c r="H626" i="51"/>
  <c r="I626" i="51"/>
  <c r="I457" i="51"/>
  <c r="G457" i="51"/>
  <c r="H457" i="51"/>
  <c r="H178" i="51"/>
  <c r="G178" i="51"/>
  <c r="I178" i="51"/>
  <c r="G108" i="51"/>
  <c r="H108" i="51"/>
  <c r="I108" i="51"/>
  <c r="G659" i="51"/>
  <c r="H659" i="51"/>
  <c r="I659" i="51"/>
  <c r="G647" i="51"/>
  <c r="H647" i="51"/>
  <c r="I647" i="51"/>
  <c r="G634" i="51"/>
  <c r="H634" i="51"/>
  <c r="I634" i="51"/>
  <c r="G624" i="51"/>
  <c r="H624" i="51"/>
  <c r="I624" i="51"/>
  <c r="G614" i="51"/>
  <c r="I614" i="51"/>
  <c r="H614" i="51"/>
  <c r="G602" i="51"/>
  <c r="H602" i="51"/>
  <c r="I602" i="51"/>
  <c r="G591" i="51"/>
  <c r="H591" i="51"/>
  <c r="I591" i="51"/>
  <c r="I245" i="51"/>
  <c r="G245" i="51"/>
  <c r="H245" i="51"/>
  <c r="G548" i="51"/>
  <c r="H548" i="51"/>
  <c r="I548" i="51"/>
  <c r="I527" i="51"/>
  <c r="G527" i="51"/>
  <c r="H527" i="51"/>
  <c r="G516" i="51"/>
  <c r="H516" i="51"/>
  <c r="I516" i="51"/>
  <c r="G492" i="51"/>
  <c r="H492" i="51"/>
  <c r="I492" i="51"/>
  <c r="G506" i="51"/>
  <c r="H506" i="51"/>
  <c r="I506" i="51"/>
  <c r="G395" i="51"/>
  <c r="I395" i="51"/>
  <c r="H395" i="51"/>
  <c r="G387" i="51"/>
  <c r="I387" i="51"/>
  <c r="H387" i="51"/>
  <c r="G451" i="51"/>
  <c r="I451" i="51"/>
  <c r="H451" i="51"/>
  <c r="G191" i="51"/>
  <c r="H191" i="51"/>
  <c r="I191" i="51"/>
  <c r="H358" i="51"/>
  <c r="I358" i="51"/>
  <c r="G358" i="51"/>
  <c r="G405" i="51"/>
  <c r="I405" i="51"/>
  <c r="H405" i="51"/>
  <c r="G118" i="51"/>
  <c r="H118" i="51"/>
  <c r="I118" i="51"/>
  <c r="G575" i="51"/>
  <c r="H575" i="51"/>
  <c r="I575" i="51"/>
  <c r="I303" i="51"/>
  <c r="G303" i="51"/>
  <c r="H303" i="51"/>
  <c r="G487" i="51"/>
  <c r="I487" i="51"/>
  <c r="H487" i="51"/>
  <c r="G350" i="51"/>
  <c r="H350" i="51"/>
  <c r="I350" i="51"/>
  <c r="I323" i="51"/>
  <c r="H323" i="51"/>
  <c r="G323" i="51"/>
  <c r="G564" i="51"/>
  <c r="H564" i="51"/>
  <c r="I564" i="51"/>
  <c r="G415" i="51"/>
  <c r="I415" i="51"/>
  <c r="H415" i="51"/>
  <c r="H96" i="51"/>
  <c r="G96" i="51"/>
  <c r="I96" i="51"/>
  <c r="H215" i="51"/>
  <c r="G215" i="51"/>
  <c r="I215" i="51"/>
  <c r="G121" i="51"/>
  <c r="H121" i="51"/>
  <c r="I121" i="51"/>
  <c r="G169" i="51"/>
  <c r="H169" i="51"/>
  <c r="I169" i="51"/>
  <c r="G482" i="51"/>
  <c r="H482" i="51"/>
  <c r="I482" i="51"/>
  <c r="G33" i="51"/>
  <c r="H33" i="51"/>
  <c r="I33" i="51"/>
  <c r="G102" i="51"/>
  <c r="H102" i="51"/>
  <c r="I102" i="51"/>
  <c r="G127" i="51"/>
  <c r="H127" i="51"/>
  <c r="I127" i="51"/>
  <c r="G48" i="51"/>
  <c r="H48" i="51"/>
  <c r="I48" i="51"/>
  <c r="G92" i="51"/>
  <c r="H92" i="51"/>
  <c r="I92" i="51"/>
  <c r="H73" i="51"/>
  <c r="G73" i="51"/>
  <c r="I73" i="51"/>
  <c r="H17" i="51"/>
  <c r="G17" i="51"/>
  <c r="I17" i="51"/>
  <c r="H321" i="51"/>
  <c r="G321" i="51"/>
  <c r="I321" i="51"/>
  <c r="I298" i="51"/>
  <c r="G298" i="51"/>
  <c r="H298" i="51"/>
  <c r="H237" i="51"/>
  <c r="I237" i="51"/>
  <c r="G237" i="51"/>
  <c r="G182" i="51"/>
  <c r="H182" i="51"/>
  <c r="I182" i="51"/>
  <c r="G235" i="51"/>
  <c r="H235" i="51"/>
  <c r="I235" i="51"/>
  <c r="H132" i="51"/>
  <c r="G132" i="51"/>
  <c r="I132" i="51"/>
  <c r="G90" i="51"/>
  <c r="H90" i="51"/>
  <c r="I90" i="51"/>
  <c r="I593" i="51"/>
  <c r="G593" i="51"/>
  <c r="H593" i="51"/>
  <c r="G472" i="51"/>
  <c r="H472" i="51"/>
  <c r="I472" i="51"/>
  <c r="I247" i="51"/>
  <c r="G247" i="51"/>
  <c r="H247" i="51"/>
  <c r="G464" i="51"/>
  <c r="H464" i="51"/>
  <c r="I464" i="51"/>
  <c r="G79" i="51"/>
  <c r="H79" i="51"/>
  <c r="I79" i="51"/>
  <c r="G658" i="51"/>
  <c r="I658" i="51"/>
  <c r="H658" i="51"/>
  <c r="G646" i="51"/>
  <c r="H646" i="51"/>
  <c r="I646" i="51"/>
  <c r="I633" i="51"/>
  <c r="G633" i="51"/>
  <c r="H633" i="51"/>
  <c r="G623" i="51"/>
  <c r="H623" i="51"/>
  <c r="I623" i="51"/>
  <c r="I613" i="51"/>
  <c r="G613" i="51"/>
  <c r="H613" i="51"/>
  <c r="I601" i="51"/>
  <c r="G601" i="51"/>
  <c r="H601" i="51"/>
  <c r="I249" i="51"/>
  <c r="G249" i="51"/>
  <c r="H249" i="51"/>
  <c r="I581" i="51"/>
  <c r="G581" i="51"/>
  <c r="H581" i="51"/>
  <c r="I547" i="51"/>
  <c r="G547" i="51"/>
  <c r="H547" i="51"/>
  <c r="G526" i="51"/>
  <c r="H526" i="51"/>
  <c r="I526" i="51"/>
  <c r="I515" i="51"/>
  <c r="G515" i="51"/>
  <c r="H515" i="51"/>
  <c r="I491" i="51"/>
  <c r="G491" i="51"/>
  <c r="H491" i="51"/>
  <c r="H505" i="51"/>
  <c r="I505" i="51"/>
  <c r="G505" i="51"/>
  <c r="G394" i="51"/>
  <c r="H394" i="51"/>
  <c r="I394" i="51"/>
  <c r="G386" i="51"/>
  <c r="H386" i="51"/>
  <c r="I386" i="51"/>
  <c r="G471" i="51"/>
  <c r="I471" i="51"/>
  <c r="H471" i="51"/>
  <c r="G468" i="51"/>
  <c r="H468" i="51"/>
  <c r="I468" i="51"/>
  <c r="G359" i="51"/>
  <c r="H359" i="51"/>
  <c r="I359" i="51"/>
  <c r="I421" i="51"/>
  <c r="H421" i="51"/>
  <c r="G421" i="51"/>
  <c r="G204" i="51"/>
  <c r="H204" i="51"/>
  <c r="I204" i="51"/>
  <c r="G574" i="51"/>
  <c r="H574" i="51"/>
  <c r="I574" i="51"/>
  <c r="I287" i="51"/>
  <c r="G287" i="51"/>
  <c r="H287" i="51"/>
  <c r="G480" i="51"/>
  <c r="H480" i="51"/>
  <c r="I480" i="51"/>
  <c r="G349" i="51"/>
  <c r="H349" i="51"/>
  <c r="I349" i="51"/>
  <c r="G532" i="51"/>
  <c r="H532" i="51"/>
  <c r="I532" i="51"/>
  <c r="I563" i="51"/>
  <c r="H563" i="51"/>
  <c r="G563" i="51"/>
  <c r="G444" i="51"/>
  <c r="H444" i="51"/>
  <c r="I444" i="51"/>
  <c r="G66" i="51"/>
  <c r="H66" i="51"/>
  <c r="I66" i="51"/>
  <c r="G107" i="51"/>
  <c r="H107" i="51"/>
  <c r="I107" i="51"/>
  <c r="G446" i="51"/>
  <c r="H446" i="51"/>
  <c r="I446" i="51"/>
  <c r="H91" i="51"/>
  <c r="G91" i="51"/>
  <c r="I91" i="51"/>
  <c r="I441" i="51"/>
  <c r="G441" i="51"/>
  <c r="H441" i="51"/>
  <c r="G367" i="51"/>
  <c r="I367" i="51"/>
  <c r="H367" i="51"/>
  <c r="G371" i="51"/>
  <c r="I371" i="51"/>
  <c r="H371" i="51"/>
  <c r="I437" i="51"/>
  <c r="H437" i="51"/>
  <c r="G437" i="51"/>
  <c r="H176" i="51"/>
  <c r="I176" i="51"/>
  <c r="G176" i="51"/>
  <c r="H35" i="51"/>
  <c r="G35" i="51"/>
  <c r="I35" i="51"/>
  <c r="G410" i="51"/>
  <c r="H410" i="51"/>
  <c r="I410" i="51"/>
  <c r="G20" i="51"/>
  <c r="H20" i="51"/>
  <c r="I20" i="51"/>
  <c r="G320" i="51"/>
  <c r="H320" i="51"/>
  <c r="I320" i="51"/>
  <c r="H297" i="51"/>
  <c r="G297" i="51"/>
  <c r="I297" i="51"/>
  <c r="I252" i="51"/>
  <c r="G252" i="51"/>
  <c r="H252" i="51"/>
  <c r="G131" i="51"/>
  <c r="H131" i="51"/>
  <c r="I131" i="51"/>
  <c r="G651" i="51"/>
  <c r="H651" i="51"/>
  <c r="I651" i="51"/>
  <c r="G41" i="51"/>
  <c r="H41" i="51"/>
  <c r="I41" i="51"/>
  <c r="G109" i="51"/>
  <c r="H109" i="51"/>
  <c r="I109" i="51"/>
  <c r="G528" i="51"/>
  <c r="H528" i="51"/>
  <c r="I528" i="51"/>
  <c r="H116" i="51"/>
  <c r="G116" i="51"/>
  <c r="I116" i="51"/>
  <c r="H218" i="51"/>
  <c r="I218" i="51"/>
  <c r="G218" i="51"/>
  <c r="I645" i="51"/>
  <c r="G645" i="51"/>
  <c r="H645" i="51"/>
  <c r="G632" i="51"/>
  <c r="H632" i="51"/>
  <c r="I632" i="51"/>
  <c r="G622" i="51"/>
  <c r="H622" i="51"/>
  <c r="I622" i="51"/>
  <c r="G612" i="51"/>
  <c r="H612" i="51"/>
  <c r="I612" i="51"/>
  <c r="G600" i="51"/>
  <c r="H600" i="51"/>
  <c r="I600" i="51"/>
  <c r="G590" i="51"/>
  <c r="H590" i="51"/>
  <c r="I590" i="51"/>
  <c r="G559" i="51"/>
  <c r="H559" i="51"/>
  <c r="I559" i="51"/>
  <c r="G546" i="51"/>
  <c r="H546" i="51"/>
  <c r="I546" i="51"/>
  <c r="H525" i="51"/>
  <c r="G525" i="51"/>
  <c r="I525" i="51"/>
  <c r="G514" i="51"/>
  <c r="H514" i="51"/>
  <c r="I514" i="51"/>
  <c r="G538" i="51"/>
  <c r="H538" i="51"/>
  <c r="I538" i="51"/>
  <c r="G463" i="51"/>
  <c r="I463" i="51"/>
  <c r="H463" i="51"/>
  <c r="G393" i="51"/>
  <c r="I393" i="51"/>
  <c r="H393" i="51"/>
  <c r="G143" i="51"/>
  <c r="H143" i="51"/>
  <c r="I143" i="51"/>
  <c r="G382" i="51"/>
  <c r="H382" i="51"/>
  <c r="I382" i="51"/>
  <c r="G147" i="51"/>
  <c r="H147" i="51"/>
  <c r="I147" i="51"/>
  <c r="G430" i="51"/>
  <c r="H430" i="51"/>
  <c r="I430" i="51"/>
  <c r="I425" i="51"/>
  <c r="G425" i="51"/>
  <c r="H425" i="51"/>
  <c r="G537" i="51"/>
  <c r="H537" i="51"/>
  <c r="I537" i="51"/>
  <c r="I573" i="51"/>
  <c r="G573" i="51"/>
  <c r="H573" i="51"/>
  <c r="I449" i="51"/>
  <c r="G449" i="51"/>
  <c r="H449" i="51"/>
  <c r="G486" i="51"/>
  <c r="H486" i="51"/>
  <c r="I486" i="51"/>
  <c r="H348" i="51"/>
  <c r="I348" i="51"/>
  <c r="G348" i="51"/>
  <c r="I531" i="51"/>
  <c r="G531" i="51"/>
  <c r="H531" i="51"/>
  <c r="G562" i="51"/>
  <c r="H562" i="51"/>
  <c r="I562" i="51"/>
  <c r="G443" i="51"/>
  <c r="I443" i="51"/>
  <c r="H443" i="51"/>
  <c r="G217" i="51"/>
  <c r="H217" i="51"/>
  <c r="I217" i="51"/>
  <c r="G483" i="51"/>
  <c r="I483" i="51"/>
  <c r="H483" i="51"/>
  <c r="G67" i="51"/>
  <c r="H67" i="51"/>
  <c r="I67" i="51"/>
  <c r="G560" i="51"/>
  <c r="H560" i="51"/>
  <c r="I560" i="51"/>
  <c r="G63" i="51"/>
  <c r="H63" i="51"/>
  <c r="I63" i="51"/>
  <c r="G366" i="51"/>
  <c r="H366" i="51"/>
  <c r="I366" i="51"/>
  <c r="G345" i="51"/>
  <c r="H345" i="51"/>
  <c r="I345" i="51"/>
  <c r="I445" i="51"/>
  <c r="G445" i="51"/>
  <c r="H445" i="51"/>
  <c r="H46" i="51"/>
  <c r="G46" i="51"/>
  <c r="I46" i="51"/>
  <c r="G370" i="51"/>
  <c r="H370" i="51"/>
  <c r="I370" i="51"/>
  <c r="G16" i="51"/>
  <c r="H16" i="51"/>
  <c r="I16" i="51"/>
  <c r="G8" i="51"/>
  <c r="H8" i="51"/>
  <c r="I8" i="51"/>
  <c r="I319" i="51"/>
  <c r="G319" i="51"/>
  <c r="H319" i="51"/>
  <c r="G296" i="51"/>
  <c r="H296" i="51"/>
  <c r="I296" i="51"/>
  <c r="H60" i="51"/>
  <c r="G60" i="51"/>
  <c r="I60" i="51"/>
  <c r="G99" i="51"/>
  <c r="H99" i="51"/>
  <c r="I99" i="51"/>
  <c r="I661" i="51"/>
  <c r="G661" i="51"/>
  <c r="H661" i="51"/>
  <c r="G490" i="51"/>
  <c r="H490" i="51"/>
  <c r="I490" i="51"/>
  <c r="G417" i="51"/>
  <c r="I417" i="51"/>
  <c r="H417" i="51"/>
  <c r="H76" i="51"/>
  <c r="G76" i="51"/>
  <c r="I76" i="51"/>
  <c r="G72" i="51"/>
  <c r="H72" i="51"/>
  <c r="I72" i="51"/>
  <c r="I657" i="51"/>
  <c r="G657" i="51"/>
  <c r="H657" i="51"/>
  <c r="G644" i="51"/>
  <c r="H644" i="51"/>
  <c r="I644" i="51"/>
  <c r="G631" i="51"/>
  <c r="H631" i="51"/>
  <c r="I631" i="51"/>
  <c r="I621" i="51"/>
  <c r="G621" i="51"/>
  <c r="H621" i="51"/>
  <c r="G611" i="51"/>
  <c r="H611" i="51"/>
  <c r="I611" i="51"/>
  <c r="G599" i="51"/>
  <c r="H599" i="51"/>
  <c r="I599" i="51"/>
  <c r="I589" i="51"/>
  <c r="G589" i="51"/>
  <c r="H589" i="51"/>
  <c r="G558" i="51"/>
  <c r="H558" i="51"/>
  <c r="I558" i="51"/>
  <c r="G545" i="51"/>
  <c r="H545" i="51"/>
  <c r="I545" i="51"/>
  <c r="G524" i="51"/>
  <c r="H524" i="51"/>
  <c r="I524" i="51"/>
  <c r="G500" i="51"/>
  <c r="H500" i="51"/>
  <c r="I500" i="51"/>
  <c r="G513" i="51"/>
  <c r="H513" i="51"/>
  <c r="I513" i="51"/>
  <c r="G462" i="51"/>
  <c r="H462" i="51"/>
  <c r="I462" i="51"/>
  <c r="G392" i="51"/>
  <c r="H392" i="51"/>
  <c r="I392" i="51"/>
  <c r="G452" i="51"/>
  <c r="H452" i="51"/>
  <c r="I452" i="51"/>
  <c r="I461" i="51"/>
  <c r="G461" i="51"/>
  <c r="H461" i="51"/>
  <c r="G380" i="51"/>
  <c r="H380" i="51"/>
  <c r="I380" i="51"/>
  <c r="G97" i="51"/>
  <c r="H97" i="51"/>
  <c r="I97" i="51"/>
  <c r="G424" i="51"/>
  <c r="H424" i="51"/>
  <c r="I424" i="51"/>
  <c r="G59" i="51"/>
  <c r="H59" i="51"/>
  <c r="I59" i="51"/>
  <c r="G572" i="51"/>
  <c r="H572" i="51"/>
  <c r="I572" i="51"/>
  <c r="G448" i="51"/>
  <c r="H448" i="51"/>
  <c r="I448" i="51"/>
  <c r="G479" i="51"/>
  <c r="I479" i="51"/>
  <c r="H479" i="51"/>
  <c r="H347" i="51"/>
  <c r="G347" i="51"/>
  <c r="I347" i="51"/>
  <c r="G504" i="51"/>
  <c r="H504" i="51"/>
  <c r="I504" i="51"/>
  <c r="G561" i="51"/>
  <c r="H561" i="51"/>
  <c r="I561" i="51"/>
  <c r="G344" i="51"/>
  <c r="H344" i="51"/>
  <c r="I344" i="51"/>
  <c r="G470" i="51"/>
  <c r="H470" i="51"/>
  <c r="I470" i="51"/>
  <c r="I477" i="51"/>
  <c r="G477" i="51"/>
  <c r="H477" i="51"/>
  <c r="G98" i="51"/>
  <c r="H98" i="51"/>
  <c r="I98" i="51"/>
  <c r="G501" i="51"/>
  <c r="H501" i="51"/>
  <c r="I501" i="51"/>
  <c r="G54" i="51"/>
  <c r="H54" i="51"/>
  <c r="I54" i="51"/>
  <c r="G435" i="51"/>
  <c r="I435" i="51"/>
  <c r="H435" i="51"/>
  <c r="G24" i="51"/>
  <c r="H24" i="51"/>
  <c r="I24" i="51"/>
  <c r="G475" i="51"/>
  <c r="I475" i="51"/>
  <c r="H475" i="51"/>
  <c r="G45" i="51"/>
  <c r="H45" i="51"/>
  <c r="I45" i="51"/>
  <c r="G122" i="51"/>
  <c r="H122" i="51"/>
  <c r="I122" i="51"/>
  <c r="G44" i="51"/>
  <c r="H44" i="51"/>
  <c r="I44" i="51"/>
  <c r="G7" i="51"/>
  <c r="I7" i="51"/>
  <c r="H7" i="51"/>
  <c r="G318" i="51"/>
  <c r="H318" i="51"/>
  <c r="I318" i="51"/>
  <c r="H167" i="51"/>
  <c r="G167" i="51"/>
  <c r="I167" i="51"/>
  <c r="H243" i="51"/>
  <c r="G243" i="51"/>
  <c r="I243" i="51"/>
  <c r="H106" i="51"/>
  <c r="G106" i="51"/>
  <c r="I106" i="51"/>
  <c r="G214" i="51"/>
  <c r="H214" i="51"/>
  <c r="I214" i="51"/>
  <c r="G134" i="51"/>
  <c r="H134" i="51"/>
  <c r="I134" i="51"/>
  <c r="H139" i="51"/>
  <c r="G139" i="51"/>
  <c r="I139" i="51"/>
  <c r="I535" i="51"/>
  <c r="G535" i="51"/>
  <c r="H535" i="51"/>
  <c r="G407" i="51"/>
  <c r="I407" i="51"/>
  <c r="H407" i="51"/>
  <c r="G372" i="51"/>
  <c r="H372" i="51"/>
  <c r="I372" i="51"/>
  <c r="G656" i="51"/>
  <c r="H656" i="51"/>
  <c r="I656" i="51"/>
  <c r="G643" i="51"/>
  <c r="H643" i="51"/>
  <c r="I643" i="51"/>
  <c r="G630" i="51"/>
  <c r="I630" i="51"/>
  <c r="H630" i="51"/>
  <c r="H246" i="51"/>
  <c r="G246" i="51"/>
  <c r="I246" i="51"/>
  <c r="G610" i="51"/>
  <c r="H610" i="51"/>
  <c r="I610" i="51"/>
  <c r="G598" i="51"/>
  <c r="H598" i="51"/>
  <c r="I598" i="51"/>
  <c r="H189" i="51"/>
  <c r="I189" i="51"/>
  <c r="G189" i="51"/>
  <c r="I557" i="51"/>
  <c r="G557" i="51"/>
  <c r="H557" i="51"/>
  <c r="G544" i="51"/>
  <c r="H544" i="51"/>
  <c r="I544" i="51"/>
  <c r="I523" i="51"/>
  <c r="G523" i="51"/>
  <c r="H523" i="51"/>
  <c r="I499" i="51"/>
  <c r="G499" i="51"/>
  <c r="H499" i="51"/>
  <c r="G512" i="51"/>
  <c r="H512" i="51"/>
  <c r="I512" i="51"/>
  <c r="G399" i="51"/>
  <c r="I399" i="51"/>
  <c r="H399" i="51"/>
  <c r="G166" i="51"/>
  <c r="H166" i="51"/>
  <c r="I166" i="51"/>
  <c r="G474" i="51"/>
  <c r="H474" i="51"/>
  <c r="I474" i="51"/>
  <c r="G460" i="51"/>
  <c r="H460" i="51"/>
  <c r="I460" i="51"/>
  <c r="G432" i="51"/>
  <c r="H432" i="51"/>
  <c r="I432" i="51"/>
  <c r="I429" i="51"/>
  <c r="G429" i="51"/>
  <c r="H429" i="51"/>
  <c r="G423" i="51"/>
  <c r="I423" i="51"/>
  <c r="H423" i="51"/>
  <c r="G331" i="51"/>
  <c r="H331" i="51"/>
  <c r="I331" i="51"/>
  <c r="G571" i="51"/>
  <c r="H571" i="51"/>
  <c r="I571" i="51"/>
  <c r="G447" i="51"/>
  <c r="I447" i="51"/>
  <c r="H447" i="51"/>
  <c r="G478" i="51"/>
  <c r="H478" i="51"/>
  <c r="I478" i="51"/>
  <c r="G346" i="51"/>
  <c r="H346" i="51"/>
  <c r="I346" i="51"/>
  <c r="H248" i="51"/>
  <c r="I248" i="51"/>
  <c r="G248" i="51"/>
  <c r="H529" i="51"/>
  <c r="I529" i="51"/>
  <c r="G529" i="51"/>
  <c r="H343" i="51"/>
  <c r="G343" i="51"/>
  <c r="I343" i="51"/>
  <c r="G438" i="51"/>
  <c r="H438" i="51"/>
  <c r="I438" i="51"/>
  <c r="H356" i="51"/>
  <c r="G356" i="51"/>
  <c r="I356" i="51"/>
  <c r="G43" i="51"/>
  <c r="H43" i="51"/>
  <c r="I43" i="51"/>
  <c r="G29" i="51"/>
  <c r="H29" i="51"/>
  <c r="I29" i="51"/>
  <c r="G181" i="51"/>
  <c r="H181" i="51"/>
  <c r="I181" i="51"/>
  <c r="G434" i="51"/>
  <c r="H434" i="51"/>
  <c r="I434" i="51"/>
  <c r="G23" i="51"/>
  <c r="H23" i="51"/>
  <c r="I23" i="51"/>
  <c r="G82" i="51"/>
  <c r="H82" i="51"/>
  <c r="I82" i="51"/>
  <c r="G88" i="51"/>
  <c r="H88" i="51"/>
  <c r="I88" i="51"/>
  <c r="G400" i="51"/>
  <c r="H400" i="51"/>
  <c r="I400" i="51"/>
  <c r="H28" i="51"/>
  <c r="G28" i="51"/>
  <c r="I28" i="51"/>
  <c r="G12" i="51"/>
  <c r="H12" i="51"/>
  <c r="I12" i="51"/>
  <c r="H317" i="51"/>
  <c r="G317" i="51"/>
  <c r="I317" i="51"/>
  <c r="I280" i="51"/>
  <c r="G280" i="51"/>
  <c r="H280" i="51"/>
  <c r="H55" i="51"/>
  <c r="G55" i="51"/>
  <c r="I55" i="51"/>
  <c r="G105" i="51"/>
  <c r="H105" i="51"/>
  <c r="I105" i="51"/>
  <c r="G604" i="51"/>
  <c r="H604" i="51"/>
  <c r="I604" i="51"/>
  <c r="H351" i="51"/>
  <c r="G351" i="51"/>
  <c r="I351" i="51"/>
  <c r="G620" i="51"/>
  <c r="H620" i="51"/>
  <c r="I620" i="51"/>
  <c r="G556" i="51"/>
  <c r="H556" i="51"/>
  <c r="I556" i="51"/>
  <c r="G522" i="51"/>
  <c r="H522" i="51"/>
  <c r="I522" i="51"/>
  <c r="G498" i="51"/>
  <c r="H498" i="51"/>
  <c r="I498" i="51"/>
  <c r="I511" i="51"/>
  <c r="G511" i="51"/>
  <c r="H511" i="51"/>
  <c r="G398" i="51"/>
  <c r="H398" i="51"/>
  <c r="I398" i="51"/>
  <c r="G391" i="51"/>
  <c r="I391" i="51"/>
  <c r="H391" i="51"/>
  <c r="I473" i="51"/>
  <c r="G473" i="51"/>
  <c r="H473" i="51"/>
  <c r="G119" i="51"/>
  <c r="H119" i="51"/>
  <c r="I119" i="51"/>
  <c r="G431" i="51"/>
  <c r="I431" i="51"/>
  <c r="H431" i="51"/>
  <c r="G428" i="51"/>
  <c r="H428" i="51"/>
  <c r="I428" i="51"/>
  <c r="G133" i="51"/>
  <c r="H133" i="51"/>
  <c r="I133" i="51"/>
  <c r="I650" i="51"/>
  <c r="G650" i="51"/>
  <c r="H650" i="51"/>
  <c r="G530" i="51"/>
  <c r="H530" i="51"/>
  <c r="I530" i="51"/>
  <c r="I253" i="51"/>
  <c r="G253" i="51"/>
  <c r="H253" i="51"/>
  <c r="G152" i="51"/>
  <c r="H152" i="51"/>
  <c r="I152" i="51"/>
  <c r="G379" i="51"/>
  <c r="I379" i="51"/>
  <c r="H379" i="51"/>
  <c r="G642" i="51"/>
  <c r="I642" i="51"/>
  <c r="H642" i="51"/>
  <c r="G153" i="51"/>
  <c r="H153" i="51"/>
  <c r="I153" i="51"/>
  <c r="G342" i="51"/>
  <c r="H342" i="51"/>
  <c r="I342" i="51"/>
  <c r="I465" i="51"/>
  <c r="G465" i="51"/>
  <c r="H465" i="51"/>
  <c r="I649" i="51"/>
  <c r="G649" i="51"/>
  <c r="H649" i="51"/>
  <c r="G61" i="51"/>
  <c r="H61" i="51"/>
  <c r="I61" i="51"/>
  <c r="G411" i="51"/>
  <c r="I411" i="51"/>
  <c r="H411" i="51"/>
  <c r="G440" i="51"/>
  <c r="H440" i="51"/>
  <c r="I440" i="51"/>
  <c r="I481" i="51"/>
  <c r="G481" i="51"/>
  <c r="H481" i="51"/>
  <c r="H163" i="51"/>
  <c r="G163" i="51"/>
  <c r="I163" i="51"/>
  <c r="G376" i="51"/>
  <c r="H376" i="51"/>
  <c r="I376" i="51"/>
  <c r="G339" i="51"/>
  <c r="H339" i="51"/>
  <c r="I339" i="51"/>
  <c r="G56" i="51"/>
  <c r="H56" i="51"/>
  <c r="I56" i="51"/>
  <c r="G27" i="51"/>
  <c r="H27" i="51"/>
  <c r="I27" i="51"/>
  <c r="G10" i="51"/>
  <c r="H10" i="51"/>
  <c r="I10" i="51"/>
  <c r="H316" i="51"/>
  <c r="I316" i="51"/>
  <c r="G316" i="51"/>
  <c r="G160" i="51"/>
  <c r="H160" i="51"/>
  <c r="I160" i="51"/>
  <c r="I238" i="51"/>
  <c r="G238" i="51"/>
  <c r="H238" i="51"/>
  <c r="G53" i="51"/>
  <c r="H53" i="51"/>
  <c r="I53" i="51"/>
  <c r="G62" i="51"/>
  <c r="H62" i="51"/>
  <c r="I62" i="51"/>
  <c r="G389" i="51"/>
  <c r="I389" i="51"/>
  <c r="H389" i="51"/>
  <c r="G655" i="51"/>
  <c r="H655" i="51"/>
  <c r="I655" i="51"/>
  <c r="G19" i="51"/>
  <c r="H19" i="51"/>
  <c r="I19" i="51"/>
  <c r="G210" i="51"/>
  <c r="H210" i="51"/>
  <c r="I210" i="51"/>
  <c r="I543" i="51"/>
  <c r="G543" i="51"/>
  <c r="H543" i="51"/>
  <c r="I665" i="51"/>
  <c r="G665" i="51"/>
  <c r="H665" i="51"/>
  <c r="G652" i="51"/>
  <c r="H652" i="51"/>
  <c r="I652" i="51"/>
  <c r="G640" i="51"/>
  <c r="H640" i="51"/>
  <c r="I640" i="51"/>
  <c r="I629" i="51"/>
  <c r="H629" i="51"/>
  <c r="G629" i="51"/>
  <c r="G619" i="51"/>
  <c r="H619" i="51"/>
  <c r="I619" i="51"/>
  <c r="G608" i="51"/>
  <c r="H608" i="51"/>
  <c r="I608" i="51"/>
  <c r="G596" i="51"/>
  <c r="H596" i="51"/>
  <c r="I596" i="51"/>
  <c r="G587" i="51"/>
  <c r="H587" i="51"/>
  <c r="I587" i="51"/>
  <c r="G555" i="51"/>
  <c r="H555" i="51"/>
  <c r="I555" i="51"/>
  <c r="G542" i="51"/>
  <c r="H542" i="51"/>
  <c r="I542" i="51"/>
  <c r="G521" i="51"/>
  <c r="H521" i="51"/>
  <c r="I521" i="51"/>
  <c r="G497" i="51"/>
  <c r="H497" i="51"/>
  <c r="I497" i="51"/>
  <c r="G510" i="51"/>
  <c r="H510" i="51"/>
  <c r="I510" i="51"/>
  <c r="G397" i="51"/>
  <c r="I397" i="51"/>
  <c r="H397" i="51"/>
  <c r="G390" i="51"/>
  <c r="H390" i="51"/>
  <c r="I390" i="51"/>
  <c r="G385" i="51"/>
  <c r="I385" i="51"/>
  <c r="H385" i="51"/>
  <c r="G126" i="51"/>
  <c r="H126" i="51"/>
  <c r="I126" i="51"/>
  <c r="I365" i="51"/>
  <c r="G365" i="51"/>
  <c r="H365" i="51"/>
  <c r="G427" i="51"/>
  <c r="I427" i="51"/>
  <c r="H427" i="51"/>
  <c r="G422" i="51"/>
  <c r="H422" i="51"/>
  <c r="I422" i="51"/>
  <c r="G654" i="51"/>
  <c r="H654" i="51"/>
  <c r="I654" i="51"/>
  <c r="G404" i="51"/>
  <c r="H404" i="51"/>
  <c r="I404" i="51"/>
  <c r="H353" i="51"/>
  <c r="G353" i="51"/>
  <c r="I353" i="51"/>
  <c r="H485" i="51"/>
  <c r="I485" i="51"/>
  <c r="G485" i="51"/>
  <c r="G180" i="51"/>
  <c r="H180" i="51"/>
  <c r="I180" i="51"/>
  <c r="G570" i="51"/>
  <c r="H570" i="51"/>
  <c r="I570" i="51"/>
  <c r="H52" i="51"/>
  <c r="G52" i="51"/>
  <c r="I52" i="51"/>
  <c r="G341" i="51"/>
  <c r="H341" i="51"/>
  <c r="I341" i="51"/>
  <c r="H94" i="51"/>
  <c r="G94" i="51"/>
  <c r="I94" i="51"/>
  <c r="G551" i="51"/>
  <c r="H551" i="51"/>
  <c r="I551" i="51"/>
  <c r="H244" i="51"/>
  <c r="G244" i="51"/>
  <c r="I244" i="51"/>
  <c r="G49" i="51"/>
  <c r="H49" i="51"/>
  <c r="I49" i="51"/>
  <c r="G439" i="51"/>
  <c r="I439" i="51"/>
  <c r="H439" i="51"/>
  <c r="H165" i="51"/>
  <c r="G165" i="51"/>
  <c r="I165" i="51"/>
  <c r="G83" i="51"/>
  <c r="H83" i="51"/>
  <c r="I83" i="51"/>
  <c r="I433" i="51"/>
  <c r="G433" i="51"/>
  <c r="H433" i="51"/>
  <c r="G338" i="51"/>
  <c r="H338" i="51"/>
  <c r="I338" i="51"/>
  <c r="G21" i="51"/>
  <c r="H21" i="51"/>
  <c r="I21" i="51"/>
  <c r="G34" i="51"/>
  <c r="H34" i="51"/>
  <c r="I34" i="51"/>
  <c r="G13" i="51"/>
  <c r="H13" i="51"/>
  <c r="I13" i="51"/>
  <c r="I315" i="51"/>
  <c r="G315" i="51"/>
  <c r="H315" i="51"/>
  <c r="H159" i="51"/>
  <c r="G159" i="51"/>
  <c r="I159" i="51"/>
  <c r="G39" i="51"/>
  <c r="H39" i="51"/>
  <c r="I39" i="51"/>
  <c r="G47" i="51"/>
  <c r="H47" i="51"/>
  <c r="I47" i="51"/>
  <c r="H234" i="51"/>
  <c r="I234" i="51"/>
  <c r="G234" i="51"/>
  <c r="H220" i="51"/>
  <c r="G220" i="51"/>
  <c r="I220" i="51"/>
  <c r="H103" i="51"/>
  <c r="G103" i="51"/>
  <c r="I103" i="51"/>
  <c r="G583" i="51"/>
  <c r="H583" i="51"/>
  <c r="I583" i="51"/>
  <c r="I361" i="51"/>
  <c r="G361" i="51"/>
  <c r="H361" i="51"/>
  <c r="G412" i="51"/>
  <c r="H412" i="51"/>
  <c r="I412" i="51"/>
  <c r="G18" i="51"/>
  <c r="H18" i="51"/>
  <c r="I18" i="51"/>
  <c r="I653" i="51"/>
  <c r="G653" i="51"/>
  <c r="H653" i="51"/>
  <c r="I597" i="51"/>
  <c r="G597" i="51"/>
  <c r="H597" i="51"/>
  <c r="G664" i="51"/>
  <c r="H664" i="51"/>
  <c r="I664" i="51"/>
  <c r="H177" i="51"/>
  <c r="I177" i="51"/>
  <c r="G177" i="51"/>
  <c r="G639" i="51"/>
  <c r="H639" i="51"/>
  <c r="I639" i="51"/>
  <c r="G628" i="51"/>
  <c r="H628" i="51"/>
  <c r="I628" i="51"/>
  <c r="I618" i="51"/>
  <c r="G618" i="51"/>
  <c r="H618" i="51"/>
  <c r="G607" i="51"/>
  <c r="H607" i="51"/>
  <c r="I607" i="51"/>
  <c r="G140" i="51"/>
  <c r="H140" i="51"/>
  <c r="I140" i="51"/>
  <c r="G586" i="51"/>
  <c r="H586" i="51"/>
  <c r="I586" i="51"/>
  <c r="G554" i="51"/>
  <c r="H554" i="51"/>
  <c r="I554" i="51"/>
  <c r="H541" i="51"/>
  <c r="I541" i="51"/>
  <c r="G541" i="51"/>
  <c r="G520" i="51"/>
  <c r="H520" i="51"/>
  <c r="I520" i="51"/>
  <c r="G496" i="51"/>
  <c r="H496" i="51"/>
  <c r="I496" i="51"/>
  <c r="G509" i="51"/>
  <c r="H509" i="51"/>
  <c r="I509" i="51"/>
  <c r="G396" i="51"/>
  <c r="H396" i="51"/>
  <c r="I396" i="51"/>
  <c r="G455" i="51"/>
  <c r="I455" i="51"/>
  <c r="H455" i="51"/>
  <c r="G384" i="51"/>
  <c r="H384" i="51"/>
  <c r="I384" i="51"/>
  <c r="G381" i="51"/>
  <c r="I381" i="51"/>
  <c r="H381" i="51"/>
  <c r="H364" i="51"/>
  <c r="G364" i="51"/>
  <c r="I364" i="51"/>
  <c r="G409" i="51"/>
  <c r="I409" i="51"/>
  <c r="H409" i="51"/>
  <c r="G355" i="51"/>
  <c r="H355" i="51"/>
  <c r="I355" i="51"/>
  <c r="G580" i="51"/>
  <c r="H580" i="51"/>
  <c r="I580" i="51"/>
  <c r="G403" i="51"/>
  <c r="I403" i="51"/>
  <c r="H403" i="51"/>
  <c r="G467" i="51"/>
  <c r="I467" i="51"/>
  <c r="H467" i="51"/>
  <c r="I281" i="51"/>
  <c r="G281" i="51"/>
  <c r="H281" i="51"/>
  <c r="G378" i="51"/>
  <c r="H378" i="51"/>
  <c r="I378" i="51"/>
  <c r="G569" i="51"/>
  <c r="H569" i="51"/>
  <c r="I569" i="51"/>
  <c r="G420" i="51"/>
  <c r="H420" i="51"/>
  <c r="I420" i="51"/>
  <c r="G375" i="51"/>
  <c r="I375" i="51"/>
  <c r="H375" i="51"/>
  <c r="G78" i="51"/>
  <c r="H78" i="51"/>
  <c r="I78" i="51"/>
  <c r="G533" i="51"/>
  <c r="H533" i="51"/>
  <c r="I533" i="51"/>
  <c r="G377" i="51"/>
  <c r="I377" i="51"/>
  <c r="H377" i="51"/>
  <c r="G340" i="51"/>
  <c r="H340" i="51"/>
  <c r="I340" i="51"/>
  <c r="G476" i="51"/>
  <c r="H476" i="51"/>
  <c r="I476" i="51"/>
  <c r="G436" i="51"/>
  <c r="H436" i="51"/>
  <c r="I436" i="51"/>
  <c r="H168" i="51"/>
  <c r="I168" i="51"/>
  <c r="G168" i="51"/>
  <c r="G51" i="51"/>
  <c r="H51" i="51"/>
  <c r="I51" i="51"/>
  <c r="G70" i="51"/>
  <c r="H70" i="51"/>
  <c r="I70" i="51"/>
  <c r="G31" i="51"/>
  <c r="H31" i="51"/>
  <c r="I31" i="51"/>
  <c r="H95" i="51"/>
  <c r="G95" i="51"/>
  <c r="I95" i="51"/>
  <c r="H329" i="51"/>
  <c r="G329" i="51"/>
  <c r="I329" i="51"/>
  <c r="I302" i="51"/>
  <c r="G302" i="51"/>
  <c r="H302" i="51"/>
  <c r="I266" i="51"/>
  <c r="G266" i="51"/>
  <c r="H266" i="51"/>
  <c r="G75" i="51"/>
  <c r="H75" i="51"/>
  <c r="I75" i="51"/>
  <c r="G636" i="51"/>
  <c r="H636" i="51"/>
  <c r="I636" i="51"/>
  <c r="G494" i="51"/>
  <c r="H494" i="51"/>
  <c r="I494" i="51"/>
  <c r="I577" i="51"/>
  <c r="G577" i="51"/>
  <c r="H577" i="51"/>
  <c r="G111" i="51"/>
  <c r="H111" i="51"/>
  <c r="I111" i="51"/>
  <c r="G588" i="51"/>
  <c r="H588" i="51"/>
  <c r="I588" i="51"/>
  <c r="G663" i="51"/>
  <c r="H663" i="51"/>
  <c r="I663" i="51"/>
  <c r="I216" i="51"/>
  <c r="G216" i="51"/>
  <c r="H216" i="51"/>
  <c r="I638" i="51"/>
  <c r="G638" i="51"/>
  <c r="H638" i="51"/>
  <c r="G89" i="51"/>
  <c r="H89" i="51"/>
  <c r="I89" i="51"/>
  <c r="I617" i="51"/>
  <c r="G617" i="51"/>
  <c r="H617" i="51"/>
  <c r="G606" i="51"/>
  <c r="H606" i="51"/>
  <c r="I606" i="51"/>
  <c r="G595" i="51"/>
  <c r="H595" i="51"/>
  <c r="I595" i="51"/>
  <c r="I585" i="51"/>
  <c r="G585" i="51"/>
  <c r="H585" i="51"/>
  <c r="G553" i="51"/>
  <c r="H553" i="51"/>
  <c r="I553" i="51"/>
  <c r="G540" i="51"/>
  <c r="H540" i="51"/>
  <c r="I540" i="51"/>
  <c r="I519" i="51"/>
  <c r="G519" i="51"/>
  <c r="H519" i="51"/>
  <c r="H129" i="51"/>
  <c r="G129" i="51"/>
  <c r="I129" i="51"/>
  <c r="G508" i="51"/>
  <c r="H508" i="51"/>
  <c r="I508" i="51"/>
  <c r="G459" i="51"/>
  <c r="I459" i="51"/>
  <c r="H459" i="51"/>
  <c r="G454" i="51"/>
  <c r="H454" i="51"/>
  <c r="I454" i="51"/>
  <c r="G383" i="51"/>
  <c r="I383" i="51"/>
  <c r="H383" i="51"/>
  <c r="G145" i="51"/>
  <c r="H145" i="51"/>
  <c r="I145" i="51"/>
  <c r="G363" i="51"/>
  <c r="H363" i="51"/>
  <c r="I363" i="51"/>
  <c r="G408" i="51"/>
  <c r="H408" i="51"/>
  <c r="I408" i="51"/>
  <c r="I354" i="51"/>
  <c r="G354" i="51"/>
  <c r="H354" i="51"/>
  <c r="G579" i="51"/>
  <c r="H579" i="51"/>
  <c r="I579" i="51"/>
  <c r="G402" i="51"/>
  <c r="H402" i="51"/>
  <c r="I402" i="51"/>
  <c r="G466" i="51"/>
  <c r="H466" i="51"/>
  <c r="I466" i="51"/>
  <c r="H352" i="51"/>
  <c r="I352" i="51"/>
  <c r="G352" i="51"/>
  <c r="H40" i="51"/>
  <c r="G40" i="51"/>
  <c r="I40" i="51"/>
  <c r="I568" i="51"/>
  <c r="G568" i="51"/>
  <c r="H568" i="51"/>
  <c r="G419" i="51"/>
  <c r="I419" i="51"/>
  <c r="H419" i="51"/>
  <c r="G374" i="51"/>
  <c r="H374" i="51"/>
  <c r="I374" i="51"/>
  <c r="G414" i="51"/>
  <c r="H414" i="51"/>
  <c r="I414" i="51"/>
  <c r="H203" i="51"/>
  <c r="G203" i="51"/>
  <c r="I203" i="51"/>
  <c r="I503" i="51"/>
  <c r="G503" i="51"/>
  <c r="H503" i="51"/>
  <c r="G368" i="51"/>
  <c r="H368" i="51"/>
  <c r="I368" i="51"/>
  <c r="G135" i="51"/>
  <c r="H135" i="51"/>
  <c r="I135" i="51"/>
  <c r="G162" i="51"/>
  <c r="H162" i="51"/>
  <c r="I162" i="51"/>
  <c r="H100" i="51"/>
  <c r="G100" i="51"/>
  <c r="I100" i="51"/>
  <c r="H15" i="51"/>
  <c r="G15" i="51"/>
  <c r="I15" i="51"/>
  <c r="H25" i="51"/>
  <c r="G25" i="51"/>
  <c r="I25" i="51"/>
  <c r="G32" i="51"/>
  <c r="H32" i="51"/>
  <c r="I32" i="51"/>
  <c r="G22" i="51"/>
  <c r="H22" i="51"/>
  <c r="I22" i="51"/>
  <c r="G328" i="51"/>
  <c r="H328" i="51"/>
  <c r="I328" i="51"/>
  <c r="H301" i="51"/>
  <c r="G301" i="51"/>
  <c r="I301" i="51"/>
  <c r="G161" i="51"/>
  <c r="H161" i="51"/>
  <c r="I161" i="51"/>
  <c r="G117" i="51"/>
  <c r="H117" i="51"/>
  <c r="I117" i="51"/>
  <c r="G566" i="51"/>
  <c r="H566" i="51"/>
  <c r="I566" i="51"/>
  <c r="H36" i="51"/>
  <c r="G36" i="51"/>
  <c r="I36" i="51"/>
  <c r="H185" i="51"/>
  <c r="I185" i="51"/>
  <c r="G185" i="51"/>
  <c r="I641" i="51"/>
  <c r="G641" i="51"/>
  <c r="H641" i="51"/>
  <c r="I609" i="51"/>
  <c r="G609" i="51"/>
  <c r="H609" i="51"/>
  <c r="G662" i="51"/>
  <c r="H662" i="51"/>
  <c r="I662" i="51"/>
  <c r="G183" i="51"/>
  <c r="H183" i="51"/>
  <c r="I183" i="51"/>
  <c r="I637" i="51"/>
  <c r="G637" i="51"/>
  <c r="H637" i="51"/>
  <c r="G627" i="51"/>
  <c r="H627" i="51"/>
  <c r="I627" i="51"/>
  <c r="G616" i="51"/>
  <c r="H616" i="51"/>
  <c r="I616" i="51"/>
  <c r="I605" i="51"/>
  <c r="G605" i="51"/>
  <c r="H605" i="51"/>
  <c r="G594" i="51"/>
  <c r="H594" i="51"/>
  <c r="I594" i="51"/>
  <c r="G584" i="51"/>
  <c r="H584" i="51"/>
  <c r="I584" i="51"/>
  <c r="I552" i="51"/>
  <c r="G552" i="51"/>
  <c r="H552" i="51"/>
  <c r="I539" i="51"/>
  <c r="G539" i="51"/>
  <c r="H539" i="51"/>
  <c r="G518" i="51"/>
  <c r="H518" i="51"/>
  <c r="I518" i="51"/>
  <c r="I495" i="51"/>
  <c r="H495" i="51"/>
  <c r="G495" i="51"/>
  <c r="I507" i="51"/>
  <c r="G507" i="51"/>
  <c r="H507" i="51"/>
  <c r="G458" i="51"/>
  <c r="H458" i="51"/>
  <c r="I458" i="51"/>
  <c r="I453" i="51"/>
  <c r="H453" i="51"/>
  <c r="G453" i="51"/>
  <c r="G190" i="51"/>
  <c r="H190" i="51"/>
  <c r="I190" i="51"/>
  <c r="I469" i="51"/>
  <c r="H469" i="51"/>
  <c r="G469" i="51"/>
  <c r="H362" i="51"/>
  <c r="I362" i="51"/>
  <c r="G362" i="51"/>
  <c r="G426" i="51"/>
  <c r="H426" i="51"/>
  <c r="I426" i="51"/>
  <c r="G86" i="51"/>
  <c r="H86" i="51"/>
  <c r="I86" i="51"/>
  <c r="G578" i="51"/>
  <c r="H578" i="51"/>
  <c r="I578" i="51"/>
  <c r="H110" i="51"/>
  <c r="G110" i="51"/>
  <c r="I110" i="51"/>
  <c r="G489" i="51"/>
  <c r="H489" i="51"/>
  <c r="I489" i="51"/>
  <c r="H30" i="51"/>
  <c r="G30" i="51"/>
  <c r="I30" i="51"/>
  <c r="G179" i="51"/>
  <c r="H179" i="51"/>
  <c r="I179" i="51"/>
  <c r="G567" i="51"/>
  <c r="H567" i="51"/>
  <c r="I567" i="51"/>
  <c r="G418" i="51"/>
  <c r="H418" i="51"/>
  <c r="I418" i="51"/>
  <c r="G373" i="51"/>
  <c r="I373" i="51"/>
  <c r="H373" i="51"/>
  <c r="G413" i="51"/>
  <c r="I413" i="51"/>
  <c r="H413" i="51"/>
  <c r="I330" i="51"/>
  <c r="G330" i="51"/>
  <c r="H330" i="51"/>
  <c r="G502" i="51"/>
  <c r="H502" i="51"/>
  <c r="I502" i="51"/>
  <c r="G113" i="51"/>
  <c r="H113" i="51"/>
  <c r="I113" i="51"/>
  <c r="G68" i="51"/>
  <c r="H68" i="51"/>
  <c r="I68" i="51"/>
  <c r="G69" i="51"/>
  <c r="H69" i="51"/>
  <c r="I69" i="51"/>
  <c r="G77" i="51"/>
  <c r="H77" i="51"/>
  <c r="I77" i="51"/>
  <c r="H11" i="51"/>
  <c r="G11" i="51"/>
  <c r="I11" i="51"/>
  <c r="G369" i="51"/>
  <c r="I369" i="51"/>
  <c r="H369" i="51"/>
  <c r="H42" i="51"/>
  <c r="G42" i="51"/>
  <c r="I42" i="51"/>
  <c r="G9" i="51"/>
  <c r="H9" i="51"/>
  <c r="I9" i="51"/>
  <c r="I327" i="51"/>
  <c r="G327" i="51"/>
  <c r="H327" i="51"/>
  <c r="G300" i="51"/>
  <c r="H300" i="51"/>
  <c r="I300" i="51"/>
  <c r="G74" i="51"/>
  <c r="H74" i="51"/>
  <c r="I74" i="51"/>
  <c r="G186" i="51"/>
  <c r="H186" i="51"/>
  <c r="I186" i="51"/>
  <c r="I233" i="51"/>
  <c r="G233" i="51"/>
  <c r="H233" i="51"/>
  <c r="G219" i="51"/>
  <c r="H219" i="51"/>
  <c r="I219" i="51"/>
  <c r="K214" i="51"/>
  <c r="K134" i="51"/>
  <c r="K139" i="51"/>
  <c r="K90" i="51"/>
  <c r="K132" i="51"/>
  <c r="K235" i="51"/>
  <c r="K234" i="51"/>
  <c r="K220" i="51"/>
  <c r="K103" i="51"/>
  <c r="K233" i="51"/>
  <c r="K219" i="51"/>
  <c r="F219" i="51" l="1"/>
  <c r="F214" i="51"/>
  <c r="F103" i="51"/>
  <c r="F233" i="51"/>
  <c r="F139" i="51"/>
  <c r="F90" i="51"/>
  <c r="F132" i="51"/>
  <c r="F235" i="51"/>
  <c r="F220" i="51"/>
  <c r="F234" i="51"/>
  <c r="F134" i="51"/>
  <c r="K364" i="51"/>
  <c r="K360" i="51"/>
  <c r="K355" i="51"/>
  <c r="K197" i="51"/>
  <c r="K351" i="51"/>
  <c r="K350" i="51"/>
  <c r="K343" i="51"/>
  <c r="K163" i="51"/>
  <c r="K362" i="51"/>
  <c r="K358" i="51"/>
  <c r="K86" i="51"/>
  <c r="K352" i="51"/>
  <c r="K349" i="51"/>
  <c r="K344" i="51"/>
  <c r="K340" i="51"/>
  <c r="K365" i="51"/>
  <c r="K363" i="51"/>
  <c r="K361" i="51"/>
  <c r="K359" i="51"/>
  <c r="K354" i="51"/>
  <c r="K109" i="51"/>
  <c r="K30" i="51"/>
  <c r="K136" i="51"/>
  <c r="K348" i="51"/>
  <c r="K55" i="51"/>
  <c r="K39" i="51"/>
  <c r="K49" i="51"/>
  <c r="K339" i="51"/>
  <c r="F343" i="51" l="1"/>
  <c r="F86" i="51"/>
  <c r="F348" i="51"/>
  <c r="F362" i="51"/>
  <c r="F349" i="51"/>
  <c r="F55" i="51"/>
  <c r="F136" i="51"/>
  <c r="F340" i="51"/>
  <c r="F344" i="51"/>
  <c r="F365" i="51"/>
  <c r="F30" i="51"/>
  <c r="F361" i="51"/>
  <c r="F351" i="51"/>
  <c r="F364" i="51"/>
  <c r="F363" i="51"/>
  <c r="F359" i="51"/>
  <c r="F355" i="51"/>
  <c r="F163" i="51"/>
  <c r="F350" i="51"/>
  <c r="F360" i="51"/>
  <c r="F339" i="51"/>
  <c r="F109" i="51"/>
  <c r="F49" i="51"/>
  <c r="F39" i="51"/>
  <c r="F197" i="51"/>
  <c r="F354" i="51"/>
  <c r="F352" i="51"/>
  <c r="F358" i="51"/>
  <c r="K190" i="51"/>
  <c r="K396" i="51"/>
  <c r="K390" i="51"/>
  <c r="K382" i="51"/>
  <c r="K394" i="51"/>
  <c r="K388" i="51"/>
  <c r="K381" i="51"/>
  <c r="K399" i="51"/>
  <c r="K392" i="51"/>
  <c r="K385" i="51"/>
  <c r="K395" i="51"/>
  <c r="K389" i="51"/>
  <c r="K393" i="51"/>
  <c r="K387" i="51"/>
  <c r="K145" i="51"/>
  <c r="K353" i="51"/>
  <c r="K386" i="51"/>
  <c r="K147" i="51"/>
  <c r="K380" i="51"/>
  <c r="K398" i="51"/>
  <c r="K166" i="51"/>
  <c r="K384" i="51"/>
  <c r="K397" i="51"/>
  <c r="K391" i="51"/>
  <c r="K383" i="51"/>
  <c r="K40" i="51"/>
  <c r="K179" i="51"/>
  <c r="K374" i="51"/>
  <c r="K84" i="51"/>
  <c r="K180" i="51"/>
  <c r="K372" i="51"/>
  <c r="K373" i="51"/>
  <c r="K379" i="51"/>
  <c r="K378" i="51"/>
  <c r="K375" i="51"/>
  <c r="K113" i="51"/>
  <c r="K77" i="51"/>
  <c r="K368" i="51"/>
  <c r="K367" i="51"/>
  <c r="K76" i="51"/>
  <c r="G156" i="36" l="1"/>
  <c r="D156" i="36" s="1"/>
  <c r="G76" i="36"/>
  <c r="D76" i="36" s="1"/>
  <c r="G123" i="36"/>
  <c r="D123" i="36" s="1"/>
  <c r="F387" i="51"/>
  <c r="F397" i="51"/>
  <c r="F383" i="51"/>
  <c r="F166" i="51"/>
  <c r="F391" i="51"/>
  <c r="F388" i="51"/>
  <c r="F398" i="51"/>
  <c r="F380" i="51"/>
  <c r="F393" i="51"/>
  <c r="F394" i="51"/>
  <c r="F384" i="51"/>
  <c r="F382" i="51"/>
  <c r="F385" i="51"/>
  <c r="F396" i="51"/>
  <c r="F386" i="51"/>
  <c r="F147" i="51"/>
  <c r="F381" i="51"/>
  <c r="F389" i="51"/>
  <c r="F399" i="51"/>
  <c r="F353" i="51"/>
  <c r="F390" i="51"/>
  <c r="F392" i="51"/>
  <c r="F395" i="51"/>
  <c r="F145" i="51"/>
  <c r="F190" i="51"/>
  <c r="F179" i="51"/>
  <c r="F40" i="51"/>
  <c r="F373" i="51"/>
  <c r="F375" i="51"/>
  <c r="F372" i="51"/>
  <c r="F378" i="51"/>
  <c r="F180" i="51"/>
  <c r="F379" i="51"/>
  <c r="F374" i="51"/>
  <c r="F84" i="51"/>
  <c r="F368" i="51"/>
  <c r="F77" i="51"/>
  <c r="F76" i="51"/>
  <c r="F113" i="51"/>
  <c r="F367" i="51"/>
  <c r="K408" i="51"/>
  <c r="K287" i="51"/>
  <c r="K54" i="51"/>
  <c r="K409" i="51"/>
  <c r="K404" i="51"/>
  <c r="K63" i="51"/>
  <c r="K405" i="51"/>
  <c r="K181" i="51"/>
  <c r="K153" i="51"/>
  <c r="K402" i="51"/>
  <c r="K110" i="51"/>
  <c r="K97" i="51"/>
  <c r="K67" i="51"/>
  <c r="K120" i="51"/>
  <c r="K406" i="51"/>
  <c r="K303" i="51"/>
  <c r="K356" i="51"/>
  <c r="K403" i="51"/>
  <c r="K247" i="51"/>
  <c r="K407" i="51"/>
  <c r="K401" i="51"/>
  <c r="K135" i="51"/>
  <c r="K431" i="51"/>
  <c r="K133" i="51"/>
  <c r="K96" i="51"/>
  <c r="K417" i="51"/>
  <c r="K108" i="51"/>
  <c r="K423" i="51"/>
  <c r="K429" i="51"/>
  <c r="K419" i="51"/>
  <c r="K78" i="51"/>
  <c r="K421" i="51"/>
  <c r="K66" i="51"/>
  <c r="K416" i="51"/>
  <c r="K414" i="51"/>
  <c r="K203" i="51"/>
  <c r="K428" i="51"/>
  <c r="K420" i="51"/>
  <c r="K165" i="51"/>
  <c r="K204" i="51"/>
  <c r="K422" i="51"/>
  <c r="K98" i="51"/>
  <c r="K164" i="51"/>
  <c r="K426" i="51"/>
  <c r="K357" i="51"/>
  <c r="K418" i="51"/>
  <c r="K412" i="51"/>
  <c r="K432" i="51"/>
  <c r="K425" i="51"/>
  <c r="K430" i="51"/>
  <c r="K29" i="51"/>
  <c r="K69" i="51"/>
  <c r="K427" i="51"/>
  <c r="K424" i="51"/>
  <c r="K415" i="51"/>
  <c r="K413" i="51"/>
  <c r="K60" i="51"/>
  <c r="K411" i="51"/>
  <c r="G155" i="36" l="1"/>
  <c r="D155" i="36" s="1"/>
  <c r="G105" i="36"/>
  <c r="D105" i="36" s="1"/>
  <c r="G51" i="36"/>
  <c r="D51" i="36" s="1"/>
  <c r="G121" i="36"/>
  <c r="D121" i="36" s="1"/>
  <c r="G151" i="36"/>
  <c r="D151" i="36" s="1"/>
  <c r="G159" i="36"/>
  <c r="D159" i="36" s="1"/>
  <c r="G154" i="36"/>
  <c r="D154" i="36" s="1"/>
  <c r="G153" i="36"/>
  <c r="D153" i="36" s="1"/>
  <c r="G103" i="36"/>
  <c r="D103" i="36" s="1"/>
  <c r="G140" i="36"/>
  <c r="D140" i="36" s="1"/>
  <c r="G120" i="36"/>
  <c r="D120" i="36" s="1"/>
  <c r="G150" i="36"/>
  <c r="D150" i="36" s="1"/>
  <c r="G50" i="36"/>
  <c r="D50" i="36" s="1"/>
  <c r="G160" i="36"/>
  <c r="D160" i="36" s="1"/>
  <c r="G102" i="36"/>
  <c r="D102" i="36" s="1"/>
  <c r="G158" i="36"/>
  <c r="D158" i="36" s="1"/>
  <c r="G122" i="36"/>
  <c r="D122" i="36" s="1"/>
  <c r="G143" i="36"/>
  <c r="D143" i="36" s="1"/>
  <c r="G139" i="36"/>
  <c r="D139" i="36" s="1"/>
  <c r="G141" i="36"/>
  <c r="D141" i="36" s="1"/>
  <c r="G77" i="36"/>
  <c r="D77" i="36" s="1"/>
  <c r="G157" i="36"/>
  <c r="D157" i="36" s="1"/>
  <c r="G161" i="36"/>
  <c r="D161" i="36" s="1"/>
  <c r="G142" i="36"/>
  <c r="D142" i="36" s="1"/>
  <c r="F409" i="51"/>
  <c r="F97" i="51"/>
  <c r="F407" i="51"/>
  <c r="F120" i="51"/>
  <c r="F406" i="51"/>
  <c r="F303" i="51"/>
  <c r="F63" i="51"/>
  <c r="F403" i="51"/>
  <c r="F135" i="51"/>
  <c r="F287" i="51"/>
  <c r="F404" i="51"/>
  <c r="F110" i="51"/>
  <c r="F153" i="51"/>
  <c r="F401" i="51"/>
  <c r="F356" i="51"/>
  <c r="F408" i="51"/>
  <c r="F67" i="51"/>
  <c r="F402" i="51"/>
  <c r="F54" i="51"/>
  <c r="F181" i="51"/>
  <c r="F405" i="51"/>
  <c r="F247" i="51"/>
  <c r="F419" i="51"/>
  <c r="F411" i="51"/>
  <c r="F357" i="51"/>
  <c r="F423" i="51"/>
  <c r="F413" i="51"/>
  <c r="F427" i="51"/>
  <c r="F96" i="51"/>
  <c r="F417" i="51"/>
  <c r="F412" i="51"/>
  <c r="F60" i="51"/>
  <c r="F425" i="51"/>
  <c r="F133" i="51"/>
  <c r="F78" i="51"/>
  <c r="F108" i="51"/>
  <c r="F431" i="51"/>
  <c r="F426" i="51"/>
  <c r="F430" i="51"/>
  <c r="F204" i="51"/>
  <c r="F98" i="51"/>
  <c r="F422" i="51"/>
  <c r="F429" i="51"/>
  <c r="F428" i="51"/>
  <c r="F29" i="51"/>
  <c r="F69" i="51"/>
  <c r="F165" i="51"/>
  <c r="F415" i="51"/>
  <c r="F432" i="51"/>
  <c r="F414" i="51"/>
  <c r="F424" i="51"/>
  <c r="F418" i="51"/>
  <c r="F164" i="51"/>
  <c r="F203" i="51"/>
  <c r="F66" i="51"/>
  <c r="F420" i="51"/>
  <c r="F421" i="51"/>
  <c r="F416" i="51"/>
  <c r="K463" i="51"/>
  <c r="K462" i="51"/>
  <c r="K458" i="51"/>
  <c r="K459" i="51"/>
  <c r="K457" i="51"/>
  <c r="K456" i="51"/>
  <c r="K248" i="51"/>
  <c r="K244" i="51"/>
  <c r="K143" i="51"/>
  <c r="K452" i="51"/>
  <c r="K23" i="51"/>
  <c r="K24" i="51"/>
  <c r="K119" i="51"/>
  <c r="K450" i="51"/>
  <c r="K449" i="51"/>
  <c r="K447" i="51"/>
  <c r="F450" i="51" l="1"/>
  <c r="F24" i="51"/>
  <c r="F248" i="51"/>
  <c r="F457" i="51"/>
  <c r="F463" i="51"/>
  <c r="F456" i="51"/>
  <c r="F244" i="51"/>
  <c r="F23" i="51"/>
  <c r="F143" i="51"/>
  <c r="F459" i="51"/>
  <c r="F119" i="51"/>
  <c r="F462" i="51"/>
  <c r="F452" i="51"/>
  <c r="F458" i="51"/>
  <c r="F447" i="51"/>
  <c r="F449" i="51"/>
  <c r="K461" i="51" l="1"/>
  <c r="K191" i="51"/>
  <c r="K460" i="51"/>
  <c r="K468" i="51"/>
  <c r="K474" i="51"/>
  <c r="K473" i="51"/>
  <c r="K472" i="51"/>
  <c r="K471" i="51"/>
  <c r="K469" i="51"/>
  <c r="K467" i="51"/>
  <c r="K466" i="51"/>
  <c r="K465" i="51"/>
  <c r="F665" i="51" l="1"/>
  <c r="F472" i="51"/>
  <c r="F461" i="51"/>
  <c r="F469" i="51"/>
  <c r="F473" i="51"/>
  <c r="F191" i="51"/>
  <c r="F474" i="51"/>
  <c r="F468" i="51"/>
  <c r="F471" i="51"/>
  <c r="F460" i="51"/>
  <c r="F465" i="51"/>
  <c r="F466" i="51"/>
  <c r="F467" i="51"/>
  <c r="K217" i="51" l="1"/>
  <c r="K479" i="51"/>
  <c r="K470" i="51"/>
  <c r="K446" i="51"/>
  <c r="K480" i="51"/>
  <c r="K215" i="51"/>
  <c r="K43" i="51"/>
  <c r="K61" i="51"/>
  <c r="K475" i="51"/>
  <c r="F470" i="51" l="1"/>
  <c r="F217" i="51"/>
  <c r="F446" i="51"/>
  <c r="F475" i="51"/>
  <c r="F479" i="51"/>
  <c r="F43" i="51"/>
  <c r="F480" i="51"/>
  <c r="F61" i="51"/>
  <c r="F215" i="51"/>
  <c r="K94" i="51" l="1"/>
  <c r="K488" i="51"/>
  <c r="K487" i="51"/>
  <c r="K281" i="51"/>
  <c r="K83" i="51"/>
  <c r="K483" i="51"/>
  <c r="K107" i="51"/>
  <c r="K484" i="51"/>
  <c r="K486" i="51"/>
  <c r="K482" i="51"/>
  <c r="F94" i="51" l="1"/>
  <c r="F107" i="51"/>
  <c r="F83" i="51"/>
  <c r="F281" i="51"/>
  <c r="F488" i="51"/>
  <c r="F483" i="51"/>
  <c r="F487" i="51"/>
  <c r="F484" i="51"/>
  <c r="F486" i="51"/>
  <c r="F482" i="51"/>
  <c r="K640" i="51" l="1"/>
  <c r="K435" i="51"/>
  <c r="K596" i="51"/>
  <c r="K621" i="51"/>
  <c r="K593" i="51"/>
  <c r="K347" i="51"/>
  <c r="K583" i="51"/>
  <c r="K210" i="51"/>
  <c r="K62" i="51"/>
  <c r="K601" i="51"/>
  <c r="K582" i="51"/>
  <c r="K597" i="51"/>
  <c r="K623" i="51"/>
  <c r="K216" i="51"/>
  <c r="K641" i="51"/>
  <c r="K599" i="51"/>
  <c r="F435" i="51" l="1"/>
  <c r="F62" i="51"/>
  <c r="F640" i="51"/>
  <c r="F597" i="51"/>
  <c r="F621" i="51"/>
  <c r="F582" i="51"/>
  <c r="F596" i="51"/>
  <c r="F347" i="51"/>
  <c r="F623" i="51"/>
  <c r="F593" i="51"/>
  <c r="F599" i="51"/>
  <c r="F216" i="51"/>
  <c r="F210" i="51"/>
  <c r="F641" i="51"/>
  <c r="F583" i="51"/>
  <c r="F601" i="51"/>
  <c r="K565" i="51" l="1"/>
  <c r="K562" i="51"/>
  <c r="K578" i="51"/>
  <c r="K568" i="51"/>
  <c r="K569" i="51"/>
  <c r="K654" i="51"/>
  <c r="K580" i="51"/>
  <c r="K501" i="51"/>
  <c r="K577" i="51"/>
  <c r="K560" i="51"/>
  <c r="K91" i="51"/>
  <c r="K439" i="51"/>
  <c r="K168" i="51"/>
  <c r="K8" i="51"/>
  <c r="K530" i="51"/>
  <c r="K529" i="51"/>
  <c r="K571" i="51"/>
  <c r="K564" i="51"/>
  <c r="K579" i="51"/>
  <c r="K570" i="51"/>
  <c r="K567" i="51"/>
  <c r="K563" i="51"/>
  <c r="K575" i="51"/>
  <c r="K566" i="51"/>
  <c r="K159" i="51"/>
  <c r="K573" i="51"/>
  <c r="K572" i="51"/>
  <c r="K576" i="51"/>
  <c r="K561" i="51"/>
  <c r="K574" i="51"/>
  <c r="K533" i="51"/>
  <c r="F572" i="51" l="1"/>
  <c r="F562" i="51"/>
  <c r="F573" i="51"/>
  <c r="F530" i="51"/>
  <c r="F565" i="51"/>
  <c r="F580" i="51"/>
  <c r="F578" i="51"/>
  <c r="F568" i="51"/>
  <c r="F566" i="51"/>
  <c r="F570" i="51"/>
  <c r="F564" i="51"/>
  <c r="F529" i="51"/>
  <c r="F91" i="51"/>
  <c r="F439" i="51"/>
  <c r="F8" i="51"/>
  <c r="F533" i="51"/>
  <c r="F561" i="51"/>
  <c r="F567" i="51"/>
  <c r="F579" i="51"/>
  <c r="F577" i="51"/>
  <c r="F575" i="51"/>
  <c r="F576" i="51"/>
  <c r="F571" i="51"/>
  <c r="F501" i="51"/>
  <c r="F168" i="51"/>
  <c r="F654" i="51"/>
  <c r="F159" i="51"/>
  <c r="F574" i="51"/>
  <c r="F563" i="51"/>
  <c r="F560" i="51"/>
  <c r="F569" i="51"/>
  <c r="K537" i="51" l="1"/>
  <c r="K330" i="51"/>
  <c r="K331" i="51"/>
  <c r="K532" i="51"/>
  <c r="K528" i="51"/>
  <c r="K531" i="51"/>
  <c r="K323" i="51"/>
  <c r="K536" i="51"/>
  <c r="K36" i="51"/>
  <c r="K58" i="51"/>
  <c r="K104" i="51"/>
  <c r="K502" i="51"/>
  <c r="K503" i="51"/>
  <c r="K370" i="51"/>
  <c r="K371" i="51"/>
  <c r="K649" i="51"/>
  <c r="C7" i="53"/>
  <c r="C8" i="53"/>
  <c r="C9" i="53"/>
  <c r="C10" i="53"/>
  <c r="C11" i="53"/>
  <c r="C12" i="53"/>
  <c r="C13" i="53"/>
  <c r="C14" i="53"/>
  <c r="C15" i="53"/>
  <c r="C16" i="53"/>
  <c r="D12" i="53"/>
  <c r="D13" i="53"/>
  <c r="D14" i="53"/>
  <c r="D15" i="53"/>
  <c r="D16" i="53"/>
  <c r="D11" i="53"/>
  <c r="D7" i="53"/>
  <c r="D8" i="53"/>
  <c r="D9" i="53"/>
  <c r="D10" i="53"/>
  <c r="F537" i="51" l="1"/>
  <c r="F330" i="51"/>
  <c r="F331" i="51"/>
  <c r="F532" i="51"/>
  <c r="F528" i="51"/>
  <c r="F531" i="51"/>
  <c r="F323" i="51"/>
  <c r="F536" i="51"/>
  <c r="F36" i="51"/>
  <c r="F58" i="51"/>
  <c r="F104" i="51"/>
  <c r="F502" i="51"/>
  <c r="F503" i="51"/>
  <c r="F649" i="51"/>
  <c r="F371" i="51"/>
  <c r="F370" i="51"/>
  <c r="K25" i="51" l="1"/>
  <c r="K650" i="51"/>
  <c r="K504" i="51"/>
  <c r="K377" i="51"/>
  <c r="K509" i="51"/>
  <c r="K511" i="51"/>
  <c r="K366" i="51"/>
  <c r="K510" i="51"/>
  <c r="K513" i="51"/>
  <c r="K508" i="51"/>
  <c r="K481" i="51" l="1"/>
  <c r="K507" i="51"/>
  <c r="K490" i="51" l="1"/>
  <c r="K13" i="51"/>
  <c r="K514" i="51"/>
  <c r="K517" i="51"/>
  <c r="K410" i="51"/>
  <c r="K526" i="51"/>
  <c r="K341" i="51"/>
  <c r="K14" i="51"/>
  <c r="K433" i="51"/>
  <c r="K651" i="51"/>
  <c r="K95" i="51"/>
  <c r="K126" i="51"/>
  <c r="K657" i="51"/>
  <c r="K665" i="51"/>
  <c r="K622" i="51"/>
  <c r="K587" i="51"/>
  <c r="K656" i="51"/>
  <c r="K478" i="51"/>
  <c r="K506" i="51"/>
  <c r="K454" i="51"/>
  <c r="K249" i="51"/>
  <c r="K548" i="51"/>
  <c r="K551" i="51"/>
  <c r="K556" i="51"/>
  <c r="K591" i="51"/>
  <c r="K626" i="51"/>
  <c r="K451" i="51"/>
  <c r="K615" i="51"/>
  <c r="K436" i="51"/>
  <c r="K12" i="51"/>
  <c r="K512" i="51"/>
  <c r="K521" i="51"/>
  <c r="K18" i="51"/>
  <c r="K342" i="51"/>
  <c r="K111" i="51"/>
  <c r="K237" i="51"/>
  <c r="K518" i="51"/>
  <c r="K442" i="51"/>
  <c r="K125" i="51"/>
  <c r="K549" i="51"/>
  <c r="K592" i="51"/>
  <c r="K581" i="51"/>
  <c r="K617" i="51"/>
  <c r="K602" i="51"/>
  <c r="K645" i="51"/>
  <c r="K628" i="51"/>
  <c r="K51" i="51"/>
  <c r="K218" i="51"/>
  <c r="K45" i="51"/>
  <c r="K616" i="51"/>
  <c r="K634" i="51"/>
  <c r="K550" i="51"/>
  <c r="K11" i="51"/>
  <c r="K625" i="51"/>
  <c r="K245" i="51"/>
  <c r="K498" i="51"/>
  <c r="K609" i="51"/>
  <c r="K46" i="51"/>
  <c r="K10" i="51"/>
  <c r="K70" i="51"/>
  <c r="K162" i="51"/>
  <c r="K535" i="51"/>
  <c r="K338" i="51"/>
  <c r="K369" i="51"/>
  <c r="K151" i="51"/>
  <c r="K524" i="51"/>
  <c r="K499" i="51"/>
  <c r="K544" i="51"/>
  <c r="K92" i="51"/>
  <c r="K527" i="51"/>
  <c r="K519" i="51"/>
  <c r="K525" i="51"/>
  <c r="K271" i="51"/>
  <c r="K588" i="51"/>
  <c r="K82" i="51"/>
  <c r="K557" i="51"/>
  <c r="K453" i="51"/>
  <c r="K493" i="51"/>
  <c r="K590" i="51"/>
  <c r="K489" i="51"/>
  <c r="K589" i="51"/>
  <c r="K643" i="51"/>
  <c r="K607" i="51"/>
  <c r="K102" i="51"/>
  <c r="K545" i="51"/>
  <c r="K538" i="51"/>
  <c r="K555" i="51"/>
  <c r="K500" i="51"/>
  <c r="K659" i="51"/>
  <c r="K34" i="51"/>
  <c r="K73" i="51"/>
  <c r="K661" i="51"/>
  <c r="K445" i="51"/>
  <c r="K516" i="51"/>
  <c r="K443" i="51"/>
  <c r="K26" i="51"/>
  <c r="K100" i="51"/>
  <c r="K540" i="51"/>
  <c r="K15" i="51"/>
  <c r="K515" i="51"/>
  <c r="K495" i="51"/>
  <c r="K140" i="51"/>
  <c r="K259" i="51"/>
  <c r="K81" i="51"/>
  <c r="K464" i="51"/>
  <c r="K603" i="51"/>
  <c r="K663" i="51"/>
  <c r="K586" i="51"/>
  <c r="K635" i="51"/>
  <c r="K633" i="51"/>
  <c r="K646" i="51"/>
  <c r="K612" i="51"/>
  <c r="K647" i="51"/>
  <c r="K491" i="51"/>
  <c r="K534" i="51"/>
  <c r="K636" i="51"/>
  <c r="K614" i="51"/>
  <c r="K632" i="51"/>
  <c r="K522" i="51"/>
  <c r="K485" i="51"/>
  <c r="K627" i="51"/>
  <c r="K127" i="51"/>
  <c r="K48" i="51"/>
  <c r="K441" i="51"/>
  <c r="K35" i="51"/>
  <c r="K400" i="51"/>
  <c r="K608" i="51"/>
  <c r="K85" i="51"/>
  <c r="K440" i="51"/>
  <c r="K585" i="51"/>
  <c r="K183" i="51"/>
  <c r="K554" i="51"/>
  <c r="K604" i="51"/>
  <c r="K177" i="51"/>
  <c r="K541" i="51"/>
  <c r="K88" i="51"/>
  <c r="K644" i="51"/>
  <c r="K600" i="51"/>
  <c r="K52" i="51"/>
  <c r="K648" i="51"/>
  <c r="K638" i="51"/>
  <c r="K559" i="51"/>
  <c r="K492" i="51"/>
  <c r="K20" i="51"/>
  <c r="K630" i="51"/>
  <c r="K246" i="51"/>
  <c r="K345" i="51"/>
  <c r="K44" i="51"/>
  <c r="K660" i="51"/>
  <c r="K152" i="51"/>
  <c r="K68" i="51"/>
  <c r="K438" i="51"/>
  <c r="K288" i="51"/>
  <c r="K476" i="51"/>
  <c r="K22" i="51"/>
  <c r="K444" i="51"/>
  <c r="K505" i="51"/>
  <c r="K594" i="51"/>
  <c r="K448" i="51"/>
  <c r="K637" i="51"/>
  <c r="K598" i="51"/>
  <c r="K611" i="51"/>
  <c r="K618" i="51"/>
  <c r="K606" i="51"/>
  <c r="K376" i="51"/>
  <c r="K619" i="51"/>
  <c r="K652" i="51"/>
  <c r="K178" i="51"/>
  <c r="K631" i="51"/>
  <c r="K624" i="51"/>
  <c r="K595" i="51"/>
  <c r="K547" i="51"/>
  <c r="K542" i="51"/>
  <c r="K558" i="51"/>
  <c r="K33" i="51"/>
  <c r="K543" i="51"/>
  <c r="K56" i="51"/>
  <c r="K121" i="51"/>
  <c r="K31" i="51"/>
  <c r="K21" i="51"/>
  <c r="K664" i="51"/>
  <c r="K176" i="51"/>
  <c r="K59" i="51"/>
  <c r="K16" i="51"/>
  <c r="K27" i="51"/>
  <c r="K552" i="51"/>
  <c r="K253" i="51"/>
  <c r="K629" i="51"/>
  <c r="K9" i="51"/>
  <c r="K584" i="51"/>
  <c r="K434" i="51"/>
  <c r="K477" i="51"/>
  <c r="K642" i="51"/>
  <c r="K653" i="51"/>
  <c r="K613" i="51"/>
  <c r="K605" i="51"/>
  <c r="K496" i="51"/>
  <c r="K662" i="51"/>
  <c r="K610" i="51"/>
  <c r="K42" i="51"/>
  <c r="K437" i="51"/>
  <c r="K520" i="51"/>
  <c r="K38" i="51"/>
  <c r="K523" i="51"/>
  <c r="K19" i="51"/>
  <c r="K169" i="51"/>
  <c r="K7" i="51"/>
  <c r="K17" i="51"/>
  <c r="K41" i="51"/>
  <c r="K539" i="51"/>
  <c r="K122" i="51"/>
  <c r="K118" i="51"/>
  <c r="K129" i="51"/>
  <c r="K639" i="51"/>
  <c r="K455" i="51"/>
  <c r="K655" i="51"/>
  <c r="K28" i="51"/>
  <c r="K620" i="51"/>
  <c r="K346" i="51"/>
  <c r="K89" i="51"/>
  <c r="K189" i="51"/>
  <c r="K553" i="51"/>
  <c r="K32" i="51"/>
  <c r="K497" i="51"/>
  <c r="K658" i="51"/>
  <c r="K546" i="51"/>
  <c r="K494" i="51"/>
  <c r="F177" i="51" l="1"/>
  <c r="F20" i="51"/>
  <c r="F555" i="51"/>
  <c r="F494" i="51"/>
  <c r="F32" i="51"/>
  <c r="F346" i="51"/>
  <c r="F7" i="51"/>
  <c r="F444" i="51"/>
  <c r="F554" i="51"/>
  <c r="F400" i="51"/>
  <c r="F614" i="51"/>
  <c r="F534" i="51"/>
  <c r="F647" i="51"/>
  <c r="F443" i="51"/>
  <c r="F73" i="51"/>
  <c r="F271" i="51"/>
  <c r="F519" i="51"/>
  <c r="F499" i="51"/>
  <c r="F151" i="51"/>
  <c r="F10" i="51"/>
  <c r="F609" i="51"/>
  <c r="F634" i="51"/>
  <c r="F626" i="51"/>
  <c r="F556" i="51"/>
  <c r="F478" i="51"/>
  <c r="F594" i="51"/>
  <c r="F476" i="51"/>
  <c r="F585" i="51"/>
  <c r="F85" i="51"/>
  <c r="F646" i="51"/>
  <c r="F464" i="51"/>
  <c r="F259" i="51"/>
  <c r="F495" i="51"/>
  <c r="F15" i="51"/>
  <c r="F545" i="51"/>
  <c r="F607" i="51"/>
  <c r="F590" i="51"/>
  <c r="F453" i="51"/>
  <c r="F51" i="51"/>
  <c r="F592" i="51"/>
  <c r="F125" i="51"/>
  <c r="F237" i="51"/>
  <c r="F615" i="51"/>
  <c r="F548" i="51"/>
  <c r="F454" i="51"/>
  <c r="F656" i="51"/>
  <c r="F126" i="51"/>
  <c r="F651" i="51"/>
  <c r="F13" i="51"/>
  <c r="F508" i="51"/>
  <c r="F504" i="51"/>
  <c r="F511" i="51"/>
  <c r="F650" i="51"/>
  <c r="F366" i="51"/>
  <c r="F510" i="51"/>
  <c r="F25" i="51"/>
  <c r="F377" i="51"/>
  <c r="F513" i="51"/>
  <c r="F509" i="51"/>
  <c r="F507" i="51"/>
  <c r="F481" i="51"/>
  <c r="F28" i="51"/>
  <c r="F559" i="51"/>
  <c r="F658" i="51"/>
  <c r="F129" i="51"/>
  <c r="F610" i="51"/>
  <c r="F176" i="51"/>
  <c r="F21" i="51"/>
  <c r="F558" i="51"/>
  <c r="F178" i="51"/>
  <c r="F611" i="51"/>
  <c r="F68" i="51"/>
  <c r="F644" i="51"/>
  <c r="F604" i="51"/>
  <c r="F440" i="51"/>
  <c r="F608" i="51"/>
  <c r="F633" i="51"/>
  <c r="F26" i="51"/>
  <c r="F516" i="51"/>
  <c r="F34" i="51"/>
  <c r="F538" i="51"/>
  <c r="F489" i="51"/>
  <c r="F493" i="51"/>
  <c r="F544" i="51"/>
  <c r="F369" i="51"/>
  <c r="F535" i="51"/>
  <c r="F46" i="51"/>
  <c r="F625" i="51"/>
  <c r="F550" i="51"/>
  <c r="F616" i="51"/>
  <c r="F602" i="51"/>
  <c r="F591" i="51"/>
  <c r="F506" i="51"/>
  <c r="F14" i="51"/>
  <c r="F526" i="51"/>
  <c r="F618" i="51"/>
  <c r="F33" i="51"/>
  <c r="F246" i="51"/>
  <c r="F553" i="51"/>
  <c r="F89" i="51"/>
  <c r="F17" i="51"/>
  <c r="F653" i="51"/>
  <c r="F16" i="51"/>
  <c r="F121" i="51"/>
  <c r="F624" i="51"/>
  <c r="F448" i="51"/>
  <c r="F505" i="51"/>
  <c r="F22" i="51"/>
  <c r="F660" i="51"/>
  <c r="F630" i="51"/>
  <c r="F52" i="51"/>
  <c r="F485" i="51"/>
  <c r="F636" i="51"/>
  <c r="F81" i="51"/>
  <c r="F588" i="51"/>
  <c r="F628" i="51"/>
  <c r="F549" i="51"/>
  <c r="F518" i="51"/>
  <c r="F517" i="51"/>
  <c r="F631" i="51"/>
  <c r="F496" i="51"/>
  <c r="F620" i="51"/>
  <c r="F539" i="51"/>
  <c r="F42" i="51"/>
  <c r="F477" i="51"/>
  <c r="F629" i="51"/>
  <c r="F606" i="51"/>
  <c r="F492" i="51"/>
  <c r="F638" i="51"/>
  <c r="F183" i="51"/>
  <c r="F632" i="51"/>
  <c r="F491" i="51"/>
  <c r="F515" i="51"/>
  <c r="F102" i="51"/>
  <c r="F557" i="51"/>
  <c r="F527" i="51"/>
  <c r="F524" i="51"/>
  <c r="F70" i="51"/>
  <c r="F498" i="51"/>
  <c r="F18" i="51"/>
  <c r="F512" i="51"/>
  <c r="F436" i="51"/>
  <c r="F249" i="51"/>
  <c r="F622" i="51"/>
  <c r="F657" i="51"/>
  <c r="F514" i="51"/>
  <c r="F31" i="51"/>
  <c r="F523" i="51"/>
  <c r="F520" i="51"/>
  <c r="F605" i="51"/>
  <c r="F584" i="51"/>
  <c r="F552" i="51"/>
  <c r="F543" i="51"/>
  <c r="F547" i="51"/>
  <c r="F619" i="51"/>
  <c r="F288" i="51"/>
  <c r="F345" i="51"/>
  <c r="F541" i="51"/>
  <c r="F441" i="51"/>
  <c r="F127" i="51"/>
  <c r="F612" i="51"/>
  <c r="F586" i="51"/>
  <c r="F603" i="51"/>
  <c r="F140" i="51"/>
  <c r="F540" i="51"/>
  <c r="F661" i="51"/>
  <c r="F500" i="51"/>
  <c r="F643" i="51"/>
  <c r="F525" i="51"/>
  <c r="F218" i="51"/>
  <c r="F581" i="51"/>
  <c r="F111" i="51"/>
  <c r="F451" i="51"/>
  <c r="F551" i="51"/>
  <c r="F95" i="51"/>
  <c r="F341" i="51"/>
  <c r="F434" i="51"/>
  <c r="F595" i="51"/>
  <c r="F19" i="51"/>
  <c r="F546" i="51"/>
  <c r="F655" i="51"/>
  <c r="F639" i="51"/>
  <c r="F118" i="51"/>
  <c r="F169" i="51"/>
  <c r="F662" i="51"/>
  <c r="F27" i="51"/>
  <c r="F59" i="51"/>
  <c r="F652" i="51"/>
  <c r="F376" i="51"/>
  <c r="F598" i="51"/>
  <c r="F637" i="51"/>
  <c r="F438" i="51"/>
  <c r="F44" i="51"/>
  <c r="F88" i="51"/>
  <c r="F48" i="51"/>
  <c r="F522" i="51"/>
  <c r="F663" i="51"/>
  <c r="F100" i="51"/>
  <c r="F659" i="51"/>
  <c r="F338" i="51"/>
  <c r="F162" i="51"/>
  <c r="F245" i="51"/>
  <c r="F45" i="51"/>
  <c r="F645" i="51"/>
  <c r="F617" i="51"/>
  <c r="F342" i="51"/>
  <c r="F12" i="51"/>
  <c r="F587" i="51"/>
  <c r="F490" i="51"/>
  <c r="F664" i="51"/>
  <c r="F455" i="51"/>
  <c r="F437" i="51"/>
  <c r="F497" i="51"/>
  <c r="F189" i="51"/>
  <c r="F122" i="51"/>
  <c r="F41" i="51"/>
  <c r="F38" i="51"/>
  <c r="F613" i="51"/>
  <c r="F642" i="51"/>
  <c r="F9" i="51"/>
  <c r="F253" i="51"/>
  <c r="F56" i="51"/>
  <c r="F542" i="51"/>
  <c r="F152" i="51"/>
  <c r="F648" i="51"/>
  <c r="F600" i="51"/>
  <c r="F35" i="51"/>
  <c r="F627" i="51"/>
  <c r="F635" i="51"/>
  <c r="F445" i="51"/>
  <c r="F589" i="51"/>
  <c r="F82" i="51"/>
  <c r="F92" i="51"/>
  <c r="F11" i="51"/>
  <c r="F442" i="51"/>
  <c r="F521" i="51"/>
  <c r="F433" i="51"/>
  <c r="F410" i="51"/>
  <c r="K50" i="51" l="1"/>
  <c r="K188" i="51"/>
  <c r="K142" i="51"/>
  <c r="K141" i="51"/>
  <c r="K123" i="51"/>
  <c r="K264" i="51"/>
  <c r="K257" i="51"/>
  <c r="K278" i="51"/>
  <c r="K294" i="51"/>
  <c r="K308" i="51"/>
  <c r="K240" i="51"/>
  <c r="K279" i="51"/>
  <c r="K312" i="51"/>
  <c r="K293" i="51"/>
  <c r="K295" i="51"/>
  <c r="K311" i="51"/>
  <c r="K309" i="51"/>
  <c r="K265" i="51"/>
  <c r="K313" i="51"/>
  <c r="K314" i="51"/>
  <c r="K251" i="51"/>
  <c r="K307" i="51"/>
  <c r="K241" i="51"/>
  <c r="K310" i="51"/>
  <c r="K292" i="51"/>
  <c r="K277" i="51"/>
  <c r="K258" i="51"/>
  <c r="K275" i="51"/>
  <c r="K273" i="51"/>
  <c r="K250" i="51"/>
  <c r="K263" i="51"/>
  <c r="K290" i="51"/>
  <c r="K276" i="51"/>
  <c r="K256" i="51"/>
  <c r="K289" i="51"/>
  <c r="K291" i="51"/>
  <c r="K274" i="51"/>
  <c r="K242" i="51"/>
  <c r="K202" i="51"/>
  <c r="K93" i="51"/>
  <c r="K201" i="51"/>
  <c r="K172" i="51"/>
  <c r="K198" i="51"/>
  <c r="K200" i="51"/>
  <c r="K175" i="51"/>
  <c r="K138" i="51"/>
  <c r="K174" i="51"/>
  <c r="K199" i="51"/>
  <c r="K173" i="51"/>
  <c r="K137" i="51"/>
  <c r="K117" i="51"/>
  <c r="K105" i="51"/>
  <c r="K186" i="51"/>
  <c r="K53" i="51"/>
  <c r="K182" i="51"/>
  <c r="K185" i="51"/>
  <c r="K131" i="51"/>
  <c r="K47" i="51"/>
  <c r="K99" i="51"/>
  <c r="K184" i="51"/>
  <c r="K106" i="51"/>
  <c r="K75" i="51"/>
  <c r="K315" i="51"/>
  <c r="K329" i="51"/>
  <c r="K322" i="51"/>
  <c r="K72" i="51"/>
  <c r="K299" i="51"/>
  <c r="K167" i="51"/>
  <c r="K318" i="51"/>
  <c r="K302" i="51"/>
  <c r="K328" i="51"/>
  <c r="K321" i="51"/>
  <c r="K74" i="51"/>
  <c r="K243" i="51"/>
  <c r="K298" i="51"/>
  <c r="K280" i="51"/>
  <c r="K317" i="51"/>
  <c r="K301" i="51"/>
  <c r="K327" i="51"/>
  <c r="K320" i="51"/>
  <c r="K161" i="51"/>
  <c r="K300" i="51"/>
  <c r="K297" i="51"/>
  <c r="K266" i="51"/>
  <c r="K316" i="51"/>
  <c r="K238" i="51"/>
  <c r="K116" i="51"/>
  <c r="K319" i="51"/>
  <c r="K252" i="51"/>
  <c r="K79" i="51"/>
  <c r="K296" i="51"/>
  <c r="K160" i="51"/>
  <c r="J65" i="51" l="1"/>
  <c r="J64" i="51"/>
  <c r="J101" i="51"/>
  <c r="J146" i="51"/>
  <c r="J148" i="51"/>
  <c r="J149" i="51"/>
  <c r="J150" i="51"/>
  <c r="J37" i="51"/>
  <c r="F50" i="51"/>
  <c r="J50" i="51"/>
  <c r="F123" i="51"/>
  <c r="F141" i="51"/>
  <c r="F142" i="51"/>
  <c r="F188" i="51"/>
  <c r="J141" i="51"/>
  <c r="J142" i="51"/>
  <c r="J123" i="51"/>
  <c r="J188" i="51"/>
  <c r="F308" i="51"/>
  <c r="F258" i="51"/>
  <c r="F310" i="51"/>
  <c r="F307" i="51"/>
  <c r="F309" i="51"/>
  <c r="F257" i="51"/>
  <c r="F279" i="51"/>
  <c r="F241" i="51"/>
  <c r="F293" i="51"/>
  <c r="F240" i="51"/>
  <c r="F314" i="51"/>
  <c r="F278" i="51"/>
  <c r="F277" i="51"/>
  <c r="F292" i="51"/>
  <c r="F313" i="51"/>
  <c r="F311" i="51"/>
  <c r="F312" i="51"/>
  <c r="F251" i="51"/>
  <c r="F295" i="51"/>
  <c r="F294" i="51"/>
  <c r="F265" i="51"/>
  <c r="F264" i="51"/>
  <c r="J241" i="51"/>
  <c r="J293" i="51"/>
  <c r="J240" i="51"/>
  <c r="J314" i="51"/>
  <c r="J278" i="51"/>
  <c r="J309" i="51"/>
  <c r="J277" i="51"/>
  <c r="J292" i="51"/>
  <c r="J313" i="51"/>
  <c r="J308" i="51"/>
  <c r="J257" i="51"/>
  <c r="J312" i="51"/>
  <c r="J307" i="51"/>
  <c r="J311" i="51"/>
  <c r="J295" i="51"/>
  <c r="J294" i="51"/>
  <c r="J279" i="51"/>
  <c r="J258" i="51"/>
  <c r="J310" i="51"/>
  <c r="J265" i="51"/>
  <c r="J264" i="51"/>
  <c r="J251" i="51"/>
  <c r="J192" i="51"/>
  <c r="J128" i="51"/>
  <c r="J194" i="51"/>
  <c r="J144" i="51"/>
  <c r="J196" i="51"/>
  <c r="J193" i="51"/>
  <c r="J195" i="51"/>
  <c r="J156" i="51"/>
  <c r="J212" i="51"/>
  <c r="J221" i="51"/>
  <c r="J155" i="51"/>
  <c r="J230" i="51"/>
  <c r="J222" i="51"/>
  <c r="J130" i="51"/>
  <c r="J208" i="51"/>
  <c r="J207" i="51"/>
  <c r="J211" i="51"/>
  <c r="J206" i="51"/>
  <c r="J209" i="51"/>
  <c r="J157" i="51"/>
  <c r="J231" i="51"/>
  <c r="J227" i="51"/>
  <c r="J158" i="51"/>
  <c r="J232" i="51"/>
  <c r="J226" i="51"/>
  <c r="J228" i="51"/>
  <c r="J213" i="51"/>
  <c r="J205" i="51"/>
  <c r="J225" i="51"/>
  <c r="J154" i="51"/>
  <c r="J223" i="51"/>
  <c r="J229" i="51"/>
  <c r="J224" i="51"/>
  <c r="J87" i="51"/>
  <c r="J332" i="51"/>
  <c r="J325" i="51"/>
  <c r="J336" i="51"/>
  <c r="J333" i="51"/>
  <c r="J326" i="51"/>
  <c r="J335" i="51"/>
  <c r="J124" i="51"/>
  <c r="J337" i="51"/>
  <c r="J334" i="51"/>
  <c r="J324" i="51"/>
  <c r="J306" i="51"/>
  <c r="J304" i="51"/>
  <c r="J305" i="51"/>
  <c r="J272" i="51"/>
  <c r="J170" i="51"/>
  <c r="J171" i="51"/>
  <c r="F291" i="51"/>
  <c r="F274" i="51"/>
  <c r="F276" i="51"/>
  <c r="F273" i="51"/>
  <c r="F263" i="51"/>
  <c r="F289" i="51"/>
  <c r="F275" i="51"/>
  <c r="F242" i="51"/>
  <c r="F250" i="51"/>
  <c r="F256" i="51"/>
  <c r="F290" i="51"/>
  <c r="J263" i="51"/>
  <c r="J274" i="51"/>
  <c r="J289" i="51"/>
  <c r="J276" i="51"/>
  <c r="J273" i="51"/>
  <c r="J242" i="51"/>
  <c r="J290" i="51"/>
  <c r="J250" i="51"/>
  <c r="J291" i="51"/>
  <c r="J256" i="51"/>
  <c r="J275" i="51"/>
  <c r="J112" i="51"/>
  <c r="F172" i="51"/>
  <c r="F202" i="51"/>
  <c r="F137" i="51"/>
  <c r="F175" i="51"/>
  <c r="F138" i="51"/>
  <c r="F199" i="51"/>
  <c r="F200" i="51"/>
  <c r="F93" i="51"/>
  <c r="F173" i="51"/>
  <c r="F174" i="51"/>
  <c r="F198" i="51"/>
  <c r="F201" i="51"/>
  <c r="J138" i="51"/>
  <c r="J199" i="51"/>
  <c r="J200" i="51"/>
  <c r="J172" i="51"/>
  <c r="J93" i="51"/>
  <c r="J175" i="51"/>
  <c r="J174" i="51"/>
  <c r="J198" i="51"/>
  <c r="J201" i="51"/>
  <c r="J137" i="51"/>
  <c r="J173" i="51"/>
  <c r="J202" i="51"/>
  <c r="J282" i="51"/>
  <c r="J260" i="51"/>
  <c r="J261" i="51"/>
  <c r="J283" i="51"/>
  <c r="J254" i="51"/>
  <c r="J239" i="51"/>
  <c r="J267" i="51"/>
  <c r="J255" i="51"/>
  <c r="J236" i="51"/>
  <c r="J286" i="51"/>
  <c r="J270" i="51"/>
  <c r="J80" i="51"/>
  <c r="J268" i="51"/>
  <c r="J262" i="51"/>
  <c r="J269" i="51"/>
  <c r="J284" i="51"/>
  <c r="J285" i="51"/>
  <c r="J20" i="51"/>
  <c r="J22" i="51"/>
  <c r="J71" i="51"/>
  <c r="J187" i="51"/>
  <c r="J57" i="51"/>
  <c r="J114" i="51"/>
  <c r="J115" i="51"/>
  <c r="J134" i="51"/>
  <c r="J234" i="51"/>
  <c r="J235" i="51"/>
  <c r="J139" i="51"/>
  <c r="J90" i="51"/>
  <c r="J220" i="51"/>
  <c r="J214" i="51"/>
  <c r="J132" i="51"/>
  <c r="J233" i="51"/>
  <c r="J219" i="51"/>
  <c r="J103" i="51"/>
  <c r="F99" i="51"/>
  <c r="J131" i="51"/>
  <c r="J47" i="51"/>
  <c r="F182" i="51"/>
  <c r="F75" i="51"/>
  <c r="F184" i="51"/>
  <c r="F105" i="51"/>
  <c r="F47" i="51"/>
  <c r="F185" i="51"/>
  <c r="F53" i="51"/>
  <c r="J117" i="51"/>
  <c r="F106" i="51"/>
  <c r="F131" i="51"/>
  <c r="F186" i="51"/>
  <c r="F117" i="51"/>
  <c r="J186" i="51"/>
  <c r="J185" i="51"/>
  <c r="J75" i="51"/>
  <c r="J53" i="51"/>
  <c r="J106" i="51"/>
  <c r="J184" i="51"/>
  <c r="J105" i="51"/>
  <c r="J182" i="51"/>
  <c r="J99" i="51"/>
  <c r="F79" i="51"/>
  <c r="J160" i="51"/>
  <c r="F238" i="51"/>
  <c r="F280" i="51"/>
  <c r="F296" i="51"/>
  <c r="F252" i="51"/>
  <c r="F116" i="51"/>
  <c r="F299" i="51"/>
  <c r="F298" i="51"/>
  <c r="F328" i="51"/>
  <c r="F243" i="51"/>
  <c r="F72" i="51"/>
  <c r="F321" i="51"/>
  <c r="F317" i="51"/>
  <c r="F329" i="51"/>
  <c r="F297" i="51"/>
  <c r="F266" i="51"/>
  <c r="F320" i="51"/>
  <c r="F160" i="51"/>
  <c r="F319" i="51"/>
  <c r="F300" i="51"/>
  <c r="F301" i="51"/>
  <c r="F167" i="51"/>
  <c r="F302" i="51"/>
  <c r="F74" i="51"/>
  <c r="F161" i="51"/>
  <c r="F318" i="51"/>
  <c r="F322" i="51"/>
  <c r="F315" i="51"/>
  <c r="F316" i="51"/>
  <c r="F327" i="51"/>
  <c r="J79" i="51"/>
  <c r="J319" i="51"/>
  <c r="J300" i="51"/>
  <c r="J301" i="51"/>
  <c r="J296" i="51"/>
  <c r="J238" i="51"/>
  <c r="J280" i="51"/>
  <c r="J321" i="51"/>
  <c r="J243" i="51"/>
  <c r="J72" i="51"/>
  <c r="J329" i="51"/>
  <c r="J266" i="51"/>
  <c r="J302" i="51"/>
  <c r="J167" i="51"/>
  <c r="J320" i="51"/>
  <c r="J298" i="51"/>
  <c r="J328" i="51"/>
  <c r="J252" i="51"/>
  <c r="J299" i="51"/>
  <c r="J116" i="51"/>
  <c r="J316" i="51"/>
  <c r="J297" i="51"/>
  <c r="J317" i="51"/>
  <c r="J74" i="51"/>
  <c r="J161" i="51"/>
  <c r="J327" i="51"/>
  <c r="J318" i="51"/>
  <c r="J322" i="51"/>
  <c r="J315" i="51"/>
  <c r="J497" i="51"/>
  <c r="J88" i="51"/>
  <c r="J525" i="51"/>
  <c r="J14" i="51"/>
  <c r="J259" i="51"/>
  <c r="J125" i="51"/>
  <c r="J632" i="51"/>
  <c r="J625" i="51"/>
  <c r="J59" i="51"/>
  <c r="J162" i="51"/>
  <c r="J455" i="51"/>
  <c r="J92" i="51"/>
  <c r="J606" i="51"/>
  <c r="J515" i="51"/>
  <c r="J237" i="51"/>
  <c r="J558" i="51"/>
  <c r="J38" i="51"/>
  <c r="J52" i="51"/>
  <c r="J82" i="51"/>
  <c r="J95" i="51"/>
  <c r="J495" i="51"/>
  <c r="J476" i="51"/>
  <c r="J34" i="51"/>
  <c r="J626" i="51"/>
  <c r="J39" i="51"/>
  <c r="J344" i="51"/>
  <c r="J360" i="51"/>
  <c r="J362" i="51"/>
  <c r="J180" i="51"/>
  <c r="J77" i="51"/>
  <c r="J384" i="51"/>
  <c r="J374" i="51"/>
  <c r="J414" i="51"/>
  <c r="J418" i="51"/>
  <c r="J420" i="51"/>
  <c r="J426" i="51"/>
  <c r="J181" i="51"/>
  <c r="J135" i="51"/>
  <c r="J404" i="51"/>
  <c r="J457" i="51"/>
  <c r="J24" i="51"/>
  <c r="J469" i="51"/>
  <c r="J465" i="51"/>
  <c r="J217" i="51"/>
  <c r="J83" i="51"/>
  <c r="J597" i="51"/>
  <c r="J601" i="51"/>
  <c r="J533" i="51"/>
  <c r="J572" i="51"/>
  <c r="J571" i="51"/>
  <c r="J530" i="51"/>
  <c r="J36" i="51"/>
  <c r="J331" i="51"/>
  <c r="J509" i="51"/>
  <c r="J481" i="51"/>
  <c r="J614" i="51"/>
  <c r="J27" i="51"/>
  <c r="J627" i="51"/>
  <c r="J609" i="51"/>
  <c r="J42" i="51"/>
  <c r="J85" i="51"/>
  <c r="J369" i="51"/>
  <c r="J543" i="51"/>
  <c r="J443" i="51"/>
  <c r="J512" i="51"/>
  <c r="J633" i="51"/>
  <c r="J628" i="51"/>
  <c r="J639" i="51"/>
  <c r="J11" i="51"/>
  <c r="J448" i="51"/>
  <c r="J89" i="51"/>
  <c r="J444" i="51"/>
  <c r="J661" i="51"/>
  <c r="J615" i="51"/>
  <c r="J177" i="51"/>
  <c r="J613" i="51"/>
  <c r="J183" i="51"/>
  <c r="J499" i="51"/>
  <c r="J514" i="51"/>
  <c r="J620" i="51"/>
  <c r="J246" i="51"/>
  <c r="J643" i="51"/>
  <c r="J478" i="51"/>
  <c r="J349" i="51"/>
  <c r="J55" i="51"/>
  <c r="J343" i="51"/>
  <c r="J355" i="51"/>
  <c r="J353" i="51"/>
  <c r="J393" i="51"/>
  <c r="J396" i="51"/>
  <c r="J389" i="51"/>
  <c r="J385" i="51"/>
  <c r="J416" i="51"/>
  <c r="J428" i="51"/>
  <c r="J429" i="51"/>
  <c r="J421" i="51"/>
  <c r="J431" i="51"/>
  <c r="J67" i="51"/>
  <c r="J69" i="51"/>
  <c r="J244" i="51"/>
  <c r="J450" i="51"/>
  <c r="J460" i="51"/>
  <c r="J466" i="51"/>
  <c r="J43" i="51"/>
  <c r="J486" i="51"/>
  <c r="J210" i="51"/>
  <c r="J347" i="51"/>
  <c r="J561" i="51"/>
  <c r="J168" i="51"/>
  <c r="J579" i="51"/>
  <c r="J159" i="51"/>
  <c r="J503" i="51"/>
  <c r="J528" i="51"/>
  <c r="J377" i="51"/>
  <c r="J507" i="51"/>
  <c r="J546" i="51"/>
  <c r="J56" i="51"/>
  <c r="J647" i="51"/>
  <c r="J45" i="51"/>
  <c r="J16" i="51"/>
  <c r="J485" i="51"/>
  <c r="J498" i="51"/>
  <c r="J33" i="51"/>
  <c r="J555" i="51"/>
  <c r="J551" i="51"/>
  <c r="J140" i="51"/>
  <c r="J442" i="51"/>
  <c r="J619" i="51"/>
  <c r="J645" i="51"/>
  <c r="J584" i="51"/>
  <c r="J118" i="51"/>
  <c r="J44" i="51"/>
  <c r="J102" i="51"/>
  <c r="J454" i="51"/>
  <c r="J129" i="51"/>
  <c r="J253" i="51"/>
  <c r="J48" i="51"/>
  <c r="J10" i="51"/>
  <c r="J32" i="51"/>
  <c r="J520" i="51"/>
  <c r="J600" i="51"/>
  <c r="J588" i="51"/>
  <c r="J651" i="51"/>
  <c r="J86" i="51"/>
  <c r="J358" i="51"/>
  <c r="J354" i="51"/>
  <c r="J368" i="51"/>
  <c r="J190" i="51"/>
  <c r="J76" i="51"/>
  <c r="J383" i="51"/>
  <c r="J145" i="51"/>
  <c r="J66" i="51"/>
  <c r="J423" i="51"/>
  <c r="J247" i="51"/>
  <c r="J78" i="51"/>
  <c r="J401" i="51"/>
  <c r="J409" i="51"/>
  <c r="J29" i="51"/>
  <c r="J452" i="51"/>
  <c r="J459" i="51"/>
  <c r="J471" i="51"/>
  <c r="J467" i="51"/>
  <c r="J475" i="51"/>
  <c r="J621" i="51"/>
  <c r="J435" i="51"/>
  <c r="J575" i="51"/>
  <c r="J8" i="51"/>
  <c r="J570" i="51"/>
  <c r="J568" i="51"/>
  <c r="J537" i="51"/>
  <c r="J649" i="51"/>
  <c r="J513" i="51"/>
  <c r="J652" i="51"/>
  <c r="J539" i="51"/>
  <c r="J631" i="51"/>
  <c r="J464" i="51"/>
  <c r="J592" i="51"/>
  <c r="J477" i="51"/>
  <c r="J612" i="51"/>
  <c r="J218" i="51"/>
  <c r="J492" i="51"/>
  <c r="J590" i="51"/>
  <c r="J622" i="51"/>
  <c r="J516" i="51"/>
  <c r="J12" i="51"/>
  <c r="J9" i="51"/>
  <c r="J518" i="51"/>
  <c r="J400" i="51"/>
  <c r="J523" i="51"/>
  <c r="J648" i="51"/>
  <c r="J557" i="51"/>
  <c r="J126" i="51"/>
  <c r="J542" i="51"/>
  <c r="J31" i="51"/>
  <c r="J534" i="51"/>
  <c r="J634" i="51"/>
  <c r="J68" i="51"/>
  <c r="J653" i="51"/>
  <c r="J585" i="51"/>
  <c r="J524" i="51"/>
  <c r="J13" i="51"/>
  <c r="J49" i="51"/>
  <c r="J340" i="51"/>
  <c r="J147" i="51"/>
  <c r="J380" i="51"/>
  <c r="J390" i="51"/>
  <c r="J379" i="51"/>
  <c r="J375" i="51"/>
  <c r="J367" i="51"/>
  <c r="J133" i="51"/>
  <c r="J108" i="51"/>
  <c r="J403" i="51"/>
  <c r="J419" i="51"/>
  <c r="J97" i="51"/>
  <c r="J411" i="51"/>
  <c r="J425" i="51"/>
  <c r="J462" i="51"/>
  <c r="J456" i="51"/>
  <c r="J474" i="51"/>
  <c r="J470" i="51"/>
  <c r="J61" i="51"/>
  <c r="J107" i="51"/>
  <c r="J641" i="51"/>
  <c r="J623" i="51"/>
  <c r="J562" i="51"/>
  <c r="J529" i="51"/>
  <c r="J580" i="51"/>
  <c r="J565" i="51"/>
  <c r="J502" i="51"/>
  <c r="J536" i="51"/>
  <c r="J25" i="51"/>
  <c r="J662" i="51"/>
  <c r="J658" i="51"/>
  <c r="J598" i="51"/>
  <c r="J100" i="51"/>
  <c r="J18" i="51"/>
  <c r="J655" i="51"/>
  <c r="J81" i="51"/>
  <c r="J549" i="51"/>
  <c r="J541" i="51"/>
  <c r="J519" i="51"/>
  <c r="J341" i="51"/>
  <c r="J538" i="51"/>
  <c r="J548" i="51"/>
  <c r="J638" i="51"/>
  <c r="J436" i="51"/>
  <c r="J496" i="51"/>
  <c r="J605" i="51"/>
  <c r="J554" i="51"/>
  <c r="J544" i="51"/>
  <c r="J517" i="51"/>
  <c r="J35" i="51"/>
  <c r="J595" i="51"/>
  <c r="J663" i="51"/>
  <c r="J617" i="51"/>
  <c r="J176" i="51"/>
  <c r="J552" i="51"/>
  <c r="J127" i="51"/>
  <c r="J46" i="51"/>
  <c r="J7" i="51"/>
  <c r="J30" i="51"/>
  <c r="J163" i="51"/>
  <c r="J339" i="51"/>
  <c r="J179" i="51"/>
  <c r="J382" i="51"/>
  <c r="J394" i="51"/>
  <c r="J391" i="51"/>
  <c r="J395" i="51"/>
  <c r="J415" i="51"/>
  <c r="J430" i="51"/>
  <c r="J417" i="51"/>
  <c r="J356" i="51"/>
  <c r="J407" i="51"/>
  <c r="J54" i="51"/>
  <c r="J60" i="51"/>
  <c r="J427" i="51"/>
  <c r="J143" i="51"/>
  <c r="J23" i="51"/>
  <c r="J191" i="51"/>
  <c r="J215" i="51"/>
  <c r="J487" i="51"/>
  <c r="J483" i="51"/>
  <c r="J582" i="51"/>
  <c r="J62" i="51"/>
  <c r="J654" i="51"/>
  <c r="J560" i="51"/>
  <c r="J501" i="51"/>
  <c r="J563" i="51"/>
  <c r="J532" i="51"/>
  <c r="J371" i="51"/>
  <c r="J366" i="51"/>
  <c r="J152" i="51"/>
  <c r="J28" i="51"/>
  <c r="J288" i="51"/>
  <c r="J659" i="51"/>
  <c r="J591" i="51"/>
  <c r="J17" i="51"/>
  <c r="J26" i="51"/>
  <c r="J521" i="51"/>
  <c r="J608" i="51"/>
  <c r="J338" i="51"/>
  <c r="J610" i="51"/>
  <c r="J493" i="51"/>
  <c r="J665" i="51"/>
  <c r="J635" i="51"/>
  <c r="J249" i="51"/>
  <c r="J376" i="51"/>
  <c r="J629" i="51"/>
  <c r="J441" i="51"/>
  <c r="J70" i="51"/>
  <c r="J178" i="51"/>
  <c r="J494" i="51"/>
  <c r="J618" i="51"/>
  <c r="J15" i="51"/>
  <c r="J111" i="51"/>
  <c r="J559" i="51"/>
  <c r="J121" i="51"/>
  <c r="J491" i="51"/>
  <c r="J616" i="51"/>
  <c r="J359" i="51"/>
  <c r="J364" i="51"/>
  <c r="J352" i="51"/>
  <c r="J363" i="51"/>
  <c r="J378" i="51"/>
  <c r="J388" i="51"/>
  <c r="J40" i="51"/>
  <c r="J84" i="51"/>
  <c r="J386" i="51"/>
  <c r="J424" i="51"/>
  <c r="J164" i="51"/>
  <c r="J96" i="51"/>
  <c r="J303" i="51"/>
  <c r="J110" i="51"/>
  <c r="J287" i="51"/>
  <c r="J63" i="51"/>
  <c r="J463" i="51"/>
  <c r="J119" i="51"/>
  <c r="J472" i="51"/>
  <c r="J480" i="51"/>
  <c r="J281" i="51"/>
  <c r="J488" i="51"/>
  <c r="J583" i="51"/>
  <c r="J593" i="51"/>
  <c r="J567" i="51"/>
  <c r="J569" i="51"/>
  <c r="J91" i="51"/>
  <c r="J566" i="51"/>
  <c r="J104" i="51"/>
  <c r="J323" i="51"/>
  <c r="J508" i="51"/>
  <c r="J189" i="51"/>
  <c r="J41" i="51"/>
  <c r="J630" i="51"/>
  <c r="J589" i="51"/>
  <c r="J656" i="51"/>
  <c r="J438" i="51"/>
  <c r="J500" i="51"/>
  <c r="J556" i="51"/>
  <c r="J522" i="51"/>
  <c r="J245" i="51"/>
  <c r="J169" i="51"/>
  <c r="J527" i="51"/>
  <c r="J526" i="51"/>
  <c r="J545" i="51"/>
  <c r="J657" i="51"/>
  <c r="J604" i="51"/>
  <c r="J21" i="51"/>
  <c r="J636" i="51"/>
  <c r="J550" i="51"/>
  <c r="J434" i="51"/>
  <c r="J346" i="51"/>
  <c r="J73" i="51"/>
  <c r="J451" i="51"/>
  <c r="J19" i="51"/>
  <c r="J624" i="51"/>
  <c r="J603" i="51"/>
  <c r="J581" i="51"/>
  <c r="J361" i="51"/>
  <c r="J348" i="51"/>
  <c r="J350" i="51"/>
  <c r="J365" i="51"/>
  <c r="J399" i="51"/>
  <c r="J166" i="51"/>
  <c r="J392" i="51"/>
  <c r="J113" i="51"/>
  <c r="J381" i="51"/>
  <c r="J357" i="51"/>
  <c r="J422" i="51"/>
  <c r="J406" i="51"/>
  <c r="J405" i="51"/>
  <c r="J402" i="51"/>
  <c r="J408" i="51"/>
  <c r="J432" i="51"/>
  <c r="J98" i="51"/>
  <c r="J248" i="51"/>
  <c r="J458" i="51"/>
  <c r="J461" i="51"/>
  <c r="J446" i="51"/>
  <c r="J482" i="51"/>
  <c r="J94" i="51"/>
  <c r="J596" i="51"/>
  <c r="J640" i="51"/>
  <c r="J574" i="51"/>
  <c r="J576" i="51"/>
  <c r="J439" i="51"/>
  <c r="J58" i="51"/>
  <c r="J330" i="51"/>
  <c r="J511" i="51"/>
  <c r="J510" i="51"/>
  <c r="J664" i="51"/>
  <c r="J437" i="51"/>
  <c r="J644" i="51"/>
  <c r="J271" i="51"/>
  <c r="J433" i="51"/>
  <c r="J489" i="51"/>
  <c r="J587" i="51"/>
  <c r="J646" i="51"/>
  <c r="J51" i="51"/>
  <c r="J594" i="51"/>
  <c r="J535" i="51"/>
  <c r="J637" i="51"/>
  <c r="J453" i="51"/>
  <c r="J410" i="51"/>
  <c r="J445" i="51"/>
  <c r="J547" i="51"/>
  <c r="J586" i="51"/>
  <c r="J602" i="51"/>
  <c r="J553" i="51"/>
  <c r="J122" i="51"/>
  <c r="J345" i="51"/>
  <c r="J607" i="51"/>
  <c r="J506" i="51"/>
  <c r="J505" i="51"/>
  <c r="J611" i="51"/>
  <c r="J540" i="51"/>
  <c r="J342" i="51"/>
  <c r="J351" i="51"/>
  <c r="J136" i="51"/>
  <c r="J197" i="51"/>
  <c r="J109" i="51"/>
  <c r="J372" i="51"/>
  <c r="J387" i="51"/>
  <c r="J373" i="51"/>
  <c r="J398" i="51"/>
  <c r="J397" i="51"/>
  <c r="J203" i="51"/>
  <c r="J412" i="51"/>
  <c r="J165" i="51"/>
  <c r="J204" i="51"/>
  <c r="J153" i="51"/>
  <c r="J413" i="51"/>
  <c r="J120" i="51"/>
  <c r="J447" i="51"/>
  <c r="J449" i="51"/>
  <c r="J468" i="51"/>
  <c r="J473" i="51"/>
  <c r="J479" i="51"/>
  <c r="J484" i="51"/>
  <c r="J599" i="51"/>
  <c r="J216" i="51"/>
  <c r="J578" i="51"/>
  <c r="J577" i="51"/>
  <c r="J564" i="51"/>
  <c r="J573" i="51"/>
  <c r="J370" i="51"/>
  <c r="J531" i="51"/>
  <c r="J650" i="51"/>
  <c r="J504" i="51"/>
  <c r="J660" i="51"/>
  <c r="J642" i="51"/>
  <c r="J440" i="51"/>
  <c r="J151" i="51"/>
  <c r="J490" i="51"/>
  <c r="A319" i="51" l="1"/>
  <c r="A299" i="51"/>
  <c r="A300" i="51"/>
  <c r="A307" i="51"/>
  <c r="A311" i="51"/>
  <c r="A200" i="51"/>
  <c r="A289" i="51"/>
  <c r="A301" i="51"/>
  <c r="A328" i="51"/>
  <c r="A53" i="51"/>
  <c r="A173" i="51"/>
  <c r="A242" i="51"/>
  <c r="E9" i="53"/>
  <c r="A251" i="51"/>
  <c r="A257" i="51"/>
  <c r="A141" i="51"/>
  <c r="A298" i="51"/>
  <c r="A185" i="51"/>
  <c r="A93" i="51"/>
  <c r="A275" i="51"/>
  <c r="A312" i="51"/>
  <c r="A309" i="51"/>
  <c r="A123" i="51"/>
  <c r="A160" i="51"/>
  <c r="A116" i="51"/>
  <c r="A105" i="51"/>
  <c r="A199" i="51"/>
  <c r="A263" i="51"/>
  <c r="A313" i="51"/>
  <c r="A310" i="51"/>
  <c r="A50" i="51"/>
  <c r="A47" i="51"/>
  <c r="A627" i="51"/>
  <c r="A126" i="51"/>
  <c r="A489" i="51"/>
  <c r="A434" i="51"/>
  <c r="A495" i="51"/>
  <c r="A18" i="51"/>
  <c r="A643" i="51"/>
  <c r="A151" i="51"/>
  <c r="A194" i="51"/>
  <c r="A229" i="51"/>
  <c r="A222" i="51"/>
  <c r="A324" i="51"/>
  <c r="A112" i="51"/>
  <c r="A254" i="51"/>
  <c r="A235" i="51"/>
  <c r="A365" i="51"/>
  <c r="A55" i="51"/>
  <c r="A363" i="51"/>
  <c r="A40" i="51"/>
  <c r="A190" i="51"/>
  <c r="A374" i="51"/>
  <c r="A164" i="51"/>
  <c r="A303" i="51"/>
  <c r="A401" i="51"/>
  <c r="A287" i="51"/>
  <c r="A425" i="51"/>
  <c r="A244" i="51"/>
  <c r="A471" i="51"/>
  <c r="A61" i="51"/>
  <c r="A483" i="51"/>
  <c r="A623" i="51"/>
  <c r="A571" i="51"/>
  <c r="A501" i="51"/>
  <c r="A575" i="51"/>
  <c r="A323" i="51"/>
  <c r="A629" i="51"/>
  <c r="A618" i="51"/>
  <c r="A550" i="51"/>
  <c r="A152" i="51"/>
  <c r="A127" i="51"/>
  <c r="A271" i="51"/>
  <c r="A642" i="51"/>
  <c r="A440" i="51"/>
  <c r="A586" i="51"/>
  <c r="A630" i="51"/>
  <c r="A497" i="51"/>
  <c r="A525" i="51"/>
  <c r="A478" i="51"/>
  <c r="A496" i="51"/>
  <c r="A542" i="51"/>
  <c r="A644" i="51"/>
  <c r="A259" i="51"/>
  <c r="A234" i="51"/>
  <c r="A416" i="51"/>
  <c r="A533" i="51"/>
  <c r="A92" i="51"/>
  <c r="A491" i="51"/>
  <c r="A545" i="51"/>
  <c r="A178" i="51"/>
  <c r="A540" i="51"/>
  <c r="A609" i="51"/>
  <c r="A492" i="51"/>
  <c r="A544" i="51"/>
  <c r="A7" i="51"/>
  <c r="A196" i="51"/>
  <c r="A207" i="51"/>
  <c r="A228" i="51"/>
  <c r="A326" i="51"/>
  <c r="A80" i="51"/>
  <c r="A236" i="51"/>
  <c r="A220" i="51"/>
  <c r="A355" i="51"/>
  <c r="A39" i="51"/>
  <c r="A348" i="51"/>
  <c r="A384" i="51"/>
  <c r="A397" i="51"/>
  <c r="A180" i="51"/>
  <c r="A356" i="51"/>
  <c r="A426" i="51"/>
  <c r="A108" i="51"/>
  <c r="A427" i="51"/>
  <c r="A135" i="51"/>
  <c r="A24" i="51"/>
  <c r="A474" i="51"/>
  <c r="A217" i="51"/>
  <c r="A83" i="51"/>
  <c r="A582" i="51"/>
  <c r="A560" i="51"/>
  <c r="A91" i="51"/>
  <c r="A654" i="51"/>
  <c r="A371" i="51"/>
  <c r="A81" i="51"/>
  <c r="A35" i="51"/>
  <c r="A633" i="51"/>
  <c r="A659" i="51"/>
  <c r="A523" i="51"/>
  <c r="A494" i="51"/>
  <c r="A12" i="51"/>
  <c r="A559" i="51"/>
  <c r="A253" i="51"/>
  <c r="A246" i="51"/>
  <c r="A455" i="51"/>
  <c r="A345" i="51"/>
  <c r="A647" i="51"/>
  <c r="A527" i="51"/>
  <c r="A504" i="51"/>
  <c r="A535" i="51"/>
  <c r="A657" i="51"/>
  <c r="A28" i="51"/>
  <c r="A660" i="51"/>
  <c r="A639" i="51"/>
  <c r="A38" i="51"/>
  <c r="A510" i="51"/>
  <c r="A333" i="51"/>
  <c r="A383" i="51"/>
  <c r="A107" i="51"/>
  <c r="A631" i="51"/>
  <c r="A617" i="51"/>
  <c r="A637" i="51"/>
  <c r="A626" i="51"/>
  <c r="A513" i="51"/>
  <c r="A543" i="51"/>
  <c r="A554" i="51"/>
  <c r="A628" i="51"/>
  <c r="A500" i="51"/>
  <c r="A37" i="51"/>
  <c r="A192" i="51"/>
  <c r="A158" i="51"/>
  <c r="A221" i="51"/>
  <c r="A306" i="51"/>
  <c r="A262" i="51"/>
  <c r="A269" i="51"/>
  <c r="A90" i="51"/>
  <c r="A86" i="51"/>
  <c r="A349" i="51"/>
  <c r="A368" i="51"/>
  <c r="A375" i="51"/>
  <c r="A387" i="51"/>
  <c r="A76" i="51"/>
  <c r="A78" i="51"/>
  <c r="A424" i="51"/>
  <c r="A60" i="51"/>
  <c r="A408" i="51"/>
  <c r="A414" i="51"/>
  <c r="A447" i="51"/>
  <c r="A473" i="51"/>
  <c r="A479" i="51"/>
  <c r="A484" i="51"/>
  <c r="A62" i="51"/>
  <c r="A576" i="51"/>
  <c r="A562" i="51"/>
  <c r="A568" i="51"/>
  <c r="A537" i="51"/>
  <c r="A653" i="51"/>
  <c r="A600" i="51"/>
  <c r="A129" i="51"/>
  <c r="A603" i="51"/>
  <c r="A438" i="51"/>
  <c r="A48" i="51"/>
  <c r="A451" i="51"/>
  <c r="A606" i="51"/>
  <c r="A177" i="51"/>
  <c r="A82" i="51"/>
  <c r="A369" i="51"/>
  <c r="A19" i="51"/>
  <c r="A208" i="51"/>
  <c r="A77" i="51"/>
  <c r="A665" i="51"/>
  <c r="A499" i="51"/>
  <c r="A20" i="51"/>
  <c r="A619" i="51"/>
  <c r="A614" i="51"/>
  <c r="A656" i="51"/>
  <c r="A512" i="51"/>
  <c r="A645" i="51"/>
  <c r="A121" i="51"/>
  <c r="A59" i="51"/>
  <c r="A149" i="51"/>
  <c r="A144" i="51"/>
  <c r="A206" i="51"/>
  <c r="A224" i="51"/>
  <c r="A334" i="51"/>
  <c r="A284" i="51"/>
  <c r="A285" i="51"/>
  <c r="A134" i="51"/>
  <c r="A340" i="51"/>
  <c r="A30" i="51"/>
  <c r="A390" i="51"/>
  <c r="A147" i="51"/>
  <c r="A382" i="51"/>
  <c r="A84" i="51"/>
  <c r="A431" i="51"/>
  <c r="A428" i="51"/>
  <c r="A97" i="51"/>
  <c r="A69" i="51"/>
  <c r="A203" i="51"/>
  <c r="A248" i="51"/>
  <c r="A472" i="51"/>
  <c r="A475" i="51"/>
  <c r="A486" i="51"/>
  <c r="A216" i="51"/>
  <c r="A561" i="51"/>
  <c r="A577" i="51"/>
  <c r="A532" i="51"/>
  <c r="A331" i="51"/>
  <c r="A616" i="51"/>
  <c r="A648" i="51"/>
  <c r="A650" i="51"/>
  <c r="A551" i="51"/>
  <c r="A42" i="51"/>
  <c r="A607" i="51"/>
  <c r="A118" i="51"/>
  <c r="A51" i="51"/>
  <c r="A613" i="51"/>
  <c r="A604" i="51"/>
  <c r="A100" i="51"/>
  <c r="A515" i="51"/>
  <c r="A605" i="51"/>
  <c r="A31" i="51"/>
  <c r="A33" i="51"/>
  <c r="A493" i="51"/>
  <c r="A136" i="51"/>
  <c r="A67" i="51"/>
  <c r="A531" i="51"/>
  <c r="A521" i="51"/>
  <c r="A249" i="51"/>
  <c r="A622" i="51"/>
  <c r="A15" i="51"/>
  <c r="A638" i="51"/>
  <c r="A68" i="51"/>
  <c r="A591" i="51"/>
  <c r="A588" i="51"/>
  <c r="A64" i="51"/>
  <c r="A195" i="51"/>
  <c r="A213" i="51"/>
  <c r="A211" i="51"/>
  <c r="A325" i="51"/>
  <c r="A261" i="51"/>
  <c r="A260" i="51"/>
  <c r="A233" i="51"/>
  <c r="A352" i="51"/>
  <c r="A350" i="51"/>
  <c r="A391" i="51"/>
  <c r="A386" i="51"/>
  <c r="A385" i="51"/>
  <c r="A399" i="51"/>
  <c r="A423" i="51"/>
  <c r="A357" i="51"/>
  <c r="A411" i="51"/>
  <c r="A247" i="51"/>
  <c r="A452" i="51"/>
  <c r="A459" i="51"/>
  <c r="A460" i="51"/>
  <c r="A446" i="51"/>
  <c r="A599" i="51"/>
  <c r="A347" i="51"/>
  <c r="A565" i="51"/>
  <c r="A579" i="51"/>
  <c r="A536" i="51"/>
  <c r="A58" i="51"/>
  <c r="A26" i="51"/>
  <c r="A442" i="51"/>
  <c r="A125" i="51"/>
  <c r="A490" i="51"/>
  <c r="A485" i="51"/>
  <c r="A410" i="51"/>
  <c r="A581" i="51"/>
  <c r="A476" i="51"/>
  <c r="A342" i="51"/>
  <c r="A453" i="51"/>
  <c r="A443" i="51"/>
  <c r="A146" i="51"/>
  <c r="A283" i="51"/>
  <c r="A406" i="51"/>
  <c r="A563" i="51"/>
  <c r="A511" i="51"/>
  <c r="A632" i="51"/>
  <c r="A651" i="51"/>
  <c r="A634" i="51"/>
  <c r="A549" i="51"/>
  <c r="A122" i="51"/>
  <c r="A34" i="51"/>
  <c r="A16" i="51"/>
  <c r="A150" i="51"/>
  <c r="A156" i="51"/>
  <c r="A230" i="51"/>
  <c r="A157" i="51"/>
  <c r="A87" i="51"/>
  <c r="A114" i="51"/>
  <c r="A282" i="51"/>
  <c r="A219" i="51"/>
  <c r="A351" i="51"/>
  <c r="A361" i="51"/>
  <c r="A113" i="51"/>
  <c r="A367" i="51"/>
  <c r="A378" i="51"/>
  <c r="A381" i="51"/>
  <c r="A415" i="51"/>
  <c r="A54" i="51"/>
  <c r="A98" i="51"/>
  <c r="A420" i="51"/>
  <c r="A456" i="51"/>
  <c r="A463" i="51"/>
  <c r="A469" i="51"/>
  <c r="A470" i="51"/>
  <c r="A583" i="51"/>
  <c r="A210" i="51"/>
  <c r="A574" i="51"/>
  <c r="A578" i="51"/>
  <c r="A104" i="51"/>
  <c r="A330" i="51"/>
  <c r="A610" i="51"/>
  <c r="A498" i="51"/>
  <c r="A85" i="51"/>
  <c r="A520" i="51"/>
  <c r="A89" i="51"/>
  <c r="A162" i="51"/>
  <c r="A441" i="51"/>
  <c r="A73" i="51"/>
  <c r="A88" i="51"/>
  <c r="A508" i="51"/>
  <c r="A663" i="51"/>
  <c r="A555" i="51"/>
  <c r="A518" i="51"/>
  <c r="A57" i="51"/>
  <c r="A379" i="51"/>
  <c r="A215" i="51"/>
  <c r="A338" i="51"/>
  <c r="A514" i="51"/>
  <c r="A517" i="51"/>
  <c r="A595" i="51"/>
  <c r="A400" i="51"/>
  <c r="A624" i="51"/>
  <c r="A189" i="51"/>
  <c r="A21" i="51"/>
  <c r="A602" i="51"/>
  <c r="A148" i="51"/>
  <c r="A209" i="51"/>
  <c r="A226" i="51"/>
  <c r="A130" i="51"/>
  <c r="A305" i="51"/>
  <c r="A270" i="51"/>
  <c r="A187" i="51"/>
  <c r="A139" i="51"/>
  <c r="A163" i="51"/>
  <c r="A109" i="51"/>
  <c r="A393" i="51"/>
  <c r="A398" i="51"/>
  <c r="A392" i="51"/>
  <c r="A66" i="51"/>
  <c r="A421" i="51"/>
  <c r="A430" i="51"/>
  <c r="A110" i="51"/>
  <c r="A422" i="51"/>
  <c r="A457" i="51"/>
  <c r="A119" i="51"/>
  <c r="A461" i="51"/>
  <c r="A482" i="51"/>
  <c r="A621" i="51"/>
  <c r="A601" i="51"/>
  <c r="A159" i="51"/>
  <c r="A580" i="51"/>
  <c r="A649" i="51"/>
  <c r="A528" i="51"/>
  <c r="A366" i="51"/>
  <c r="A56" i="51"/>
  <c r="A519" i="51"/>
  <c r="A625" i="51"/>
  <c r="A445" i="51"/>
  <c r="A212" i="51"/>
  <c r="A458" i="51"/>
  <c r="A477" i="51"/>
  <c r="A505" i="51"/>
  <c r="A436" i="51"/>
  <c r="A546" i="51"/>
  <c r="A506" i="51"/>
  <c r="A437" i="51"/>
  <c r="A25" i="51"/>
  <c r="A516" i="51"/>
  <c r="A65" i="51"/>
  <c r="A225" i="51"/>
  <c r="A227" i="51"/>
  <c r="A272" i="51"/>
  <c r="A336" i="51"/>
  <c r="A268" i="51"/>
  <c r="A255" i="51"/>
  <c r="A103" i="51"/>
  <c r="A354" i="51"/>
  <c r="A359" i="51"/>
  <c r="A372" i="51"/>
  <c r="A179" i="51"/>
  <c r="A394" i="51"/>
  <c r="A407" i="51"/>
  <c r="A181" i="51"/>
  <c r="A153" i="51"/>
  <c r="A120" i="51"/>
  <c r="A29" i="51"/>
  <c r="A462" i="51"/>
  <c r="A450" i="51"/>
  <c r="A467" i="51"/>
  <c r="A487" i="51"/>
  <c r="A641" i="51"/>
  <c r="A596" i="51"/>
  <c r="A530" i="51"/>
  <c r="A572" i="51"/>
  <c r="A36" i="51"/>
  <c r="A507" i="51"/>
  <c r="A237" i="51"/>
  <c r="A662" i="51"/>
  <c r="A32" i="51"/>
  <c r="A9" i="51"/>
  <c r="A608" i="51"/>
  <c r="A584" i="51"/>
  <c r="A557" i="51"/>
  <c r="A534" i="51"/>
  <c r="A218" i="51"/>
  <c r="A594" i="51"/>
  <c r="A635" i="51"/>
  <c r="A558" i="51"/>
  <c r="A343" i="51"/>
  <c r="A63" i="51"/>
  <c r="A566" i="51"/>
  <c r="A52" i="51"/>
  <c r="A526" i="51"/>
  <c r="A183" i="51"/>
  <c r="A22" i="51"/>
  <c r="A538" i="51"/>
  <c r="A652" i="51"/>
  <c r="A548" i="51"/>
  <c r="A176" i="51"/>
  <c r="A101" i="51"/>
  <c r="A154" i="51"/>
  <c r="A223" i="51"/>
  <c r="A124" i="51"/>
  <c r="A335" i="51"/>
  <c r="A267" i="51"/>
  <c r="A239" i="51"/>
  <c r="A214" i="51"/>
  <c r="A362" i="51"/>
  <c r="A339" i="51"/>
  <c r="A389" i="51"/>
  <c r="A166" i="51"/>
  <c r="A395" i="51"/>
  <c r="A418" i="51"/>
  <c r="A417" i="51"/>
  <c r="A419" i="51"/>
  <c r="A402" i="51"/>
  <c r="A204" i="51"/>
  <c r="A23" i="51"/>
  <c r="A465" i="51"/>
  <c r="A191" i="51"/>
  <c r="A488" i="51"/>
  <c r="A597" i="51"/>
  <c r="A529" i="51"/>
  <c r="A573" i="51"/>
  <c r="A570" i="51"/>
  <c r="A503" i="51"/>
  <c r="A547" i="51"/>
  <c r="A646" i="51"/>
  <c r="A524" i="51"/>
  <c r="A288" i="51"/>
  <c r="A587" i="51"/>
  <c r="A658" i="51"/>
  <c r="A27" i="51"/>
  <c r="A539" i="51"/>
  <c r="A598" i="51"/>
  <c r="A541" i="51"/>
  <c r="A341" i="51"/>
  <c r="A304" i="51"/>
  <c r="A165" i="51"/>
  <c r="A593" i="51"/>
  <c r="A522" i="51"/>
  <c r="A481" i="51"/>
  <c r="A611" i="51"/>
  <c r="A448" i="51"/>
  <c r="A433" i="51"/>
  <c r="A377" i="51"/>
  <c r="A140" i="51"/>
  <c r="A10" i="51"/>
  <c r="A615" i="51"/>
  <c r="A128" i="51"/>
  <c r="A205" i="51"/>
  <c r="A232" i="51"/>
  <c r="A332" i="51"/>
  <c r="A171" i="51"/>
  <c r="A286" i="51"/>
  <c r="A71" i="51"/>
  <c r="A197" i="51"/>
  <c r="A364" i="51"/>
  <c r="A49" i="51"/>
  <c r="A353" i="51"/>
  <c r="A145" i="51"/>
  <c r="A380" i="51"/>
  <c r="A413" i="51"/>
  <c r="A429" i="51"/>
  <c r="A404" i="51"/>
  <c r="A405" i="51"/>
  <c r="A432" i="51"/>
  <c r="A143" i="51"/>
  <c r="A468" i="51"/>
  <c r="A480" i="51"/>
  <c r="A94" i="51"/>
  <c r="A435" i="51"/>
  <c r="A567" i="51"/>
  <c r="A8" i="51"/>
  <c r="A439" i="51"/>
  <c r="A370" i="51"/>
  <c r="A664" i="51"/>
  <c r="A346" i="51"/>
  <c r="A636" i="51"/>
  <c r="A45" i="51"/>
  <c r="A169" i="51"/>
  <c r="A592" i="51"/>
  <c r="A612" i="51"/>
  <c r="A553" i="51"/>
  <c r="A95" i="51"/>
  <c r="A102" i="51"/>
  <c r="A556" i="51"/>
  <c r="A44" i="51"/>
  <c r="A13" i="51"/>
  <c r="A509" i="51"/>
  <c r="A14" i="51"/>
  <c r="A376" i="51"/>
  <c r="A454" i="51"/>
  <c r="A552" i="51"/>
  <c r="A444" i="51"/>
  <c r="A464" i="51"/>
  <c r="A193" i="51"/>
  <c r="A155" i="51"/>
  <c r="A231" i="51"/>
  <c r="A337" i="51"/>
  <c r="A170" i="51"/>
  <c r="A115" i="51"/>
  <c r="A132" i="51"/>
  <c r="A344" i="51"/>
  <c r="A358" i="51"/>
  <c r="A360" i="51"/>
  <c r="A373" i="51"/>
  <c r="A396" i="51"/>
  <c r="A388" i="51"/>
  <c r="A412" i="51"/>
  <c r="A96" i="51"/>
  <c r="A133" i="51"/>
  <c r="A403" i="51"/>
  <c r="A409" i="51"/>
  <c r="A449" i="51"/>
  <c r="A466" i="51"/>
  <c r="A43" i="51"/>
  <c r="A281" i="51"/>
  <c r="A640" i="51"/>
  <c r="A564" i="51"/>
  <c r="A168" i="51"/>
  <c r="A569" i="51"/>
  <c r="A502" i="51"/>
  <c r="A70" i="51"/>
  <c r="A41" i="51"/>
  <c r="A17" i="51"/>
  <c r="A661" i="51"/>
  <c r="A111" i="51"/>
  <c r="A585" i="51"/>
  <c r="A589" i="51"/>
  <c r="A46" i="51"/>
  <c r="A11" i="51"/>
  <c r="A620" i="51"/>
  <c r="A245" i="51"/>
  <c r="A655" i="51"/>
  <c r="A590" i="51"/>
  <c r="A316" i="51"/>
  <c r="A320" i="51"/>
  <c r="A252" i="51"/>
  <c r="A184" i="51"/>
  <c r="A138" i="51"/>
  <c r="A273" i="51"/>
  <c r="A292" i="51"/>
  <c r="A258" i="51"/>
  <c r="A327" i="51"/>
  <c r="A315" i="51"/>
  <c r="A266" i="51"/>
  <c r="A296" i="51"/>
  <c r="A75" i="51"/>
  <c r="A175" i="51"/>
  <c r="A276" i="51"/>
  <c r="A277" i="51"/>
  <c r="A308" i="51"/>
  <c r="A322" i="51"/>
  <c r="A297" i="51"/>
  <c r="A280" i="51"/>
  <c r="A182" i="51"/>
  <c r="A137" i="51"/>
  <c r="A274" i="51"/>
  <c r="A278" i="51"/>
  <c r="A318" i="51"/>
  <c r="A329" i="51"/>
  <c r="A238" i="51"/>
  <c r="A117" i="51"/>
  <c r="A202" i="51"/>
  <c r="A291" i="51"/>
  <c r="A314" i="51"/>
  <c r="A161" i="51"/>
  <c r="A317" i="51"/>
  <c r="A186" i="51"/>
  <c r="A172" i="51"/>
  <c r="A264" i="51"/>
  <c r="A240" i="51"/>
  <c r="A74" i="51"/>
  <c r="A321" i="51"/>
  <c r="A79" i="51"/>
  <c r="A131" i="51"/>
  <c r="A99" i="51"/>
  <c r="A201" i="51"/>
  <c r="A290" i="51"/>
  <c r="A265" i="51"/>
  <c r="A293" i="51"/>
  <c r="A302" i="51"/>
  <c r="A72" i="51"/>
  <c r="A106" i="51"/>
  <c r="A198" i="51"/>
  <c r="A256" i="51"/>
  <c r="A294" i="51"/>
  <c r="A241" i="51"/>
  <c r="A188" i="51"/>
  <c r="A167" i="51"/>
  <c r="A243" i="51"/>
  <c r="A174" i="51"/>
  <c r="E8" i="53"/>
  <c r="A250" i="51"/>
  <c r="A295" i="51"/>
  <c r="A279" i="51"/>
  <c r="A142" i="51"/>
  <c r="C146" i="51"/>
  <c r="B146" i="51" s="1"/>
  <c r="C150" i="51"/>
  <c r="B150" i="51" s="1"/>
  <c r="C148" i="51"/>
  <c r="C149" i="51"/>
  <c r="B149" i="51" s="1"/>
  <c r="C101" i="51"/>
  <c r="C65" i="51"/>
  <c r="C37" i="51"/>
  <c r="C64" i="51"/>
  <c r="B64" i="51" s="1"/>
  <c r="E14" i="53"/>
  <c r="E10" i="53"/>
  <c r="C50" i="51"/>
  <c r="C123" i="51"/>
  <c r="C188" i="51"/>
  <c r="C142" i="51"/>
  <c r="C141" i="51"/>
  <c r="B141" i="51" s="1"/>
  <c r="E13" i="53"/>
  <c r="C313" i="51"/>
  <c r="B313" i="51" s="1"/>
  <c r="C264" i="51"/>
  <c r="C292" i="51"/>
  <c r="C265" i="51"/>
  <c r="C257" i="51"/>
  <c r="B257" i="51" s="1"/>
  <c r="C279" i="51"/>
  <c r="C308" i="51"/>
  <c r="C294" i="51"/>
  <c r="C307" i="51"/>
  <c r="B307" i="51" s="1"/>
  <c r="C311" i="51"/>
  <c r="B311" i="51" s="1"/>
  <c r="C295" i="51"/>
  <c r="C277" i="51"/>
  <c r="C251" i="51"/>
  <c r="C278" i="51"/>
  <c r="C310" i="51"/>
  <c r="B310" i="51" s="1"/>
  <c r="C314" i="51"/>
  <c r="C258" i="51"/>
  <c r="C240" i="51"/>
  <c r="C312" i="51"/>
  <c r="C293" i="51"/>
  <c r="C309" i="51"/>
  <c r="C241" i="51"/>
  <c r="C196" i="51"/>
  <c r="B196" i="51" s="1"/>
  <c r="C195" i="51"/>
  <c r="C194" i="51"/>
  <c r="B194" i="51" s="1"/>
  <c r="C192" i="51"/>
  <c r="B192" i="51" s="1"/>
  <c r="C128" i="51"/>
  <c r="C193" i="51"/>
  <c r="C144" i="51"/>
  <c r="C230" i="51"/>
  <c r="B230" i="51" s="1"/>
  <c r="C206" i="51"/>
  <c r="C156" i="51"/>
  <c r="B156" i="51" s="1"/>
  <c r="C209" i="51"/>
  <c r="C207" i="51"/>
  <c r="C158" i="51"/>
  <c r="B158" i="51" s="1"/>
  <c r="C226" i="51"/>
  <c r="C229" i="51"/>
  <c r="B229" i="51" s="1"/>
  <c r="C221" i="51"/>
  <c r="B221" i="51" s="1"/>
  <c r="C223" i="51"/>
  <c r="C231" i="51"/>
  <c r="C208" i="51"/>
  <c r="B208" i="51" s="1"/>
  <c r="C130" i="51"/>
  <c r="C155" i="51"/>
  <c r="C225" i="51"/>
  <c r="B225" i="51" s="1"/>
  <c r="C212" i="51"/>
  <c r="C211" i="51"/>
  <c r="B211" i="51" s="1"/>
  <c r="C222" i="51"/>
  <c r="C157" i="51"/>
  <c r="C232" i="51"/>
  <c r="C224" i="51"/>
  <c r="C213" i="51"/>
  <c r="B213" i="51" s="1"/>
  <c r="C228" i="51"/>
  <c r="B228" i="51" s="1"/>
  <c r="C227" i="51"/>
  <c r="C205" i="51"/>
  <c r="C154" i="51"/>
  <c r="E7" i="53"/>
  <c r="C332" i="51"/>
  <c r="C306" i="51"/>
  <c r="B306" i="51" s="1"/>
  <c r="C272" i="51"/>
  <c r="C87" i="51"/>
  <c r="C335" i="51"/>
  <c r="C334" i="51"/>
  <c r="C305" i="51"/>
  <c r="B305" i="51" s="1"/>
  <c r="C124" i="51"/>
  <c r="C333" i="51"/>
  <c r="C337" i="51"/>
  <c r="B337" i="51" s="1"/>
  <c r="C304" i="51"/>
  <c r="C325" i="51"/>
  <c r="B325" i="51" s="1"/>
  <c r="C336" i="51"/>
  <c r="C326" i="51"/>
  <c r="B326" i="51" s="1"/>
  <c r="C324" i="51"/>
  <c r="C171" i="51"/>
  <c r="C170" i="51"/>
  <c r="C274" i="51"/>
  <c r="C242" i="51"/>
  <c r="C256" i="51"/>
  <c r="C275" i="51"/>
  <c r="C291" i="51"/>
  <c r="C289" i="51"/>
  <c r="C263" i="51"/>
  <c r="B263" i="51" s="1"/>
  <c r="C290" i="51"/>
  <c r="C273" i="51"/>
  <c r="B273" i="51" s="1"/>
  <c r="C276" i="51"/>
  <c r="C250" i="51"/>
  <c r="C112" i="51"/>
  <c r="C137" i="51"/>
  <c r="C175" i="51"/>
  <c r="C173" i="51"/>
  <c r="C93" i="51"/>
  <c r="C200" i="51"/>
  <c r="B200" i="51" s="1"/>
  <c r="C201" i="51"/>
  <c r="B201" i="51" s="1"/>
  <c r="C199" i="51"/>
  <c r="B199" i="51" s="1"/>
  <c r="C198" i="51"/>
  <c r="C138" i="51"/>
  <c r="B138" i="51" s="1"/>
  <c r="C174" i="51"/>
  <c r="C172" i="51"/>
  <c r="C202" i="51"/>
  <c r="E11" i="53"/>
  <c r="C261" i="51"/>
  <c r="B261" i="51" s="1"/>
  <c r="C283" i="51"/>
  <c r="B283" i="51" s="1"/>
  <c r="C260" i="51"/>
  <c r="C267" i="51"/>
  <c r="C282" i="51"/>
  <c r="C255" i="51"/>
  <c r="C239" i="51"/>
  <c r="C254" i="51"/>
  <c r="C236" i="51"/>
  <c r="B236" i="51" s="1"/>
  <c r="E12" i="53"/>
  <c r="C284" i="51"/>
  <c r="C286" i="51"/>
  <c r="C285" i="51"/>
  <c r="C270" i="51"/>
  <c r="C269" i="51"/>
  <c r="C80" i="51"/>
  <c r="B80" i="51" s="1"/>
  <c r="C262" i="51"/>
  <c r="C268" i="51"/>
  <c r="C71" i="51"/>
  <c r="C187" i="51"/>
  <c r="B187" i="51" s="1"/>
  <c r="C115" i="51"/>
  <c r="C114" i="51"/>
  <c r="C57" i="51"/>
  <c r="C214" i="51"/>
  <c r="C103" i="51"/>
  <c r="C219" i="51"/>
  <c r="C139" i="51"/>
  <c r="B139" i="51" s="1"/>
  <c r="C90" i="51"/>
  <c r="B90" i="51" s="1"/>
  <c r="C134" i="51"/>
  <c r="B134" i="51" s="1"/>
  <c r="C235" i="51"/>
  <c r="C233" i="51"/>
  <c r="C220" i="51"/>
  <c r="C132" i="51"/>
  <c r="C234" i="51"/>
  <c r="B234" i="51" s="1"/>
  <c r="E16" i="53"/>
  <c r="E15" i="53"/>
  <c r="C186" i="51"/>
  <c r="C47" i="51"/>
  <c r="C184" i="51"/>
  <c r="B184" i="51" s="1"/>
  <c r="C106" i="51"/>
  <c r="C182" i="51"/>
  <c r="C185" i="51"/>
  <c r="B185" i="51" s="1"/>
  <c r="C117" i="51"/>
  <c r="C131" i="51"/>
  <c r="B131" i="51" s="1"/>
  <c r="C99" i="51"/>
  <c r="B99" i="51" s="1"/>
  <c r="C75" i="51"/>
  <c r="C53" i="51"/>
  <c r="C105" i="51"/>
  <c r="C370" i="51"/>
  <c r="C576" i="51"/>
  <c r="C440" i="51"/>
  <c r="B440" i="51" s="1"/>
  <c r="C473" i="51"/>
  <c r="C474" i="51"/>
  <c r="C127" i="51"/>
  <c r="C216" i="51"/>
  <c r="B216" i="51" s="1"/>
  <c r="C551" i="51"/>
  <c r="B551" i="51" s="1"/>
  <c r="C415" i="51"/>
  <c r="B415" i="51" s="1"/>
  <c r="C575" i="51"/>
  <c r="B575" i="51" s="1"/>
  <c r="C28" i="51"/>
  <c r="C654" i="51"/>
  <c r="C486" i="51"/>
  <c r="B486" i="51" s="1"/>
  <c r="C110" i="51"/>
  <c r="B110" i="51" s="1"/>
  <c r="C330" i="51"/>
  <c r="C449" i="51"/>
  <c r="C40" i="51"/>
  <c r="B40" i="51" s="1"/>
  <c r="C135" i="51"/>
  <c r="B135" i="51" s="1"/>
  <c r="C86" i="51"/>
  <c r="C489" i="51"/>
  <c r="C352" i="51"/>
  <c r="B352" i="51" s="1"/>
  <c r="C416" i="51"/>
  <c r="C502" i="51"/>
  <c r="C397" i="51"/>
  <c r="C340" i="51"/>
  <c r="C610" i="51"/>
  <c r="C589" i="51"/>
  <c r="B589" i="51" s="1"/>
  <c r="C492" i="51"/>
  <c r="C538" i="51"/>
  <c r="B538" i="51" s="1"/>
  <c r="C404" i="51"/>
  <c r="C636" i="51"/>
  <c r="B636" i="51" s="1"/>
  <c r="C549" i="51"/>
  <c r="C81" i="51"/>
  <c r="C665" i="51"/>
  <c r="C177" i="51"/>
  <c r="C237" i="51"/>
  <c r="C613" i="51"/>
  <c r="B613" i="51" s="1"/>
  <c r="C35" i="51"/>
  <c r="B35" i="51" s="1"/>
  <c r="C503" i="51"/>
  <c r="B503" i="51" s="1"/>
  <c r="C590" i="51"/>
  <c r="B590" i="51" s="1"/>
  <c r="C632" i="51"/>
  <c r="C19" i="51"/>
  <c r="B19" i="51" s="1"/>
  <c r="C9" i="51"/>
  <c r="C598" i="51"/>
  <c r="B598" i="51" s="1"/>
  <c r="C462" i="51"/>
  <c r="C655" i="51"/>
  <c r="C557" i="51"/>
  <c r="C119" i="51"/>
  <c r="B119" i="51" s="1"/>
  <c r="C92" i="51"/>
  <c r="B92" i="51" s="1"/>
  <c r="C584" i="51"/>
  <c r="B584" i="51" s="1"/>
  <c r="C248" i="51"/>
  <c r="B248" i="51" s="1"/>
  <c r="C349" i="51"/>
  <c r="B349" i="51" s="1"/>
  <c r="C501" i="51"/>
  <c r="B501" i="51" s="1"/>
  <c r="C429" i="51"/>
  <c r="C585" i="51"/>
  <c r="C591" i="51"/>
  <c r="C518" i="51"/>
  <c r="C478" i="51"/>
  <c r="C435" i="51"/>
  <c r="C414" i="51"/>
  <c r="C372" i="51"/>
  <c r="C163" i="51"/>
  <c r="B163" i="51" s="1"/>
  <c r="C615" i="51"/>
  <c r="C82" i="51"/>
  <c r="B82" i="51" s="1"/>
  <c r="C611" i="51"/>
  <c r="C530" i="51"/>
  <c r="B530" i="51" s="1"/>
  <c r="C446" i="51"/>
  <c r="C78" i="51"/>
  <c r="B78" i="51" s="1"/>
  <c r="C380" i="51"/>
  <c r="C342" i="51"/>
  <c r="B342" i="51" s="1"/>
  <c r="C410" i="51"/>
  <c r="C498" i="51"/>
  <c r="C345" i="51"/>
  <c r="B345" i="51" s="1"/>
  <c r="C439" i="51"/>
  <c r="C456" i="51"/>
  <c r="B456" i="51" s="1"/>
  <c r="C407" i="51"/>
  <c r="B407" i="51" s="1"/>
  <c r="C363" i="51"/>
  <c r="C661" i="51"/>
  <c r="C587" i="51"/>
  <c r="B587" i="51" s="1"/>
  <c r="C626" i="51"/>
  <c r="C531" i="51"/>
  <c r="B531" i="51" s="1"/>
  <c r="C480" i="51"/>
  <c r="B480" i="51" s="1"/>
  <c r="C425" i="51"/>
  <c r="C387" i="51"/>
  <c r="C253" i="51"/>
  <c r="C341" i="51"/>
  <c r="C59" i="51"/>
  <c r="B59" i="51" s="1"/>
  <c r="C560" i="51"/>
  <c r="C417" i="51"/>
  <c r="C361" i="51"/>
  <c r="B361" i="51" s="1"/>
  <c r="C660" i="51"/>
  <c r="C583" i="51"/>
  <c r="C547" i="51"/>
  <c r="C641" i="51"/>
  <c r="C552" i="51"/>
  <c r="B552" i="51" s="1"/>
  <c r="C472" i="51"/>
  <c r="C98" i="51"/>
  <c r="B98" i="51" s="1"/>
  <c r="C507" i="51"/>
  <c r="C463" i="51"/>
  <c r="C586" i="51"/>
  <c r="B586" i="51" s="1"/>
  <c r="C422" i="51"/>
  <c r="C162" i="51"/>
  <c r="B162" i="51" s="1"/>
  <c r="C351" i="51"/>
  <c r="C107" i="51"/>
  <c r="B107" i="51" s="1"/>
  <c r="C650" i="51"/>
  <c r="C181" i="51"/>
  <c r="B181" i="51" s="1"/>
  <c r="C649" i="51"/>
  <c r="C607" i="51"/>
  <c r="B607" i="51" s="1"/>
  <c r="C391" i="51"/>
  <c r="C437" i="51"/>
  <c r="B437" i="51" s="1"/>
  <c r="C525" i="51"/>
  <c r="C593" i="51"/>
  <c r="B593" i="51" s="1"/>
  <c r="C505" i="51"/>
  <c r="C471" i="51"/>
  <c r="C638" i="51"/>
  <c r="C418" i="51"/>
  <c r="C509" i="51"/>
  <c r="C470" i="51"/>
  <c r="B470" i="51" s="1"/>
  <c r="C630" i="51"/>
  <c r="B630" i="51" s="1"/>
  <c r="C573" i="51"/>
  <c r="B573" i="51" s="1"/>
  <c r="C61" i="51"/>
  <c r="B61" i="51" s="1"/>
  <c r="C41" i="51"/>
  <c r="C140" i="51"/>
  <c r="B140" i="51" s="1"/>
  <c r="C653" i="51"/>
  <c r="B653" i="51" s="1"/>
  <c r="C617" i="51"/>
  <c r="B617" i="51" s="1"/>
  <c r="C482" i="51"/>
  <c r="B482" i="51" s="1"/>
  <c r="C423" i="51"/>
  <c r="B423" i="51" s="1"/>
  <c r="C396" i="51"/>
  <c r="C631" i="51"/>
  <c r="B631" i="51" s="1"/>
  <c r="C643" i="51"/>
  <c r="B643" i="51" s="1"/>
  <c r="C454" i="51"/>
  <c r="B454" i="51" s="1"/>
  <c r="C555" i="51"/>
  <c r="B555" i="51" s="1"/>
  <c r="C567" i="51"/>
  <c r="B567" i="51" s="1"/>
  <c r="C447" i="51"/>
  <c r="B447" i="51" s="1"/>
  <c r="C153" i="51"/>
  <c r="C49" i="51"/>
  <c r="B49" i="51" s="1"/>
  <c r="C122" i="51"/>
  <c r="B122" i="51" s="1"/>
  <c r="C434" i="51"/>
  <c r="C366" i="51"/>
  <c r="B366" i="51" s="1"/>
  <c r="C663" i="51"/>
  <c r="B663" i="51" s="1"/>
  <c r="C62" i="51"/>
  <c r="B62" i="51" s="1"/>
  <c r="C427" i="51"/>
  <c r="B427" i="51" s="1"/>
  <c r="C179" i="51"/>
  <c r="B179" i="51" s="1"/>
  <c r="C604" i="51"/>
  <c r="B604" i="51" s="1"/>
  <c r="C496" i="51"/>
  <c r="B496" i="51" s="1"/>
  <c r="C436" i="51"/>
  <c r="C600" i="51"/>
  <c r="C561" i="51"/>
  <c r="B561" i="51" s="1"/>
  <c r="C460" i="51"/>
  <c r="C409" i="51"/>
  <c r="B409" i="51" s="1"/>
  <c r="C39" i="51"/>
  <c r="C506" i="51"/>
  <c r="C522" i="51"/>
  <c r="C121" i="51"/>
  <c r="B121" i="51" s="1"/>
  <c r="C596" i="51"/>
  <c r="B596" i="51" s="1"/>
  <c r="C164" i="51"/>
  <c r="B164" i="51" s="1"/>
  <c r="C594" i="51"/>
  <c r="B594" i="51" s="1"/>
  <c r="C288" i="51"/>
  <c r="B288" i="51" s="1"/>
  <c r="C466" i="51"/>
  <c r="B466" i="51" s="1"/>
  <c r="C542" i="51"/>
  <c r="C426" i="51"/>
  <c r="B426" i="51" s="1"/>
  <c r="C68" i="51"/>
  <c r="C120" i="51"/>
  <c r="C25" i="51"/>
  <c r="C54" i="51"/>
  <c r="C323" i="51"/>
  <c r="C95" i="51"/>
  <c r="C359" i="51"/>
  <c r="B359" i="51" s="1"/>
  <c r="C281" i="51"/>
  <c r="B281" i="51" s="1"/>
  <c r="C533" i="51"/>
  <c r="B533" i="51" s="1"/>
  <c r="C448" i="51"/>
  <c r="B448" i="51" s="1"/>
  <c r="C606" i="51"/>
  <c r="B606" i="51" s="1"/>
  <c r="C513" i="51"/>
  <c r="C159" i="51"/>
  <c r="C21" i="51"/>
  <c r="C347" i="51"/>
  <c r="C581" i="51"/>
  <c r="C96" i="51"/>
  <c r="C526" i="51"/>
  <c r="C512" i="51"/>
  <c r="C22" i="51"/>
  <c r="C517" i="51"/>
  <c r="C36" i="51"/>
  <c r="B36" i="51" s="1"/>
  <c r="C83" i="51"/>
  <c r="C412" i="51"/>
  <c r="C382" i="51"/>
  <c r="B382" i="51" s="1"/>
  <c r="C100" i="51"/>
  <c r="C445" i="51"/>
  <c r="B445" i="51" s="1"/>
  <c r="C152" i="51"/>
  <c r="C618" i="51"/>
  <c r="B618" i="51" s="1"/>
  <c r="C562" i="51"/>
  <c r="B562" i="51" s="1"/>
  <c r="C452" i="51"/>
  <c r="B452" i="51" s="1"/>
  <c r="C408" i="51"/>
  <c r="C354" i="51"/>
  <c r="C619" i="51"/>
  <c r="C34" i="51"/>
  <c r="C595" i="51"/>
  <c r="B595" i="51" s="1"/>
  <c r="C371" i="51"/>
  <c r="B371" i="51" s="1"/>
  <c r="C432" i="51"/>
  <c r="B432" i="51" s="1"/>
  <c r="C389" i="51"/>
  <c r="B389" i="51" s="1"/>
  <c r="C249" i="51"/>
  <c r="B249" i="51" s="1"/>
  <c r="C118" i="51"/>
  <c r="B118" i="51" s="1"/>
  <c r="C481" i="51"/>
  <c r="B481" i="51" s="1"/>
  <c r="C271" i="51"/>
  <c r="B271" i="51" s="1"/>
  <c r="C570" i="51"/>
  <c r="B570" i="51" s="1"/>
  <c r="C244" i="51"/>
  <c r="C401" i="51"/>
  <c r="C364" i="51"/>
  <c r="B364" i="51" s="1"/>
  <c r="C38" i="51"/>
  <c r="B38" i="51" s="1"/>
  <c r="C490" i="51"/>
  <c r="C605" i="51"/>
  <c r="C601" i="51"/>
  <c r="C204" i="51"/>
  <c r="C616" i="51"/>
  <c r="C73" i="51"/>
  <c r="B73" i="51" s="1"/>
  <c r="C461" i="51"/>
  <c r="B461" i="51" s="1"/>
  <c r="C88" i="51"/>
  <c r="B88" i="51" s="1"/>
  <c r="C60" i="51"/>
  <c r="B60" i="51" s="1"/>
  <c r="C85" i="51"/>
  <c r="B85" i="51" s="1"/>
  <c r="C402" i="51"/>
  <c r="B402" i="51" s="1"/>
  <c r="C564" i="51"/>
  <c r="C657" i="51"/>
  <c r="C190" i="51"/>
  <c r="B190" i="51" s="1"/>
  <c r="C569" i="51"/>
  <c r="C515" i="51"/>
  <c r="B515" i="51" s="1"/>
  <c r="C388" i="51"/>
  <c r="C527" i="51"/>
  <c r="B527" i="51" s="1"/>
  <c r="C453" i="51"/>
  <c r="C18" i="51"/>
  <c r="C339" i="51"/>
  <c r="B339" i="51" s="1"/>
  <c r="C125" i="51"/>
  <c r="C614" i="51"/>
  <c r="C563" i="51"/>
  <c r="C89" i="51"/>
  <c r="C443" i="51"/>
  <c r="B443" i="51" s="1"/>
  <c r="C545" i="51"/>
  <c r="B545" i="51" s="1"/>
  <c r="C44" i="51"/>
  <c r="C559" i="51"/>
  <c r="C537" i="51"/>
  <c r="B537" i="51" s="1"/>
  <c r="C215" i="51"/>
  <c r="C203" i="51"/>
  <c r="C166" i="51"/>
  <c r="B166" i="51" s="1"/>
  <c r="C511" i="51"/>
  <c r="C588" i="51"/>
  <c r="C451" i="51"/>
  <c r="B451" i="51" s="1"/>
  <c r="C495" i="51"/>
  <c r="B495" i="51" s="1"/>
  <c r="C621" i="51"/>
  <c r="C69" i="51"/>
  <c r="C375" i="51"/>
  <c r="B375" i="51" s="1"/>
  <c r="C197" i="51"/>
  <c r="B197" i="51" s="1"/>
  <c r="C33" i="51"/>
  <c r="C169" i="51"/>
  <c r="B169" i="51" s="1"/>
  <c r="C20" i="51"/>
  <c r="C536" i="51"/>
  <c r="B536" i="51" s="1"/>
  <c r="C94" i="51"/>
  <c r="B94" i="51" s="1"/>
  <c r="C66" i="51"/>
  <c r="C386" i="51"/>
  <c r="B386" i="51" s="1"/>
  <c r="C497" i="51"/>
  <c r="B497" i="51" s="1"/>
  <c r="C647" i="51"/>
  <c r="B647" i="51" s="1"/>
  <c r="C603" i="51"/>
  <c r="C642" i="51"/>
  <c r="C580" i="51"/>
  <c r="C457" i="51"/>
  <c r="B457" i="51" s="1"/>
  <c r="C76" i="51"/>
  <c r="B76" i="51" s="1"/>
  <c r="C346" i="51"/>
  <c r="C444" i="51"/>
  <c r="B444" i="51" s="1"/>
  <c r="C129" i="51"/>
  <c r="C484" i="51"/>
  <c r="C356" i="51"/>
  <c r="C539" i="51"/>
  <c r="B539" i="51" s="1"/>
  <c r="C520" i="51"/>
  <c r="C63" i="51"/>
  <c r="C535" i="51"/>
  <c r="C384" i="51"/>
  <c r="C485" i="51"/>
  <c r="C344" i="51"/>
  <c r="B344" i="51" s="1"/>
  <c r="C56" i="51"/>
  <c r="C652" i="51"/>
  <c r="B652" i="51" s="1"/>
  <c r="C133" i="51"/>
  <c r="C554" i="51"/>
  <c r="B554" i="51" s="1"/>
  <c r="C27" i="51"/>
  <c r="C430" i="51"/>
  <c r="C178" i="51"/>
  <c r="C532" i="51"/>
  <c r="C628" i="51"/>
  <c r="C108" i="51"/>
  <c r="B108" i="51" s="1"/>
  <c r="C546" i="51"/>
  <c r="C442" i="51"/>
  <c r="B442" i="51" s="1"/>
  <c r="C373" i="51"/>
  <c r="B373" i="51" s="1"/>
  <c r="C46" i="51"/>
  <c r="B46" i="51" s="1"/>
  <c r="C145" i="51"/>
  <c r="C360" i="51"/>
  <c r="B360" i="51" s="1"/>
  <c r="C508" i="51"/>
  <c r="B508" i="51" s="1"/>
  <c r="C553" i="51"/>
  <c r="C629" i="51"/>
  <c r="C491" i="51"/>
  <c r="B491" i="51" s="1"/>
  <c r="C571" i="51"/>
  <c r="B571" i="51" s="1"/>
  <c r="C468" i="51"/>
  <c r="B468" i="51" s="1"/>
  <c r="C247" i="51"/>
  <c r="B247" i="51" s="1"/>
  <c r="C362" i="51"/>
  <c r="B362" i="51" s="1"/>
  <c r="C438" i="51"/>
  <c r="C514" i="51"/>
  <c r="B514" i="51" s="1"/>
  <c r="C656" i="51"/>
  <c r="B656" i="51" s="1"/>
  <c r="C376" i="51"/>
  <c r="B376" i="51" s="1"/>
  <c r="C210" i="51"/>
  <c r="B210" i="51" s="1"/>
  <c r="C357" i="51"/>
  <c r="B357" i="51" s="1"/>
  <c r="C374" i="51"/>
  <c r="B374" i="51" s="1"/>
  <c r="C32" i="51"/>
  <c r="C504" i="51"/>
  <c r="B504" i="51" s="1"/>
  <c r="C42" i="51"/>
  <c r="C516" i="51"/>
  <c r="B516" i="51" s="1"/>
  <c r="C577" i="51"/>
  <c r="B577" i="51" s="1"/>
  <c r="C217" i="51"/>
  <c r="B217" i="51" s="1"/>
  <c r="C29" i="51"/>
  <c r="B29" i="51" s="1"/>
  <c r="C147" i="51"/>
  <c r="B147" i="51" s="1"/>
  <c r="C544" i="51"/>
  <c r="B544" i="51" s="1"/>
  <c r="C543" i="51"/>
  <c r="C102" i="51"/>
  <c r="C377" i="51"/>
  <c r="B377" i="51" s="1"/>
  <c r="C597" i="51"/>
  <c r="B597" i="51" s="1"/>
  <c r="C165" i="51"/>
  <c r="C379" i="51"/>
  <c r="C499" i="51"/>
  <c r="C176" i="51"/>
  <c r="B176" i="51" s="1"/>
  <c r="C245" i="51"/>
  <c r="C13" i="51"/>
  <c r="C467" i="51"/>
  <c r="C367" i="51"/>
  <c r="B367" i="51" s="1"/>
  <c r="C534" i="51"/>
  <c r="B534" i="51" s="1"/>
  <c r="C644" i="51"/>
  <c r="C399" i="51"/>
  <c r="B399" i="51" s="1"/>
  <c r="C400" i="51"/>
  <c r="B400" i="51" s="1"/>
  <c r="C55" i="51"/>
  <c r="B55" i="51" s="1"/>
  <c r="C431" i="51"/>
  <c r="C385" i="51"/>
  <c r="B385" i="51" s="1"/>
  <c r="C441" i="51"/>
  <c r="C548" i="51"/>
  <c r="B548" i="51" s="1"/>
  <c r="C11" i="51"/>
  <c r="C579" i="51"/>
  <c r="C413" i="51"/>
  <c r="C500" i="51"/>
  <c r="B500" i="51" s="1"/>
  <c r="C183" i="51"/>
  <c r="B183" i="51" s="1"/>
  <c r="C91" i="51"/>
  <c r="B91" i="51" s="1"/>
  <c r="C403" i="51"/>
  <c r="C625" i="51"/>
  <c r="B625" i="51" s="1"/>
  <c r="C455" i="51"/>
  <c r="C487" i="51"/>
  <c r="B487" i="51" s="1"/>
  <c r="C353" i="51"/>
  <c r="B353" i="51" s="1"/>
  <c r="C246" i="51"/>
  <c r="B246" i="51" s="1"/>
  <c r="C558" i="51"/>
  <c r="C464" i="51"/>
  <c r="C528" i="51"/>
  <c r="C479" i="51"/>
  <c r="B479" i="51" s="1"/>
  <c r="C411" i="51"/>
  <c r="B411" i="51" s="1"/>
  <c r="C392" i="51"/>
  <c r="C635" i="51"/>
  <c r="B635" i="51" s="1"/>
  <c r="C338" i="51"/>
  <c r="C51" i="51"/>
  <c r="B51" i="51" s="1"/>
  <c r="C168" i="51"/>
  <c r="C421" i="51"/>
  <c r="C433" i="51"/>
  <c r="B433" i="51" s="1"/>
  <c r="C45" i="51"/>
  <c r="B45" i="51" s="1"/>
  <c r="C568" i="51"/>
  <c r="B568" i="51" s="1"/>
  <c r="C77" i="51"/>
  <c r="C476" i="51"/>
  <c r="B476" i="51" s="1"/>
  <c r="C510" i="51"/>
  <c r="B510" i="51" s="1"/>
  <c r="C43" i="51"/>
  <c r="B43" i="51" s="1"/>
  <c r="C394" i="51"/>
  <c r="B394" i="51" s="1"/>
  <c r="C383" i="51"/>
  <c r="B383" i="51" s="1"/>
  <c r="C620" i="51"/>
  <c r="C624" i="51"/>
  <c r="B624" i="51" s="1"/>
  <c r="C16" i="51"/>
  <c r="C529" i="51"/>
  <c r="B529" i="51" s="1"/>
  <c r="C303" i="51"/>
  <c r="C524" i="51"/>
  <c r="C634" i="51"/>
  <c r="B634" i="51" s="1"/>
  <c r="C582" i="51"/>
  <c r="B582" i="51" s="1"/>
  <c r="C378" i="51"/>
  <c r="B378" i="51" s="1"/>
  <c r="C602" i="51"/>
  <c r="C477" i="51"/>
  <c r="C191" i="51"/>
  <c r="B191" i="51" s="1"/>
  <c r="C350" i="51"/>
  <c r="C637" i="51"/>
  <c r="C369" i="51"/>
  <c r="B369" i="51" s="1"/>
  <c r="C556" i="51"/>
  <c r="C566" i="51"/>
  <c r="C23" i="51"/>
  <c r="B23" i="51" s="1"/>
  <c r="C67" i="51"/>
  <c r="B67" i="51" s="1"/>
  <c r="C355" i="51"/>
  <c r="C111" i="51"/>
  <c r="B111" i="51" s="1"/>
  <c r="C523" i="51"/>
  <c r="C494" i="51"/>
  <c r="B494" i="51" s="1"/>
  <c r="C488" i="51"/>
  <c r="B488" i="51" s="1"/>
  <c r="C381" i="51"/>
  <c r="B381" i="51" s="1"/>
  <c r="C12" i="51"/>
  <c r="C592" i="51"/>
  <c r="B592" i="51" s="1"/>
  <c r="C459" i="51"/>
  <c r="B459" i="51" s="1"/>
  <c r="C109" i="51"/>
  <c r="B109" i="51" s="1"/>
  <c r="C10" i="51"/>
  <c r="C104" i="51"/>
  <c r="B104" i="51" s="1"/>
  <c r="C659" i="51"/>
  <c r="B659" i="51" s="1"/>
  <c r="C17" i="51"/>
  <c r="C259" i="51"/>
  <c r="C572" i="51"/>
  <c r="B572" i="51" s="1"/>
  <c r="C458" i="51"/>
  <c r="C405" i="51"/>
  <c r="B405" i="51" s="1"/>
  <c r="C365" i="51"/>
  <c r="C664" i="51"/>
  <c r="C541" i="51"/>
  <c r="C540" i="51"/>
  <c r="C58" i="51"/>
  <c r="B58" i="51" s="1"/>
  <c r="C483" i="51"/>
  <c r="C428" i="51"/>
  <c r="B428" i="51" s="1"/>
  <c r="C390" i="51"/>
  <c r="B390" i="51" s="1"/>
  <c r="C639" i="51"/>
  <c r="C189" i="51"/>
  <c r="B189" i="51" s="1"/>
  <c r="C218" i="51"/>
  <c r="B218" i="51" s="1"/>
  <c r="C651" i="51"/>
  <c r="C578" i="51"/>
  <c r="B578" i="51" s="1"/>
  <c r="C143" i="51"/>
  <c r="B143" i="51" s="1"/>
  <c r="C287" i="51"/>
  <c r="B287" i="51" s="1"/>
  <c r="C136" i="51"/>
  <c r="C252" i="51"/>
  <c r="C450" i="51"/>
  <c r="B450" i="51" s="1"/>
  <c r="C113" i="51"/>
  <c r="C343" i="51"/>
  <c r="C151" i="51"/>
  <c r="B151" i="51" s="1"/>
  <c r="C70" i="51"/>
  <c r="C126" i="51"/>
  <c r="C331" i="51"/>
  <c r="B331" i="51" s="1"/>
  <c r="C475" i="51"/>
  <c r="B475" i="51" s="1"/>
  <c r="C419" i="51"/>
  <c r="C393" i="51"/>
  <c r="C7" i="51"/>
  <c r="C608" i="51"/>
  <c r="C658" i="51"/>
  <c r="B658" i="51" s="1"/>
  <c r="C519" i="51"/>
  <c r="B519" i="51" s="1"/>
  <c r="C565" i="51"/>
  <c r="B565" i="51" s="1"/>
  <c r="C24" i="51"/>
  <c r="B24" i="51" s="1"/>
  <c r="C368" i="51"/>
  <c r="C348" i="51"/>
  <c r="C180" i="51"/>
  <c r="B180" i="51" s="1"/>
  <c r="C15" i="51"/>
  <c r="C493" i="51"/>
  <c r="B493" i="51" s="1"/>
  <c r="C48" i="51"/>
  <c r="C52" i="51"/>
  <c r="C8" i="51"/>
  <c r="C465" i="51"/>
  <c r="C97" i="51"/>
  <c r="C358" i="51"/>
  <c r="B358" i="51" s="1"/>
  <c r="C612" i="51"/>
  <c r="B612" i="51" s="1"/>
  <c r="C633" i="51"/>
  <c r="B633" i="51" s="1"/>
  <c r="C646" i="51"/>
  <c r="C550" i="51"/>
  <c r="C640" i="51"/>
  <c r="B640" i="51" s="1"/>
  <c r="C420" i="51"/>
  <c r="C84" i="51"/>
  <c r="C31" i="51"/>
  <c r="C26" i="51"/>
  <c r="B26" i="51" s="1"/>
  <c r="C627" i="51"/>
  <c r="B627" i="51" s="1"/>
  <c r="C599" i="51"/>
  <c r="B599" i="51" s="1"/>
  <c r="C398" i="51"/>
  <c r="C622" i="51"/>
  <c r="C609" i="51"/>
  <c r="B609" i="51" s="1"/>
  <c r="C645" i="51"/>
  <c r="B645" i="51" s="1"/>
  <c r="C574" i="51"/>
  <c r="B574" i="51" s="1"/>
  <c r="C469" i="51"/>
  <c r="C406" i="51"/>
  <c r="B406" i="51" s="1"/>
  <c r="C30" i="51"/>
  <c r="B30" i="51" s="1"/>
  <c r="C662" i="51"/>
  <c r="B662" i="51" s="1"/>
  <c r="C648" i="51"/>
  <c r="C14" i="51"/>
  <c r="C521" i="51"/>
  <c r="B521" i="51" s="1"/>
  <c r="C623" i="51"/>
  <c r="B623" i="51" s="1"/>
  <c r="C424" i="51"/>
  <c r="B424" i="51" s="1"/>
  <c r="C395" i="51"/>
  <c r="C74" i="51"/>
  <c r="B74" i="51" s="1"/>
  <c r="C318" i="51"/>
  <c r="C238" i="51"/>
  <c r="C315" i="51"/>
  <c r="C322" i="51"/>
  <c r="B322" i="51" s="1"/>
  <c r="C328" i="51"/>
  <c r="B328" i="51" s="1"/>
  <c r="C72" i="51"/>
  <c r="C79" i="51"/>
  <c r="B79" i="51" s="1"/>
  <c r="C301" i="51"/>
  <c r="C298" i="51"/>
  <c r="B298" i="51" s="1"/>
  <c r="C300" i="51"/>
  <c r="B300" i="51" s="1"/>
  <c r="C296" i="51"/>
  <c r="C319" i="51"/>
  <c r="B319" i="51" s="1"/>
  <c r="C299" i="51"/>
  <c r="B299" i="51" s="1"/>
  <c r="C160" i="51"/>
  <c r="C161" i="51"/>
  <c r="B161" i="51" s="1"/>
  <c r="C297" i="51"/>
  <c r="B297" i="51" s="1"/>
  <c r="C329" i="51"/>
  <c r="B329" i="51" s="1"/>
  <c r="C317" i="51"/>
  <c r="C302" i="51"/>
  <c r="C280" i="51"/>
  <c r="C327" i="51"/>
  <c r="C116" i="51"/>
  <c r="B116" i="51" s="1"/>
  <c r="C321" i="51"/>
  <c r="C320" i="51"/>
  <c r="B320" i="51" s="1"/>
  <c r="C243" i="51"/>
  <c r="C316" i="51"/>
  <c r="C167" i="51"/>
  <c r="B167" i="51" s="1"/>
  <c r="C266" i="51"/>
  <c r="B602" i="51" l="1"/>
  <c r="B100" i="51"/>
  <c r="B301" i="51"/>
  <c r="B474" i="51"/>
  <c r="B182" i="51"/>
  <c r="B289" i="51"/>
  <c r="B154" i="51"/>
  <c r="B206" i="51"/>
  <c r="B355" i="51"/>
  <c r="B317" i="51"/>
  <c r="B145" i="51"/>
  <c r="B129" i="51"/>
  <c r="B511" i="51"/>
  <c r="B401" i="51"/>
  <c r="B615" i="51"/>
  <c r="B269" i="51"/>
  <c r="B275" i="51"/>
  <c r="B629" i="51"/>
  <c r="B540" i="51"/>
  <c r="B303" i="51"/>
  <c r="B341" i="51"/>
  <c r="B610" i="51"/>
  <c r="B47" i="51"/>
  <c r="B193" i="51"/>
  <c r="B15" i="51"/>
  <c r="B168" i="51"/>
  <c r="B414" i="51"/>
  <c r="B620" i="51"/>
  <c r="B431" i="51"/>
  <c r="B388" i="51"/>
  <c r="B478" i="51"/>
  <c r="B665" i="51"/>
  <c r="B87" i="51"/>
  <c r="B518" i="51"/>
  <c r="B324" i="51"/>
  <c r="B237" i="51"/>
  <c r="B477" i="51"/>
  <c r="B532" i="51"/>
  <c r="B601" i="51"/>
  <c r="B418" i="51"/>
  <c r="B626" i="51"/>
  <c r="B523" i="51"/>
  <c r="B233" i="51"/>
  <c r="B336" i="51"/>
  <c r="B120" i="51"/>
  <c r="B327" i="51"/>
  <c r="B398" i="51"/>
  <c r="B343" i="51"/>
  <c r="B657" i="51"/>
  <c r="B490" i="51"/>
  <c r="B97" i="51"/>
  <c r="B543" i="51"/>
  <c r="B412" i="51"/>
  <c r="B513" i="51"/>
  <c r="B460" i="51"/>
  <c r="B505" i="51"/>
  <c r="B417" i="51"/>
  <c r="B632" i="51"/>
  <c r="B282" i="51"/>
  <c r="B312" i="51"/>
  <c r="B498" i="51"/>
  <c r="B224" i="51"/>
  <c r="B245" i="51"/>
  <c r="B315" i="51"/>
  <c r="B420" i="51"/>
  <c r="B499" i="51"/>
  <c r="B485" i="51"/>
  <c r="B57" i="51"/>
  <c r="B112" i="51"/>
  <c r="B114" i="51"/>
  <c r="B148" i="51"/>
  <c r="B63" i="51"/>
  <c r="B603" i="51"/>
  <c r="B569" i="51"/>
  <c r="B241" i="51"/>
  <c r="B392" i="51"/>
  <c r="B39" i="51"/>
  <c r="B638" i="51"/>
  <c r="B102" i="51"/>
  <c r="B159" i="51"/>
  <c r="B268" i="51"/>
  <c r="B72" i="51"/>
  <c r="B648" i="51"/>
  <c r="B619" i="51"/>
  <c r="B52" i="51"/>
  <c r="B244" i="51"/>
  <c r="B173" i="51"/>
  <c r="B48" i="51"/>
  <c r="B391" i="51"/>
  <c r="B421" i="51"/>
  <c r="B215" i="51"/>
  <c r="B546" i="51"/>
  <c r="B384" i="51"/>
  <c r="B559" i="51"/>
  <c r="B646" i="51"/>
  <c r="B152" i="51"/>
  <c r="B581" i="51"/>
  <c r="B69" i="51"/>
  <c r="B591" i="51"/>
  <c r="B489" i="51"/>
  <c r="B296" i="51"/>
  <c r="B70" i="51"/>
  <c r="B639" i="51"/>
  <c r="B520" i="51"/>
  <c r="B644" i="51"/>
  <c r="B235" i="51"/>
  <c r="B308" i="51"/>
  <c r="B65" i="51"/>
  <c r="B202" i="51"/>
  <c r="B585" i="51"/>
  <c r="B71" i="51"/>
  <c r="B133" i="51"/>
  <c r="B463" i="51"/>
  <c r="B649" i="51"/>
  <c r="B284" i="51"/>
  <c r="B117" i="51"/>
  <c r="B123" i="51"/>
  <c r="B174" i="51"/>
  <c r="B219" i="51"/>
  <c r="B370" i="51"/>
  <c r="B103" i="51"/>
  <c r="B278" i="51"/>
  <c r="B264" i="51"/>
  <c r="B335" i="51"/>
  <c r="B232" i="51"/>
  <c r="B226" i="51"/>
  <c r="B295" i="51"/>
  <c r="B429" i="51"/>
  <c r="B160" i="51"/>
  <c r="B302" i="51"/>
  <c r="B413" i="51"/>
  <c r="B66" i="51"/>
  <c r="B83" i="51"/>
  <c r="B542" i="51"/>
  <c r="B492" i="51"/>
  <c r="B473" i="51"/>
  <c r="B205" i="51"/>
  <c r="B566" i="51"/>
  <c r="B436" i="51"/>
  <c r="B439" i="51"/>
  <c r="B124" i="51"/>
  <c r="B231" i="51"/>
  <c r="B265" i="51"/>
  <c r="B266" i="51"/>
  <c r="B556" i="51"/>
  <c r="B438" i="51"/>
  <c r="B419" i="51"/>
  <c r="B274" i="51"/>
  <c r="B334" i="51"/>
  <c r="B365" i="51"/>
  <c r="B425" i="51"/>
  <c r="B410" i="51"/>
  <c r="B502" i="51"/>
  <c r="B53" i="51"/>
  <c r="B469" i="51"/>
  <c r="B550" i="51"/>
  <c r="B651" i="51"/>
  <c r="B350" i="51"/>
  <c r="B379" i="51"/>
  <c r="B580" i="51"/>
  <c r="B616" i="51"/>
  <c r="B96" i="51"/>
  <c r="B655" i="51"/>
  <c r="B172" i="51"/>
  <c r="B348" i="51"/>
  <c r="B126" i="51"/>
  <c r="B165" i="51"/>
  <c r="B547" i="51"/>
  <c r="B462" i="51"/>
  <c r="B254" i="51"/>
  <c r="B605" i="51"/>
  <c r="B660" i="51"/>
  <c r="B446" i="51"/>
  <c r="B86" i="51"/>
  <c r="B209" i="51"/>
  <c r="B309" i="51"/>
  <c r="B68" i="51"/>
  <c r="B255" i="51"/>
  <c r="B528" i="51"/>
  <c r="B484" i="51"/>
  <c r="B588" i="51"/>
  <c r="B614" i="51"/>
  <c r="B560" i="51"/>
  <c r="B608" i="51"/>
  <c r="B227" i="51"/>
  <c r="B314" i="51"/>
  <c r="B203" i="51"/>
  <c r="B253" i="51"/>
  <c r="B292" i="51"/>
  <c r="B664" i="51"/>
  <c r="B397" i="51"/>
  <c r="B318" i="51"/>
  <c r="B277" i="51"/>
  <c r="B338" i="51"/>
  <c r="B628" i="51"/>
  <c r="B33" i="51"/>
  <c r="B368" i="51"/>
  <c r="B259" i="51"/>
  <c r="B351" i="51"/>
  <c r="B212" i="51"/>
  <c r="B430" i="51"/>
  <c r="B89" i="51"/>
  <c r="B434" i="51"/>
  <c r="B471" i="51"/>
  <c r="B404" i="51"/>
  <c r="B127" i="51"/>
  <c r="B304" i="51"/>
  <c r="B155" i="51"/>
  <c r="B186" i="51"/>
  <c r="B223" i="51"/>
  <c r="B128" i="51"/>
  <c r="B137" i="51"/>
  <c r="B250" i="51"/>
  <c r="B380" i="51"/>
  <c r="B293" i="51"/>
  <c r="B294" i="51"/>
  <c r="B106" i="51"/>
  <c r="B267" i="51"/>
  <c r="B291" i="51"/>
  <c r="B130" i="51"/>
  <c r="B240" i="51"/>
  <c r="B279" i="51"/>
  <c r="B524" i="51"/>
  <c r="B467" i="51"/>
  <c r="B13" i="51"/>
  <c r="B354" i="51"/>
  <c r="B41" i="51"/>
  <c r="B346" i="51"/>
  <c r="B285" i="51"/>
  <c r="B175" i="51"/>
  <c r="B242" i="51"/>
  <c r="B316" i="51"/>
  <c r="B526" i="51"/>
  <c r="B170" i="51"/>
  <c r="B75" i="51"/>
  <c r="B171" i="51"/>
  <c r="B204" i="51"/>
  <c r="B522" i="51"/>
  <c r="B509" i="51"/>
  <c r="B650" i="51"/>
  <c r="B115" i="51"/>
  <c r="B403" i="51"/>
  <c r="B347" i="51"/>
  <c r="B506" i="51"/>
  <c r="B549" i="51"/>
  <c r="B142" i="51"/>
  <c r="B239" i="51"/>
  <c r="B198" i="51"/>
  <c r="B332" i="51"/>
  <c r="B188" i="51"/>
  <c r="B661" i="51"/>
  <c r="B113" i="51"/>
  <c r="B356" i="51"/>
  <c r="B422" i="51"/>
  <c r="B363" i="51"/>
  <c r="B611" i="51"/>
  <c r="B465" i="51"/>
  <c r="B483" i="51"/>
  <c r="B449" i="51"/>
  <c r="B252" i="51"/>
  <c r="B579" i="51"/>
  <c r="B333" i="51"/>
  <c r="B136" i="51"/>
  <c r="B517" i="51"/>
  <c r="B576" i="51"/>
  <c r="B270" i="51"/>
  <c r="B256" i="51"/>
  <c r="B56" i="51"/>
  <c r="B372" i="51"/>
  <c r="B340" i="51"/>
  <c r="B37" i="51"/>
  <c r="B441" i="51"/>
  <c r="B453" i="51"/>
  <c r="B512" i="51"/>
  <c r="B472" i="51"/>
  <c r="B387" i="51"/>
  <c r="B654" i="51"/>
  <c r="B105" i="51"/>
  <c r="B214" i="51"/>
  <c r="B286" i="51"/>
  <c r="B238" i="51"/>
  <c r="B557" i="51"/>
  <c r="B177" i="51"/>
  <c r="B251" i="51"/>
  <c r="B455" i="51"/>
  <c r="B42" i="51"/>
  <c r="B641" i="51"/>
  <c r="B416" i="51"/>
  <c r="B195" i="51"/>
  <c r="B642" i="51"/>
  <c r="B132" i="51"/>
  <c r="B276" i="51"/>
  <c r="B321" i="51"/>
  <c r="B25" i="51"/>
  <c r="B583" i="51"/>
  <c r="B207" i="51"/>
  <c r="B637" i="51"/>
  <c r="B435" i="51"/>
  <c r="B101" i="51"/>
  <c r="B323" i="51"/>
  <c r="B157" i="51"/>
  <c r="B458" i="51"/>
  <c r="B535" i="51"/>
  <c r="B54" i="51"/>
  <c r="B272" i="51"/>
  <c r="B222" i="51"/>
  <c r="B395" i="51"/>
  <c r="B396" i="51"/>
  <c r="B220" i="51"/>
  <c r="B622" i="51"/>
  <c r="B178" i="51"/>
  <c r="B621" i="51"/>
  <c r="B290" i="51"/>
  <c r="B553" i="51"/>
  <c r="B280" i="51"/>
  <c r="B563" i="51"/>
  <c r="B564" i="51"/>
  <c r="B262" i="51"/>
  <c r="B50" i="51"/>
  <c r="B77" i="51"/>
  <c r="B464" i="51"/>
  <c r="B125" i="51"/>
  <c r="B600" i="51"/>
  <c r="B153" i="51"/>
  <c r="B525" i="51"/>
  <c r="B330" i="51"/>
  <c r="B260" i="51"/>
  <c r="B93" i="51"/>
  <c r="B144" i="51"/>
  <c r="B258" i="51"/>
  <c r="B243" i="51"/>
  <c r="B558" i="51"/>
  <c r="B11" i="51"/>
  <c r="B507" i="51"/>
  <c r="B84" i="51"/>
  <c r="B393" i="51"/>
  <c r="B541" i="51"/>
  <c r="B408" i="51"/>
  <c r="B12" i="51"/>
  <c r="B34" i="51"/>
  <c r="B16" i="51"/>
  <c r="B31" i="51"/>
  <c r="B7" i="51"/>
  <c r="B17" i="51"/>
  <c r="B9" i="51"/>
  <c r="B28" i="51"/>
  <c r="B27" i="51"/>
  <c r="B14" i="51"/>
  <c r="B81" i="51"/>
  <c r="B8" i="51"/>
  <c r="B10" i="51"/>
  <c r="B32" i="51"/>
  <c r="B21" i="51"/>
  <c r="B95" i="51"/>
  <c r="B20" i="51"/>
  <c r="B44" i="51"/>
  <c r="B18" i="51"/>
  <c r="B22" i="51"/>
  <c r="B9" i="53"/>
  <c r="B7" i="53"/>
  <c r="B15" i="53"/>
  <c r="B11" i="53"/>
  <c r="B12" i="53"/>
  <c r="B8" i="53"/>
  <c r="B14" i="53"/>
  <c r="B13" i="53"/>
  <c r="B10" i="53"/>
  <c r="B16" i="53"/>
  <c r="E324" i="51" l="1"/>
  <c r="E334" i="51"/>
  <c r="E335" i="51"/>
  <c r="E336" i="51"/>
  <c r="E337" i="51"/>
  <c r="G114" i="36"/>
  <c r="D114" i="36" s="1"/>
  <c r="G145" i="36"/>
  <c r="D145" i="36" s="1"/>
  <c r="G54" i="36"/>
  <c r="D54" i="36" s="1"/>
  <c r="G149" i="36"/>
  <c r="D149" i="36" s="1"/>
  <c r="G115" i="36"/>
  <c r="D115" i="36" s="1"/>
  <c r="G72" i="36"/>
  <c r="D72" i="36" s="1"/>
  <c r="G65" i="36"/>
  <c r="D65" i="36" s="1"/>
  <c r="G71" i="36"/>
  <c r="D71" i="36" s="1"/>
  <c r="G137" i="36"/>
  <c r="D137" i="36" s="1"/>
  <c r="G94" i="36"/>
  <c r="D94" i="36" s="1"/>
  <c r="A54" i="36" l="1"/>
  <c r="A149" i="36"/>
  <c r="A284" i="36"/>
  <c r="A65" i="36"/>
  <c r="A114" i="36"/>
  <c r="A115" i="36"/>
  <c r="A94" i="36"/>
  <c r="A72" i="36"/>
  <c r="A137" i="36"/>
  <c r="A145" i="36"/>
  <c r="A71" i="36"/>
  <c r="A8" i="36"/>
  <c r="A291" i="36"/>
  <c r="A70" i="36"/>
  <c r="A229" i="36"/>
  <c r="A69" i="36"/>
  <c r="A230" i="36"/>
  <c r="A204" i="36"/>
  <c r="A109" i="36"/>
  <c r="A235" i="36"/>
  <c r="A135" i="36"/>
  <c r="A306" i="36"/>
  <c r="A188" i="36"/>
  <c r="A318" i="36"/>
  <c r="A116" i="36"/>
  <c r="A167" i="36"/>
  <c r="A244" i="36"/>
  <c r="A275" i="36"/>
  <c r="A17" i="36"/>
  <c r="A124" i="36"/>
  <c r="A100" i="36"/>
  <c r="A304" i="36"/>
  <c r="A169" i="36"/>
  <c r="A199" i="36"/>
  <c r="A330" i="36"/>
  <c r="A297" i="36"/>
  <c r="A182" i="36"/>
  <c r="A67" i="36"/>
  <c r="A68" i="36"/>
  <c r="A200" i="36"/>
  <c r="A225" i="36"/>
  <c r="A241" i="36"/>
  <c r="A172" i="36"/>
  <c r="A278" i="36"/>
  <c r="A283" i="36"/>
  <c r="A246" i="36"/>
  <c r="A147" i="36"/>
  <c r="A194" i="36"/>
  <c r="A15" i="36"/>
  <c r="A26" i="36"/>
  <c r="A302" i="36"/>
  <c r="A209" i="36"/>
  <c r="A84" i="36"/>
  <c r="A185" i="36"/>
  <c r="A349" i="36"/>
  <c r="A256" i="36"/>
  <c r="A126" i="36"/>
  <c r="A345" i="36"/>
  <c r="A111" i="36"/>
  <c r="A118" i="36"/>
  <c r="A311" i="36"/>
  <c r="A272" i="36"/>
  <c r="A43" i="36"/>
  <c r="A325" i="36"/>
  <c r="A92" i="36"/>
  <c r="A338" i="36"/>
  <c r="A362" i="36"/>
  <c r="A190" i="36"/>
  <c r="A299" i="36"/>
  <c r="A285" i="36"/>
  <c r="A113" i="36"/>
  <c r="A250" i="36"/>
  <c r="A337" i="36"/>
  <c r="A53" i="36"/>
  <c r="A123" i="36"/>
  <c r="A38" i="36"/>
  <c r="A310" i="36"/>
  <c r="A286" i="36"/>
  <c r="A315" i="36"/>
  <c r="A227" i="36"/>
  <c r="A300" i="36"/>
  <c r="A187" i="36"/>
  <c r="A37" i="36"/>
  <c r="A223" i="36"/>
  <c r="A323" i="36"/>
  <c r="A18" i="36"/>
  <c r="A347" i="36"/>
  <c r="A365" i="36"/>
  <c r="A351" i="36"/>
  <c r="A58" i="36"/>
  <c r="A221" i="36"/>
  <c r="A218" i="36"/>
  <c r="A198" i="36"/>
  <c r="A108" i="36"/>
  <c r="A28" i="36"/>
  <c r="A335" i="36"/>
  <c r="A79" i="36"/>
  <c r="A303" i="36"/>
  <c r="A281" i="36"/>
  <c r="A22" i="36"/>
  <c r="A82" i="36"/>
  <c r="A76" i="36"/>
  <c r="A245" i="36"/>
  <c r="A90" i="36"/>
  <c r="A364" i="36"/>
  <c r="A305" i="36"/>
  <c r="A233" i="36"/>
  <c r="A243" i="36"/>
  <c r="A274" i="36"/>
  <c r="A255" i="36"/>
  <c r="A249" i="36"/>
  <c r="A27" i="36"/>
  <c r="A334" i="36"/>
  <c r="A316" i="36"/>
  <c r="A136" i="36"/>
  <c r="A210" i="36"/>
  <c r="A112" i="36"/>
  <c r="A75" i="36"/>
  <c r="A231" i="36"/>
  <c r="A196" i="36"/>
  <c r="A353" i="36"/>
  <c r="A30" i="36"/>
  <c r="A289" i="36"/>
  <c r="A357" i="36"/>
  <c r="A178" i="36"/>
  <c r="A148" i="36"/>
  <c r="A327" i="36"/>
  <c r="A251" i="36"/>
  <c r="A192" i="36"/>
  <c r="A193" i="36"/>
  <c r="A219" i="36"/>
  <c r="A307" i="36"/>
  <c r="A217" i="36"/>
  <c r="A202" i="36"/>
  <c r="A312" i="36"/>
  <c r="A222" i="36"/>
  <c r="A93" i="36"/>
  <c r="A138" i="36"/>
  <c r="A248" i="36"/>
  <c r="A29" i="36"/>
  <c r="A21" i="36"/>
  <c r="A252" i="36"/>
  <c r="A23" i="36"/>
  <c r="A173" i="36"/>
  <c r="A348" i="36"/>
  <c r="A329" i="36"/>
  <c r="A343" i="36"/>
  <c r="A271" i="36"/>
  <c r="A56" i="36"/>
  <c r="A254" i="36"/>
  <c r="A265" i="36"/>
  <c r="A269" i="36"/>
  <c r="A322" i="36"/>
  <c r="A214" i="36"/>
  <c r="A213" i="36"/>
  <c r="A326" i="36"/>
  <c r="A273" i="36"/>
  <c r="A34" i="36"/>
  <c r="A66" i="36"/>
  <c r="A321" i="36"/>
  <c r="A358" i="36"/>
  <c r="A206" i="36"/>
  <c r="A319" i="36"/>
  <c r="A228" i="36"/>
  <c r="A264" i="36"/>
  <c r="A80" i="36"/>
  <c r="A41" i="36"/>
  <c r="A87" i="36"/>
  <c r="A146" i="36"/>
  <c r="A13" i="36"/>
  <c r="A290" i="36"/>
  <c r="A12" i="36"/>
  <c r="A39" i="36"/>
  <c r="A257" i="36"/>
  <c r="A356" i="36"/>
  <c r="A36" i="36"/>
  <c r="A341" i="36"/>
  <c r="A184" i="36"/>
  <c r="A261" i="36"/>
  <c r="A313" i="36"/>
  <c r="A340" i="36"/>
  <c r="A367" i="36"/>
  <c r="A52" i="36"/>
  <c r="A33" i="36"/>
  <c r="A44" i="36"/>
  <c r="A191" i="36"/>
  <c r="A162" i="36"/>
  <c r="A78" i="36"/>
  <c r="A220" i="36"/>
  <c r="A11" i="36"/>
  <c r="A170" i="36"/>
  <c r="A360" i="36"/>
  <c r="A101" i="36"/>
  <c r="A201" i="36"/>
  <c r="A268" i="36"/>
  <c r="A287" i="36"/>
  <c r="A263" i="36"/>
  <c r="A276" i="36"/>
  <c r="A332" i="36"/>
  <c r="A177" i="36"/>
  <c r="A288" i="36"/>
  <c r="A156" i="36"/>
  <c r="A346" i="36"/>
  <c r="A63" i="36"/>
  <c r="A282" i="36"/>
  <c r="A179" i="36"/>
  <c r="A73" i="36"/>
  <c r="A152" i="36"/>
  <c r="A61" i="36"/>
  <c r="A60" i="36"/>
  <c r="A247" i="36"/>
  <c r="A354" i="36"/>
  <c r="A98" i="36"/>
  <c r="A336" i="36"/>
  <c r="A355" i="36"/>
  <c r="A24" i="36"/>
  <c r="A107" i="36"/>
  <c r="A342" i="36"/>
  <c r="A339" i="36"/>
  <c r="A117" i="36"/>
  <c r="A132" i="36"/>
  <c r="A350" i="36"/>
  <c r="A296" i="36"/>
  <c r="A366" i="36"/>
  <c r="A352" i="36"/>
  <c r="A253" i="36"/>
  <c r="A168" i="36"/>
  <c r="A279" i="36"/>
  <c r="A144" i="36"/>
  <c r="A215" i="36"/>
  <c r="A45" i="36"/>
  <c r="A363" i="36"/>
  <c r="A40" i="36"/>
  <c r="A238" i="36"/>
  <c r="A293" i="36"/>
  <c r="A42" i="36"/>
  <c r="A266" i="36"/>
  <c r="A207" i="36"/>
  <c r="A203" i="36"/>
  <c r="A280" i="36"/>
  <c r="A62" i="36"/>
  <c r="A242" i="36"/>
  <c r="A89" i="36"/>
  <c r="A175" i="36"/>
  <c r="A19" i="36"/>
  <c r="A226" i="36"/>
  <c r="A96" i="36"/>
  <c r="A48" i="36"/>
  <c r="A16" i="36"/>
  <c r="A195" i="36"/>
  <c r="A262" i="36"/>
  <c r="A49" i="36"/>
  <c r="A212" i="36"/>
  <c r="A294" i="36"/>
  <c r="A320" i="36"/>
  <c r="A134" i="36"/>
  <c r="A236" i="36"/>
  <c r="A91" i="36"/>
  <c r="A20" i="36"/>
  <c r="A129" i="36"/>
  <c r="A333" i="36"/>
  <c r="A171" i="36"/>
  <c r="A83" i="36"/>
  <c r="A59" i="36"/>
  <c r="A46" i="36"/>
  <c r="A9" i="36"/>
  <c r="A7" i="36"/>
  <c r="A197" i="36"/>
  <c r="A86" i="36"/>
  <c r="A174" i="36"/>
  <c r="A308" i="36"/>
  <c r="A95" i="36"/>
  <c r="A216" i="36"/>
  <c r="A183" i="36"/>
  <c r="A260" i="36"/>
  <c r="A35" i="36"/>
  <c r="A64" i="36"/>
  <c r="A88" i="36"/>
  <c r="A74" i="36"/>
  <c r="A295" i="36"/>
  <c r="A180" i="36"/>
  <c r="A301" i="36"/>
  <c r="A298" i="36"/>
  <c r="A131" i="36"/>
  <c r="A328" i="36"/>
  <c r="A164" i="36"/>
  <c r="A31" i="36"/>
  <c r="A47" i="36"/>
  <c r="A224" i="36"/>
  <c r="A165" i="36"/>
  <c r="A239" i="36"/>
  <c r="A359" i="36"/>
  <c r="A292" i="36"/>
  <c r="A110" i="36"/>
  <c r="A205" i="36"/>
  <c r="A344" i="36"/>
  <c r="A85" i="36"/>
  <c r="A181" i="36"/>
  <c r="A55" i="36"/>
  <c r="A267" i="36"/>
  <c r="A10" i="36"/>
  <c r="A166" i="36"/>
  <c r="A186" i="36"/>
  <c r="A25" i="36"/>
  <c r="A317" i="36"/>
  <c r="A125" i="36"/>
  <c r="A232" i="36"/>
  <c r="A324" i="36"/>
  <c r="A81" i="36"/>
  <c r="A104" i="36"/>
  <c r="A259" i="36"/>
  <c r="A97" i="36"/>
  <c r="A361" i="36"/>
  <c r="A14" i="36"/>
  <c r="A309" i="36"/>
  <c r="A211" i="36"/>
  <c r="A130" i="36"/>
  <c r="A127" i="36"/>
  <c r="A331" i="36"/>
  <c r="A314" i="36"/>
  <c r="A176" i="36"/>
  <c r="A237" i="36"/>
  <c r="A208" i="36"/>
  <c r="A128" i="36"/>
  <c r="A32" i="36"/>
  <c r="A99" i="36"/>
  <c r="A277" i="36"/>
  <c r="A119" i="36"/>
  <c r="A234" i="36"/>
  <c r="A240" i="36"/>
  <c r="A270" i="36"/>
  <c r="A106" i="36"/>
  <c r="A57" i="36"/>
  <c r="A258" i="36"/>
  <c r="A189" i="36"/>
  <c r="A163" i="36"/>
  <c r="A368" i="36"/>
  <c r="A133" i="36"/>
  <c r="A51" i="36"/>
  <c r="A158" i="36"/>
  <c r="A155" i="36"/>
  <c r="A159" i="36"/>
  <c r="A120" i="36"/>
  <c r="A142" i="36"/>
  <c r="A140" i="36"/>
  <c r="A139" i="36"/>
  <c r="A105" i="36"/>
  <c r="A161" i="36"/>
  <c r="A153" i="36"/>
  <c r="A157" i="36"/>
  <c r="A143" i="36"/>
  <c r="A103" i="36"/>
  <c r="A50" i="36"/>
  <c r="A154" i="36"/>
  <c r="A102" i="36"/>
  <c r="A141" i="36"/>
  <c r="A160" i="36"/>
  <c r="A122" i="36"/>
  <c r="A121" i="36"/>
  <c r="A151" i="36"/>
  <c r="A77" i="36"/>
  <c r="A150" i="36"/>
  <c r="D38" i="53"/>
  <c r="D40" i="53"/>
  <c r="D39" i="53"/>
  <c r="D37" i="53"/>
  <c r="D35" i="53"/>
  <c r="D42" i="53"/>
  <c r="D33" i="53"/>
  <c r="D36" i="53"/>
  <c r="D34" i="53"/>
  <c r="D41" i="53"/>
  <c r="K23" i="52" l="1"/>
  <c r="F23" i="52" l="1"/>
  <c r="K7" i="52" l="1"/>
  <c r="F7" i="52" l="1"/>
  <c r="K21" i="52" l="1"/>
  <c r="F21" i="52"/>
  <c r="K140" i="52"/>
  <c r="K89" i="52" l="1"/>
  <c r="K40" i="52"/>
  <c r="F140" i="52"/>
  <c r="K116" i="52" l="1"/>
  <c r="F89" i="52"/>
  <c r="F40" i="52"/>
  <c r="F116" i="52" l="1"/>
  <c r="K30" i="52"/>
  <c r="K33" i="52" l="1"/>
  <c r="F30" i="52"/>
  <c r="F33" i="52" l="1"/>
  <c r="K36" i="52"/>
  <c r="F36" i="52" l="1"/>
  <c r="K26" i="52"/>
  <c r="F43" i="52" l="1"/>
  <c r="K43" i="52"/>
  <c r="F26" i="52"/>
  <c r="K90" i="52" l="1"/>
  <c r="K69" i="52" l="1"/>
  <c r="F90" i="52"/>
  <c r="K110" i="52" l="1"/>
  <c r="F69" i="52"/>
  <c r="F110" i="52" l="1"/>
  <c r="K154" i="52"/>
  <c r="E42" i="53" l="1"/>
  <c r="F154" i="52"/>
  <c r="K51" i="52"/>
  <c r="F51" i="52" l="1"/>
  <c r="F53" i="52"/>
  <c r="K53" i="52"/>
  <c r="K49" i="52" l="1"/>
  <c r="F49" i="52" l="1"/>
  <c r="K84" i="52"/>
  <c r="K35" i="52" l="1"/>
  <c r="F84" i="52"/>
  <c r="F35" i="52" l="1"/>
  <c r="K57" i="52"/>
  <c r="F57" i="52" l="1"/>
  <c r="K59" i="52"/>
  <c r="F59" i="52" l="1"/>
  <c r="K79" i="52"/>
  <c r="F79" i="52" l="1"/>
  <c r="K48" i="52"/>
  <c r="K72" i="52" l="1"/>
  <c r="F48" i="52"/>
  <c r="K81" i="52" l="1"/>
  <c r="F72" i="52"/>
  <c r="F81" i="52" l="1"/>
  <c r="K73" i="52"/>
  <c r="K76" i="52" l="1"/>
  <c r="F73" i="52"/>
  <c r="K166" i="52" l="1"/>
  <c r="F76" i="52"/>
  <c r="F166" i="52" l="1"/>
  <c r="K87" i="52" l="1"/>
  <c r="F8" i="52" l="1"/>
  <c r="K10" i="52"/>
  <c r="K8" i="52"/>
  <c r="K12" i="52"/>
  <c r="K9" i="52"/>
  <c r="F136" i="52"/>
  <c r="K136" i="52"/>
  <c r="F87" i="52"/>
  <c r="K13" i="52" l="1"/>
  <c r="K11" i="52"/>
  <c r="K86" i="52"/>
  <c r="F10" i="52"/>
  <c r="F9" i="52"/>
  <c r="F12" i="52"/>
  <c r="F13" i="52" l="1"/>
  <c r="K14" i="52"/>
  <c r="F14" i="52"/>
  <c r="F86" i="52"/>
  <c r="K15" i="52"/>
  <c r="K83" i="52"/>
  <c r="F11" i="52"/>
  <c r="F15" i="52" l="1"/>
  <c r="K16" i="52"/>
  <c r="F83" i="52"/>
  <c r="K125" i="52"/>
  <c r="K18" i="52"/>
  <c r="K19" i="52" l="1"/>
  <c r="K127" i="52"/>
  <c r="K17" i="52"/>
  <c r="F18" i="52"/>
  <c r="F125" i="52"/>
  <c r="F16" i="52"/>
  <c r="K64" i="52" l="1"/>
  <c r="F17" i="52"/>
  <c r="K151" i="52"/>
  <c r="K20" i="52"/>
  <c r="F127" i="52"/>
  <c r="F19" i="52"/>
  <c r="F151" i="52" l="1"/>
  <c r="F64" i="52"/>
  <c r="K24" i="52"/>
  <c r="F20" i="52"/>
  <c r="K105" i="52"/>
  <c r="F105" i="52" l="1"/>
  <c r="K27" i="52"/>
  <c r="F24" i="52"/>
  <c r="K97" i="52"/>
  <c r="K25" i="52" l="1"/>
  <c r="F97" i="52"/>
  <c r="F27" i="52"/>
  <c r="K111" i="52"/>
  <c r="F111" i="52" l="1"/>
  <c r="K132" i="52"/>
  <c r="F25" i="52"/>
  <c r="K28" i="52"/>
  <c r="F28" i="52"/>
  <c r="K152" i="52" l="1"/>
  <c r="F132" i="52"/>
  <c r="K32" i="52"/>
  <c r="F152" i="52" l="1"/>
  <c r="K131" i="52"/>
  <c r="F32" i="52"/>
  <c r="K117" i="52"/>
  <c r="K34" i="52" l="1"/>
  <c r="F131" i="52"/>
  <c r="K100" i="52"/>
  <c r="F117" i="52"/>
  <c r="K31" i="52" l="1"/>
  <c r="F100" i="52"/>
  <c r="F34" i="52"/>
  <c r="K144" i="52"/>
  <c r="F144" i="52" l="1"/>
  <c r="F31" i="52"/>
  <c r="K37" i="52"/>
  <c r="K158" i="52"/>
  <c r="F158" i="52"/>
  <c r="K142" i="52" l="1"/>
  <c r="F37" i="52"/>
  <c r="K60" i="52"/>
  <c r="K29" i="52" l="1"/>
  <c r="K143" i="52"/>
  <c r="F60" i="52"/>
  <c r="F142" i="52"/>
  <c r="F118" i="52" l="1"/>
  <c r="K118" i="52"/>
  <c r="F29" i="52"/>
  <c r="K54" i="52"/>
  <c r="F143" i="52"/>
  <c r="F54" i="52" l="1"/>
  <c r="K46" i="52"/>
  <c r="K145" i="52"/>
  <c r="F46" i="52" l="1"/>
  <c r="K119" i="52"/>
  <c r="F119" i="52"/>
  <c r="K22" i="52"/>
  <c r="F145" i="52"/>
  <c r="F22" i="52" l="1"/>
  <c r="E22" i="53" s="1"/>
  <c r="F63" i="52"/>
  <c r="K63" i="52"/>
  <c r="K126" i="52"/>
  <c r="E24" i="53" l="1"/>
  <c r="E27" i="53"/>
  <c r="K169" i="52"/>
  <c r="K47" i="52"/>
  <c r="F126" i="52"/>
  <c r="F169" i="52" l="1"/>
  <c r="F47" i="52"/>
  <c r="E23" i="53" s="1"/>
  <c r="K129" i="52"/>
  <c r="K52" i="52"/>
  <c r="F52" i="52" l="1"/>
  <c r="E29" i="53" s="1"/>
  <c r="K70" i="52"/>
  <c r="F129" i="52"/>
  <c r="K163" i="52"/>
  <c r="F70" i="52" l="1"/>
  <c r="K170" i="52"/>
  <c r="F163" i="52"/>
  <c r="K147" i="52"/>
  <c r="F170" i="52" l="1"/>
  <c r="K61" i="52"/>
  <c r="K102" i="52"/>
  <c r="F147" i="52"/>
  <c r="K109" i="52" l="1"/>
  <c r="F61" i="52"/>
  <c r="F102" i="52"/>
  <c r="K62" i="52"/>
  <c r="F62" i="52" l="1"/>
  <c r="K58" i="52"/>
  <c r="K164" i="52"/>
  <c r="F109" i="52"/>
  <c r="F58" i="52" l="1"/>
  <c r="K133" i="52"/>
  <c r="F133" i="52"/>
  <c r="K96" i="52"/>
  <c r="F164" i="52"/>
  <c r="F96" i="52" l="1"/>
  <c r="K78" i="52"/>
  <c r="K108" i="52"/>
  <c r="F78" i="52" l="1"/>
  <c r="F108" i="52"/>
  <c r="K71" i="52"/>
  <c r="K148" i="52"/>
  <c r="K168" i="52" l="1"/>
  <c r="F148" i="52"/>
  <c r="F71" i="52"/>
  <c r="K80" i="52"/>
  <c r="F80" i="52" l="1"/>
  <c r="F168" i="52"/>
  <c r="K94" i="52"/>
  <c r="K74" i="52"/>
  <c r="F74" i="52" l="1"/>
  <c r="K75" i="52"/>
  <c r="K99" i="52"/>
  <c r="F94" i="52"/>
  <c r="E21" i="53" l="1"/>
  <c r="F75" i="52"/>
  <c r="K77" i="52"/>
  <c r="K149" i="52"/>
  <c r="F99" i="52"/>
  <c r="F149" i="52" l="1"/>
  <c r="F77" i="52"/>
  <c r="K150" i="52"/>
  <c r="K157" i="52"/>
  <c r="K91" i="52" l="1"/>
  <c r="F150" i="52"/>
  <c r="K124" i="52"/>
  <c r="F157" i="52"/>
  <c r="F91" i="52" l="1"/>
  <c r="K123" i="52"/>
  <c r="F123" i="52"/>
  <c r="F124" i="52"/>
  <c r="K88" i="52"/>
  <c r="K85" i="52" l="1"/>
  <c r="F88" i="52"/>
  <c r="E26" i="53" l="1"/>
  <c r="E28" i="53"/>
  <c r="K92" i="52"/>
  <c r="F92" i="52"/>
  <c r="F85" i="52"/>
  <c r="K146" i="52" l="1"/>
  <c r="F101" i="52" l="1"/>
  <c r="K101" i="52"/>
  <c r="F146" i="52"/>
  <c r="K135" i="52" l="1"/>
  <c r="F135" i="52"/>
  <c r="K162" i="52" l="1"/>
  <c r="K156" i="52" l="1"/>
  <c r="F162" i="52"/>
  <c r="K160" i="52" l="1"/>
  <c r="F156" i="52"/>
  <c r="F160" i="52" l="1"/>
  <c r="K134" i="52"/>
  <c r="K137" i="52" l="1"/>
  <c r="F134" i="52"/>
  <c r="F137" i="52" l="1"/>
  <c r="E41" i="53"/>
  <c r="K107" i="52"/>
  <c r="F107" i="52" l="1"/>
  <c r="F171" i="52"/>
  <c r="K171" i="52"/>
  <c r="K167" i="52" l="1"/>
  <c r="K112" i="52" l="1"/>
  <c r="F167" i="52"/>
  <c r="F112" i="52" l="1"/>
  <c r="F159" i="52"/>
  <c r="K159" i="52"/>
  <c r="K121" i="52" l="1"/>
  <c r="F121" i="52" l="1"/>
  <c r="K128" i="52"/>
  <c r="F128" i="52" l="1"/>
  <c r="K161" i="52"/>
  <c r="F161" i="52" l="1"/>
  <c r="K130" i="52"/>
  <c r="F130" i="52"/>
  <c r="K103" i="52" l="1"/>
  <c r="F106" i="52" l="1"/>
  <c r="K106" i="52"/>
  <c r="F103" i="52"/>
  <c r="K141" i="52" l="1"/>
  <c r="F141" i="52"/>
  <c r="E36" i="53"/>
  <c r="K93" i="52" l="1"/>
  <c r="E40" i="53"/>
  <c r="F93" i="52" l="1"/>
  <c r="K138" i="52"/>
  <c r="E20" i="53" l="1"/>
  <c r="F138" i="52"/>
  <c r="K120" i="52"/>
  <c r="K153" i="52" l="1"/>
  <c r="F120" i="52"/>
  <c r="K114" i="52" l="1"/>
  <c r="F153" i="52"/>
  <c r="E39" i="53"/>
  <c r="K115" i="52" l="1"/>
  <c r="E34" i="53"/>
  <c r="F114" i="52"/>
  <c r="K113" i="52" l="1"/>
  <c r="F115" i="52"/>
  <c r="K155" i="52" l="1"/>
  <c r="E38" i="53"/>
  <c r="F113" i="52"/>
  <c r="F155" i="52" l="1"/>
  <c r="K122" i="52"/>
  <c r="F122" i="52" l="1"/>
  <c r="K95" i="52"/>
  <c r="K104" i="52" l="1"/>
  <c r="F95" i="52"/>
  <c r="E25" i="53" l="1"/>
  <c r="B25" i="53" s="1"/>
  <c r="K139" i="52"/>
  <c r="F104" i="52"/>
  <c r="B23" i="53" l="1"/>
  <c r="B20" i="53"/>
  <c r="B29" i="53"/>
  <c r="B24" i="53"/>
  <c r="B26" i="53"/>
  <c r="B22" i="53"/>
  <c r="B27" i="53"/>
  <c r="B28" i="53"/>
  <c r="B21" i="53"/>
  <c r="K172" i="52"/>
  <c r="F139" i="52"/>
  <c r="F172" i="52" l="1"/>
  <c r="K98" i="52"/>
  <c r="E35" i="53"/>
  <c r="E37" i="53"/>
  <c r="K165" i="52" l="1"/>
  <c r="J45" i="52" s="1"/>
  <c r="F98" i="52"/>
  <c r="J21" i="52" l="1"/>
  <c r="J157" i="52"/>
  <c r="J116" i="52"/>
  <c r="J46" i="52"/>
  <c r="J172" i="52"/>
  <c r="J104" i="52"/>
  <c r="J129" i="52"/>
  <c r="J171" i="52"/>
  <c r="J85" i="52"/>
  <c r="J132" i="52"/>
  <c r="J142" i="52"/>
  <c r="J69" i="52"/>
  <c r="J108" i="52"/>
  <c r="J128" i="52"/>
  <c r="J148" i="52"/>
  <c r="J47" i="52"/>
  <c r="J16" i="52"/>
  <c r="J111" i="52"/>
  <c r="J81" i="52"/>
  <c r="J48" i="52"/>
  <c r="J109" i="52"/>
  <c r="J79" i="52"/>
  <c r="J38" i="52"/>
  <c r="J66" i="52"/>
  <c r="J39" i="52"/>
  <c r="J50" i="52"/>
  <c r="J55" i="52"/>
  <c r="J68" i="52"/>
  <c r="J44" i="52"/>
  <c r="J65" i="52"/>
  <c r="J67" i="52"/>
  <c r="J41" i="52"/>
  <c r="J161" i="52"/>
  <c r="J77" i="52"/>
  <c r="J42" i="52"/>
  <c r="J137" i="52"/>
  <c r="J88" i="52"/>
  <c r="J90" i="52"/>
  <c r="J31" i="52"/>
  <c r="J59" i="52"/>
  <c r="J100" i="52"/>
  <c r="J56" i="52"/>
  <c r="J43" i="52"/>
  <c r="J124" i="52"/>
  <c r="J17" i="52"/>
  <c r="J158" i="52"/>
  <c r="J14" i="52"/>
  <c r="J134" i="52"/>
  <c r="J115" i="52"/>
  <c r="J160" i="52"/>
  <c r="J169" i="52"/>
  <c r="J118" i="52"/>
  <c r="J9" i="52"/>
  <c r="J123" i="52"/>
  <c r="J75" i="52"/>
  <c r="J130" i="52"/>
  <c r="J153" i="52"/>
  <c r="J120" i="52"/>
  <c r="J10" i="52"/>
  <c r="J37" i="52"/>
  <c r="J131" i="52"/>
  <c r="J168" i="52"/>
  <c r="J58" i="52"/>
  <c r="J51" i="52"/>
  <c r="J159" i="52"/>
  <c r="J135" i="52"/>
  <c r="J93" i="52"/>
  <c r="J165" i="52"/>
  <c r="J96" i="52"/>
  <c r="J136" i="52"/>
  <c r="J105" i="52"/>
  <c r="J150" i="52"/>
  <c r="J71" i="52"/>
  <c r="J83" i="52"/>
  <c r="J110" i="52"/>
  <c r="J63" i="52"/>
  <c r="J25" i="52"/>
  <c r="J140" i="52"/>
  <c r="J86" i="52"/>
  <c r="J164" i="52"/>
  <c r="J15" i="52"/>
  <c r="J127" i="52"/>
  <c r="J144" i="52"/>
  <c r="J84" i="52"/>
  <c r="J119" i="52"/>
  <c r="J62" i="52"/>
  <c r="J166" i="52"/>
  <c r="J112" i="52"/>
  <c r="J162" i="52"/>
  <c r="J138" i="52"/>
  <c r="J82" i="52"/>
  <c r="J117" i="52"/>
  <c r="J152" i="52"/>
  <c r="J145" i="52"/>
  <c r="J29" i="52"/>
  <c r="J163" i="52"/>
  <c r="J73" i="52"/>
  <c r="J103" i="52"/>
  <c r="J101" i="52"/>
  <c r="J121" i="52"/>
  <c r="J60" i="52"/>
  <c r="J35" i="52"/>
  <c r="J151" i="52"/>
  <c r="J126" i="52"/>
  <c r="J133" i="52"/>
  <c r="J53" i="52"/>
  <c r="J28" i="52"/>
  <c r="J57" i="52"/>
  <c r="J125" i="52"/>
  <c r="J92" i="52"/>
  <c r="J141" i="52"/>
  <c r="J146" i="52"/>
  <c r="J8" i="52"/>
  <c r="J19" i="52"/>
  <c r="J102" i="52"/>
  <c r="J61" i="52"/>
  <c r="J13" i="52"/>
  <c r="J32" i="52"/>
  <c r="J170" i="52"/>
  <c r="J113" i="52"/>
  <c r="J122" i="52"/>
  <c r="J95" i="52"/>
  <c r="J49" i="52"/>
  <c r="J89" i="52"/>
  <c r="J12" i="52"/>
  <c r="J143" i="52"/>
  <c r="J97" i="52"/>
  <c r="J154" i="52"/>
  <c r="J40" i="52"/>
  <c r="J72" i="52"/>
  <c r="J52" i="52"/>
  <c r="J114" i="52"/>
  <c r="J155" i="52"/>
  <c r="J98" i="52"/>
  <c r="J23" i="52"/>
  <c r="J54" i="52"/>
  <c r="J78" i="52"/>
  <c r="J11" i="52"/>
  <c r="J18" i="52"/>
  <c r="J149" i="52"/>
  <c r="J80" i="52"/>
  <c r="J147" i="52"/>
  <c r="J36" i="52"/>
  <c r="J30" i="52"/>
  <c r="J94" i="52"/>
  <c r="J167" i="52"/>
  <c r="J156" i="52"/>
  <c r="J76" i="52"/>
  <c r="J87" i="52"/>
  <c r="J24" i="52"/>
  <c r="J27" i="52"/>
  <c r="J91" i="52"/>
  <c r="J20" i="52"/>
  <c r="J22" i="52"/>
  <c r="J70" i="52"/>
  <c r="J26" i="52"/>
  <c r="J99" i="52"/>
  <c r="J64" i="52"/>
  <c r="J34" i="52"/>
  <c r="J74" i="52"/>
  <c r="J139" i="52"/>
  <c r="J107" i="52"/>
  <c r="J106" i="52"/>
  <c r="J7" i="52"/>
  <c r="J33" i="52"/>
  <c r="F165" i="52"/>
  <c r="A63" i="52" s="1"/>
  <c r="A24" i="52" l="1"/>
  <c r="A20" i="52"/>
  <c r="A61" i="52"/>
  <c r="A170" i="52"/>
  <c r="A157" i="52"/>
  <c r="A103" i="52"/>
  <c r="A132" i="52"/>
  <c r="A85" i="52"/>
  <c r="A172" i="52"/>
  <c r="A22" i="52"/>
  <c r="A106" i="52"/>
  <c r="A38" i="52"/>
  <c r="A133" i="52"/>
  <c r="A114" i="52"/>
  <c r="A84" i="52"/>
  <c r="A27" i="52"/>
  <c r="A120" i="52"/>
  <c r="A9" i="52"/>
  <c r="A163" i="52"/>
  <c r="A107" i="52"/>
  <c r="A149" i="52"/>
  <c r="A12" i="52"/>
  <c r="A102" i="52"/>
  <c r="A164" i="52"/>
  <c r="A127" i="52"/>
  <c r="A58" i="52"/>
  <c r="A91" i="52"/>
  <c r="A59" i="52"/>
  <c r="A17" i="52"/>
  <c r="A77" i="52"/>
  <c r="A11" i="52"/>
  <c r="A8" i="52"/>
  <c r="A34" i="52"/>
  <c r="A83" i="52"/>
  <c r="A166" i="52"/>
  <c r="A152" i="52"/>
  <c r="A160" i="52"/>
  <c r="A141" i="52"/>
  <c r="A112" i="52"/>
  <c r="A52" i="52"/>
  <c r="A65" i="52"/>
  <c r="A124" i="52"/>
  <c r="A78" i="52"/>
  <c r="A94" i="52"/>
  <c r="A117" i="52"/>
  <c r="A118" i="52"/>
  <c r="A35" i="52"/>
  <c r="A162" i="52"/>
  <c r="A156" i="52"/>
  <c r="A122" i="52"/>
  <c r="A23" i="52"/>
  <c r="A73" i="52"/>
  <c r="A47" i="52"/>
  <c r="A51" i="52"/>
  <c r="A99" i="52"/>
  <c r="A71" i="52"/>
  <c r="A29" i="52"/>
  <c r="A62" i="52"/>
  <c r="A139" i="52"/>
  <c r="A135" i="52"/>
  <c r="A167" i="52"/>
  <c r="A98" i="52"/>
  <c r="A154" i="52"/>
  <c r="A89" i="52"/>
  <c r="A72" i="52"/>
  <c r="A82" i="52"/>
  <c r="A44" i="52"/>
  <c r="A147" i="52"/>
  <c r="A80" i="52"/>
  <c r="A129" i="52"/>
  <c r="A55" i="52"/>
  <c r="A104" i="52"/>
  <c r="A101" i="52"/>
  <c r="A134" i="52"/>
  <c r="A79" i="52"/>
  <c r="A87" i="52"/>
  <c r="A97" i="52"/>
  <c r="A7" i="52"/>
  <c r="A43" i="52"/>
  <c r="A67" i="52"/>
  <c r="A142" i="52"/>
  <c r="A150" i="52"/>
  <c r="A42" i="52"/>
  <c r="A137" i="52"/>
  <c r="A130" i="52"/>
  <c r="A121" i="52"/>
  <c r="A14" i="52"/>
  <c r="A116" i="52"/>
  <c r="A151" i="52"/>
  <c r="A69" i="52"/>
  <c r="A21" i="52"/>
  <c r="A48" i="52"/>
  <c r="A123" i="52"/>
  <c r="A111" i="52"/>
  <c r="A30" i="52"/>
  <c r="A161" i="52"/>
  <c r="A146" i="52"/>
  <c r="A155" i="52"/>
  <c r="A136" i="52"/>
  <c r="A18" i="52"/>
  <c r="A31" i="52"/>
  <c r="A36" i="52"/>
  <c r="A50" i="52"/>
  <c r="A56" i="52"/>
  <c r="A108" i="52"/>
  <c r="A140" i="52"/>
  <c r="A159" i="52"/>
  <c r="A138" i="52"/>
  <c r="A128" i="52"/>
  <c r="A86" i="52"/>
  <c r="A54" i="52"/>
  <c r="A15" i="52"/>
  <c r="A143" i="52"/>
  <c r="A144" i="52"/>
  <c r="A53" i="52"/>
  <c r="A40" i="52"/>
  <c r="A49" i="52"/>
  <c r="A45" i="52"/>
  <c r="A60" i="52"/>
  <c r="A76" i="52"/>
  <c r="A93" i="52"/>
  <c r="A113" i="52"/>
  <c r="A95" i="52"/>
  <c r="A131" i="52"/>
  <c r="A105" i="52"/>
  <c r="A70" i="52"/>
  <c r="A33" i="52"/>
  <c r="A145" i="52"/>
  <c r="A25" i="52"/>
  <c r="A28" i="52"/>
  <c r="A13" i="52"/>
  <c r="A26" i="52"/>
  <c r="A41" i="52"/>
  <c r="A10" i="52"/>
  <c r="A171" i="52"/>
  <c r="A115" i="52"/>
  <c r="A153" i="52"/>
  <c r="A158" i="52"/>
  <c r="A126" i="52"/>
  <c r="C42" i="52"/>
  <c r="A165" i="52"/>
  <c r="A57" i="52"/>
  <c r="A32" i="52"/>
  <c r="A169" i="52"/>
  <c r="A68" i="52"/>
  <c r="A39" i="52"/>
  <c r="A125" i="52"/>
  <c r="A96" i="52"/>
  <c r="A148" i="52"/>
  <c r="A168" i="52"/>
  <c r="A110" i="52"/>
  <c r="A37" i="52"/>
  <c r="A100" i="52"/>
  <c r="A74" i="52"/>
  <c r="A119" i="52"/>
  <c r="A64" i="52"/>
  <c r="A46" i="52"/>
  <c r="A90" i="52"/>
  <c r="A81" i="52"/>
  <c r="A19" i="52"/>
  <c r="A75" i="52"/>
  <c r="A88" i="52"/>
  <c r="A92" i="52"/>
  <c r="A16" i="52"/>
  <c r="A109" i="52"/>
  <c r="A66" i="52"/>
  <c r="C98" i="52"/>
  <c r="C44" i="52"/>
  <c r="B44" i="52" s="1"/>
  <c r="C38" i="52"/>
  <c r="C41" i="52"/>
  <c r="C56" i="52"/>
  <c r="C65" i="52"/>
  <c r="C39" i="52"/>
  <c r="C50" i="52"/>
  <c r="C55" i="52"/>
  <c r="C67" i="52"/>
  <c r="B67" i="52" s="1"/>
  <c r="C68" i="52"/>
  <c r="C45" i="52"/>
  <c r="B45" i="52" s="1"/>
  <c r="E33" i="53"/>
  <c r="B39" i="53" s="1"/>
  <c r="C66" i="52"/>
  <c r="C139" i="52"/>
  <c r="C155" i="52"/>
  <c r="B155" i="52" s="1"/>
  <c r="C82" i="52"/>
  <c r="B82" i="52" s="1"/>
  <c r="C122" i="52"/>
  <c r="C95" i="52"/>
  <c r="C104" i="52"/>
  <c r="C172" i="52"/>
  <c r="C165" i="52"/>
  <c r="C43" i="52"/>
  <c r="B43" i="52" s="1"/>
  <c r="C89" i="52"/>
  <c r="B89" i="52" s="1"/>
  <c r="C13" i="52"/>
  <c r="B13" i="52" s="1"/>
  <c r="C49" i="52"/>
  <c r="C7" i="52"/>
  <c r="C90" i="52"/>
  <c r="B90" i="52" s="1"/>
  <c r="C76" i="52"/>
  <c r="C23" i="52"/>
  <c r="B23" i="52" s="1"/>
  <c r="C84" i="52"/>
  <c r="B84" i="52" s="1"/>
  <c r="C79" i="52"/>
  <c r="B79" i="52" s="1"/>
  <c r="C36" i="52"/>
  <c r="B36" i="52" s="1"/>
  <c r="C26" i="52"/>
  <c r="C116" i="52"/>
  <c r="B116" i="52" s="1"/>
  <c r="C35" i="52"/>
  <c r="C166" i="52"/>
  <c r="B166" i="52" s="1"/>
  <c r="C154" i="52"/>
  <c r="B154" i="52" s="1"/>
  <c r="C8" i="52"/>
  <c r="B8" i="52" s="1"/>
  <c r="C81" i="52"/>
  <c r="C40" i="52"/>
  <c r="C110" i="52"/>
  <c r="C72" i="52"/>
  <c r="B72" i="52" s="1"/>
  <c r="C48" i="52"/>
  <c r="C51" i="52"/>
  <c r="B51" i="52" s="1"/>
  <c r="C33" i="52"/>
  <c r="C12" i="52"/>
  <c r="C9" i="52"/>
  <c r="B9" i="52" s="1"/>
  <c r="C136" i="52"/>
  <c r="B136" i="52" s="1"/>
  <c r="C53" i="52"/>
  <c r="B53" i="52" s="1"/>
  <c r="C57" i="52"/>
  <c r="C86" i="52"/>
  <c r="B86" i="52" s="1"/>
  <c r="C21" i="52"/>
  <c r="C14" i="52"/>
  <c r="B14" i="52" s="1"/>
  <c r="C59" i="52"/>
  <c r="B59" i="52" s="1"/>
  <c r="C69" i="52"/>
  <c r="B69" i="52" s="1"/>
  <c r="C87" i="52"/>
  <c r="B87" i="52" s="1"/>
  <c r="C125" i="52"/>
  <c r="C140" i="52"/>
  <c r="C10" i="52"/>
  <c r="C11" i="52"/>
  <c r="B11" i="52" s="1"/>
  <c r="C30" i="52"/>
  <c r="B30" i="52" s="1"/>
  <c r="C83" i="52"/>
  <c r="C15" i="52"/>
  <c r="B15" i="52" s="1"/>
  <c r="C64" i="52"/>
  <c r="C127" i="52"/>
  <c r="B127" i="52" s="1"/>
  <c r="C73" i="52"/>
  <c r="B73" i="52" s="1"/>
  <c r="C20" i="52"/>
  <c r="B20" i="52" s="1"/>
  <c r="C105" i="52"/>
  <c r="C19" i="52"/>
  <c r="C17" i="52"/>
  <c r="B17" i="52" s="1"/>
  <c r="C151" i="52"/>
  <c r="C18" i="52"/>
  <c r="B18" i="52" s="1"/>
  <c r="C16" i="52"/>
  <c r="C97" i="52"/>
  <c r="C24" i="52"/>
  <c r="B24" i="52" s="1"/>
  <c r="C111" i="52"/>
  <c r="C144" i="52"/>
  <c r="C152" i="52"/>
  <c r="C25" i="52"/>
  <c r="C132" i="52"/>
  <c r="B132" i="52" s="1"/>
  <c r="C28" i="52"/>
  <c r="C131" i="52"/>
  <c r="B131" i="52" s="1"/>
  <c r="C34" i="52"/>
  <c r="B34" i="52" s="1"/>
  <c r="C32" i="52"/>
  <c r="B32" i="52" s="1"/>
  <c r="C100" i="52"/>
  <c r="C117" i="52"/>
  <c r="B117" i="52" s="1"/>
  <c r="C158" i="52"/>
  <c r="C142" i="52"/>
  <c r="C31" i="52"/>
  <c r="C37" i="52"/>
  <c r="C118" i="52"/>
  <c r="C143" i="52"/>
  <c r="C60" i="52"/>
  <c r="C54" i="52"/>
  <c r="B54" i="52" s="1"/>
  <c r="C119" i="52"/>
  <c r="C63" i="52"/>
  <c r="B63" i="52" s="1"/>
  <c r="C29" i="52"/>
  <c r="C145" i="52"/>
  <c r="C46" i="52"/>
  <c r="C22" i="52"/>
  <c r="C126" i="52"/>
  <c r="B126" i="52" s="1"/>
  <c r="C163" i="52"/>
  <c r="B163" i="52" s="1"/>
  <c r="C169" i="52"/>
  <c r="C129" i="52"/>
  <c r="C47" i="52"/>
  <c r="C170" i="52"/>
  <c r="B170" i="52" s="1"/>
  <c r="C102" i="52"/>
  <c r="C164" i="52"/>
  <c r="C52" i="52"/>
  <c r="B52" i="52" s="1"/>
  <c r="C109" i="52"/>
  <c r="C27" i="52"/>
  <c r="B27" i="52" s="1"/>
  <c r="C61" i="52"/>
  <c r="B61" i="52" s="1"/>
  <c r="C70" i="52"/>
  <c r="B70" i="52" s="1"/>
  <c r="C147" i="52"/>
  <c r="C62" i="52"/>
  <c r="C108" i="52"/>
  <c r="C96" i="52"/>
  <c r="B96" i="52" s="1"/>
  <c r="C78" i="52"/>
  <c r="B78" i="52" s="1"/>
  <c r="C133" i="52"/>
  <c r="B133" i="52" s="1"/>
  <c r="C58" i="52"/>
  <c r="C168" i="52"/>
  <c r="B168" i="52" s="1"/>
  <c r="C148" i="52"/>
  <c r="C74" i="52"/>
  <c r="C71" i="52"/>
  <c r="B71" i="52" s="1"/>
  <c r="C94" i="52"/>
  <c r="C80" i="52"/>
  <c r="B80" i="52" s="1"/>
  <c r="C99" i="52"/>
  <c r="B99" i="52" s="1"/>
  <c r="C77" i="52"/>
  <c r="B77" i="52" s="1"/>
  <c r="C150" i="52"/>
  <c r="C75" i="52"/>
  <c r="C149" i="52"/>
  <c r="B149" i="52" s="1"/>
  <c r="C91" i="52"/>
  <c r="B91" i="52" s="1"/>
  <c r="C123" i="52"/>
  <c r="C101" i="52"/>
  <c r="B101" i="52" s="1"/>
  <c r="C92" i="52"/>
  <c r="B92" i="52" s="1"/>
  <c r="C157" i="52"/>
  <c r="B157" i="52" s="1"/>
  <c r="C124" i="52"/>
  <c r="B124" i="52" s="1"/>
  <c r="C146" i="52"/>
  <c r="B146" i="52" s="1"/>
  <c r="C85" i="52"/>
  <c r="B85" i="52" s="1"/>
  <c r="C88" i="52"/>
  <c r="B88" i="52" s="1"/>
  <c r="C135" i="52"/>
  <c r="C160" i="52"/>
  <c r="B160" i="52" s="1"/>
  <c r="C162" i="52"/>
  <c r="C156" i="52"/>
  <c r="B156" i="52" s="1"/>
  <c r="C137" i="52"/>
  <c r="C134" i="52"/>
  <c r="C112" i="52"/>
  <c r="B112" i="52" s="1"/>
  <c r="C107" i="52"/>
  <c r="B107" i="52" s="1"/>
  <c r="C167" i="52"/>
  <c r="B167" i="52" s="1"/>
  <c r="C171" i="52"/>
  <c r="B171" i="52" s="1"/>
  <c r="C159" i="52"/>
  <c r="C161" i="52"/>
  <c r="C121" i="52"/>
  <c r="C128" i="52"/>
  <c r="B128" i="52" s="1"/>
  <c r="C103" i="52"/>
  <c r="B103" i="52" s="1"/>
  <c r="C130" i="52"/>
  <c r="B130" i="52" s="1"/>
  <c r="C141" i="52"/>
  <c r="C106" i="52"/>
  <c r="C93" i="52"/>
  <c r="B93" i="52" s="1"/>
  <c r="C120" i="52"/>
  <c r="B120" i="52" s="1"/>
  <c r="C138" i="52"/>
  <c r="C115" i="52"/>
  <c r="B115" i="52" s="1"/>
  <c r="C114" i="52"/>
  <c r="C153" i="52"/>
  <c r="B153" i="52" s="1"/>
  <c r="C113" i="52"/>
  <c r="B46" i="52" l="1"/>
  <c r="B95" i="52"/>
  <c r="B109" i="52"/>
  <c r="B123" i="52"/>
  <c r="B29" i="52"/>
  <c r="B100" i="52"/>
  <c r="B49" i="52"/>
  <c r="B47" i="52"/>
  <c r="B33" i="52"/>
  <c r="B108" i="52"/>
  <c r="B172" i="52"/>
  <c r="B25" i="52"/>
  <c r="B50" i="52"/>
  <c r="B110" i="52"/>
  <c r="B142" i="52"/>
  <c r="B21" i="52"/>
  <c r="B151" i="52"/>
  <c r="B75" i="52"/>
  <c r="B143" i="52"/>
  <c r="B105" i="52"/>
  <c r="B31" i="52"/>
  <c r="B65" i="52"/>
  <c r="B148" i="52"/>
  <c r="B97" i="52"/>
  <c r="B137" i="52"/>
  <c r="B144" i="52"/>
  <c r="B158" i="52"/>
  <c r="B7" i="52"/>
  <c r="B140" i="52"/>
  <c r="B12" i="52"/>
  <c r="B150" i="52"/>
  <c r="B28" i="52"/>
  <c r="B129" i="52"/>
  <c r="B62" i="52"/>
  <c r="B118" i="52"/>
  <c r="B22" i="52"/>
  <c r="B111" i="52"/>
  <c r="B74" i="52"/>
  <c r="B83" i="52"/>
  <c r="B35" i="52"/>
  <c r="B60" i="52"/>
  <c r="B125" i="52"/>
  <c r="B165" i="52"/>
  <c r="B55" i="52"/>
  <c r="B102" i="52"/>
  <c r="B159" i="52"/>
  <c r="B119" i="52"/>
  <c r="B81" i="52"/>
  <c r="B41" i="52"/>
  <c r="B106" i="52"/>
  <c r="B139" i="52"/>
  <c r="B40" i="52"/>
  <c r="B66" i="52"/>
  <c r="B19" i="52"/>
  <c r="B42" i="52"/>
  <c r="B135" i="52"/>
  <c r="B26" i="52"/>
  <c r="B164" i="52"/>
  <c r="B161" i="52"/>
  <c r="B169" i="52"/>
  <c r="B104" i="52"/>
  <c r="B152" i="52"/>
  <c r="B162" i="52"/>
  <c r="B138" i="52"/>
  <c r="B64" i="52"/>
  <c r="B76" i="52"/>
  <c r="B57" i="52"/>
  <c r="B38" i="52"/>
  <c r="B134" i="52"/>
  <c r="B141" i="52"/>
  <c r="B98" i="52"/>
  <c r="B10" i="52"/>
  <c r="B113" i="52"/>
  <c r="B121" i="52"/>
  <c r="B58" i="52"/>
  <c r="B114" i="52"/>
  <c r="B39" i="52"/>
  <c r="B122" i="52"/>
  <c r="B48" i="52"/>
  <c r="B147" i="52"/>
  <c r="B37" i="52"/>
  <c r="B94" i="52"/>
  <c r="B56" i="52"/>
  <c r="B145" i="52"/>
  <c r="B16" i="52"/>
  <c r="B68" i="52"/>
  <c r="B40" i="53"/>
  <c r="B36" i="53"/>
  <c r="B41" i="53"/>
  <c r="B33" i="53"/>
  <c r="B42" i="53"/>
  <c r="B37" i="53"/>
  <c r="B35" i="53"/>
  <c r="B38" i="53"/>
  <c r="B34" i="53"/>
</calcChain>
</file>

<file path=xl/sharedStrings.xml><?xml version="1.0" encoding="utf-8"?>
<sst xmlns="http://schemas.openxmlformats.org/spreadsheetml/2006/main" count="2597" uniqueCount="1077">
  <si>
    <t>Bern</t>
  </si>
  <si>
    <t>TS</t>
  </si>
  <si>
    <t>MA</t>
  </si>
  <si>
    <t>Club</t>
  </si>
  <si>
    <t>Rang</t>
  </si>
  <si>
    <t>Punkte</t>
  </si>
  <si>
    <t>St. Gallen</t>
  </si>
  <si>
    <t>Luzern</t>
  </si>
  <si>
    <t>Messen</t>
  </si>
  <si>
    <t>Zürich</t>
  </si>
  <si>
    <t>Ohne Club</t>
  </si>
  <si>
    <t>Lausanne</t>
  </si>
  <si>
    <t>Basel</t>
  </si>
  <si>
    <t>Pontresina</t>
  </si>
  <si>
    <t>Mixed</t>
  </si>
  <si>
    <t>Schaffhausen</t>
  </si>
  <si>
    <t>Neuenhof</t>
  </si>
  <si>
    <t>International</t>
  </si>
  <si>
    <t>Carlo Engel</t>
  </si>
  <si>
    <t>Luc Moor</t>
  </si>
  <si>
    <t>Ramon Felix</t>
  </si>
  <si>
    <t>Merlin Baumeler</t>
  </si>
  <si>
    <t>David Howald</t>
  </si>
  <si>
    <t>Stefan Müller</t>
  </si>
  <si>
    <t>Rouven Felix</t>
  </si>
  <si>
    <t>Carole Gassner</t>
  </si>
  <si>
    <t>Hannah Meier</t>
  </si>
  <si>
    <t>Svenja Kunz</t>
  </si>
  <si>
    <t>Abkürzungsverzeichnis</t>
  </si>
  <si>
    <t>Masters</t>
  </si>
  <si>
    <t>Tour Stop</t>
  </si>
  <si>
    <t>Ranking Swiss Roundnet - Übersicht</t>
  </si>
  <si>
    <t>Spieler</t>
  </si>
  <si>
    <t>Spielerin</t>
  </si>
  <si>
    <t>M</t>
  </si>
  <si>
    <t>Nora Kunz</t>
  </si>
  <si>
    <t>Julia Kunz</t>
  </si>
  <si>
    <t>Eva Lang</t>
  </si>
  <si>
    <t>Flavia Rinert</t>
  </si>
  <si>
    <t>Annina Wachter</t>
  </si>
  <si>
    <t>Noemi Matzner</t>
  </si>
  <si>
    <t>Chiara Németh</t>
  </si>
  <si>
    <t>Lisa Fruet</t>
  </si>
  <si>
    <t>Deborah Fritzsche</t>
  </si>
  <si>
    <t>Janine Aregger</t>
  </si>
  <si>
    <t>Jasmin Iseli</t>
  </si>
  <si>
    <t>DNF</t>
  </si>
  <si>
    <t>Jonas Eigenmann</t>
  </si>
  <si>
    <t>Eric Thalmann</t>
  </si>
  <si>
    <t>Daniel Loosli</t>
  </si>
  <si>
    <t>Raul Terradillos</t>
  </si>
  <si>
    <t>Andreas Näf</t>
  </si>
  <si>
    <t>Maciek Malczyk</t>
  </si>
  <si>
    <t>Federico Sosa Ivaldi</t>
  </si>
  <si>
    <t>Marco Spielmann</t>
  </si>
  <si>
    <t>Martin Iseli</t>
  </si>
  <si>
    <t>Linus Bürgi</t>
  </si>
  <si>
    <t>Raphael Schibli</t>
  </si>
  <si>
    <t>Yannick Schibli</t>
  </si>
  <si>
    <t>Sven Schneider</t>
  </si>
  <si>
    <t>Olivier Knüsel</t>
  </si>
  <si>
    <t>Simon Huber</t>
  </si>
  <si>
    <t>Claudio Fisch</t>
  </si>
  <si>
    <t>Fabian Rahm</t>
  </si>
  <si>
    <t>Julian Stropp</t>
  </si>
  <si>
    <t>Lukas Metzger</t>
  </si>
  <si>
    <t>Davide Rizzo</t>
  </si>
  <si>
    <t>Remo Vifian</t>
  </si>
  <si>
    <t>Reto Mäder</t>
  </si>
  <si>
    <t>Silvan Korner</t>
  </si>
  <si>
    <t>Timo Felder</t>
  </si>
  <si>
    <t>Robin Bosshard</t>
  </si>
  <si>
    <t>Valentin Bosshard</t>
  </si>
  <si>
    <t>Franco Müller</t>
  </si>
  <si>
    <t>Jonas Augsburger</t>
  </si>
  <si>
    <t>Roman Peter</t>
  </si>
  <si>
    <t>Benjamin Kahler</t>
  </si>
  <si>
    <t>Melchior Steimen</t>
  </si>
  <si>
    <t>Timo Baumeler</t>
  </si>
  <si>
    <t>Jean-Claude Julier</t>
  </si>
  <si>
    <t>Dimitri Kuhn</t>
  </si>
  <si>
    <t>Ueli Steimen</t>
  </si>
  <si>
    <t>Luc Gurtner</t>
  </si>
  <si>
    <t>Tobias Trusch</t>
  </si>
  <si>
    <t>Marcel Niederberger</t>
  </si>
  <si>
    <t>Robin Berli</t>
  </si>
  <si>
    <t>Joris Schweiger</t>
  </si>
  <si>
    <t>Luca Jadanza</t>
  </si>
  <si>
    <t>Simon Spinnler</t>
  </si>
  <si>
    <t>Lars Franzelli</t>
  </si>
  <si>
    <t>Basil Bosshard</t>
  </si>
  <si>
    <t>Yannick Schluep</t>
  </si>
  <si>
    <t>Robin Scheidegger</t>
  </si>
  <si>
    <t>Daniel Gossen</t>
  </si>
  <si>
    <t>Matthias Früh</t>
  </si>
  <si>
    <t>Benno Kuhn</t>
  </si>
  <si>
    <t>Aaron Steffen</t>
  </si>
  <si>
    <t>David Bugliani</t>
  </si>
  <si>
    <t>Tobias Arnitz</t>
  </si>
  <si>
    <t>Pascal De Kegel</t>
  </si>
  <si>
    <t>Alexander Zebisch</t>
  </si>
  <si>
    <t>BA</t>
  </si>
  <si>
    <t>BE</t>
  </si>
  <si>
    <t>LU</t>
  </si>
  <si>
    <t>ZH</t>
  </si>
  <si>
    <t>LA</t>
  </si>
  <si>
    <t>ME</t>
  </si>
  <si>
    <t>PO</t>
  </si>
  <si>
    <t>SM</t>
  </si>
  <si>
    <t>Schweizer Meisterschaft</t>
  </si>
  <si>
    <t>O</t>
  </si>
  <si>
    <t>Open</t>
  </si>
  <si>
    <t xml:space="preserve">W </t>
  </si>
  <si>
    <t>Women</t>
  </si>
  <si>
    <t>Men</t>
  </si>
  <si>
    <t>Mi</t>
  </si>
  <si>
    <t>SG</t>
  </si>
  <si>
    <t>NH</t>
  </si>
  <si>
    <t>SH</t>
  </si>
  <si>
    <t>Int.</t>
  </si>
  <si>
    <t>Turnier nicht beendet</t>
  </si>
  <si>
    <t>Isabel Büchelin</t>
  </si>
  <si>
    <t>Laura Bugliani</t>
  </si>
  <si>
    <t>Manuela Rebelo</t>
  </si>
  <si>
    <t>Yvan Kalbermatten</t>
  </si>
  <si>
    <t>Luc Bürki</t>
  </si>
  <si>
    <t>Nicolas Thalmann</t>
  </si>
  <si>
    <t>Adrian Loosli</t>
  </si>
  <si>
    <t>Fabian Bai</t>
  </si>
  <si>
    <t>Nicolas Perriraz</t>
  </si>
  <si>
    <t>Andri Soliva</t>
  </si>
  <si>
    <t>Eric Wiese</t>
  </si>
  <si>
    <t>Jérôme Egger</t>
  </si>
  <si>
    <t>Patrick Thommen</t>
  </si>
  <si>
    <t>Tobias Rebmann</t>
  </si>
  <si>
    <t>Martin Brüllhardt</t>
  </si>
  <si>
    <t>Fikru Tiruneh</t>
  </si>
  <si>
    <t>Felix Engel</t>
  </si>
  <si>
    <t>Gian Michael</t>
  </si>
  <si>
    <t>Nicolas Tognini</t>
  </si>
  <si>
    <t>Benedikt Gruntz</t>
  </si>
  <si>
    <t>Nico Cavallini</t>
  </si>
  <si>
    <t>Joris Vautier</t>
  </si>
  <si>
    <t>Stéphane Vuilleumier</t>
  </si>
  <si>
    <t>Valentin Schürch</t>
  </si>
  <si>
    <t>Lukas Böhler</t>
  </si>
  <si>
    <t>Patrick Javet</t>
  </si>
  <si>
    <t>Kevin Benz</t>
  </si>
  <si>
    <t>Marvin Lohner</t>
  </si>
  <si>
    <t>Armin Windlin</t>
  </si>
  <si>
    <t>Leon Nachtrab</t>
  </si>
  <si>
    <t>Laura Kunzelmann</t>
  </si>
  <si>
    <t>Levke Walczak</t>
  </si>
  <si>
    <t>Fanny Morax</t>
  </si>
  <si>
    <t>Julie Maneint</t>
  </si>
  <si>
    <t>Anna Lea Schindler</t>
  </si>
  <si>
    <t>Laura Tschenett</t>
  </si>
  <si>
    <t>Vivienne Nenz</t>
  </si>
  <si>
    <t>Alena Fritzsche</t>
  </si>
  <si>
    <t>Julia Leutert</t>
  </si>
  <si>
    <t>Laurence Sottas</t>
  </si>
  <si>
    <t>Nives Haymoz</t>
  </si>
  <si>
    <t>Lisa Schiegg</t>
  </si>
  <si>
    <t>Tosca Pecorino</t>
  </si>
  <si>
    <t>Sina Kunz</t>
  </si>
  <si>
    <t>David Neyer</t>
  </si>
  <si>
    <t>Nicolas Fürer</t>
  </si>
  <si>
    <t>Laurin Staub</t>
  </si>
  <si>
    <t>Adrian Schaad</t>
  </si>
  <si>
    <t>Ramon Müller</t>
  </si>
  <si>
    <t>Olivier Knüssel</t>
  </si>
  <si>
    <t>Michel Gurtner</t>
  </si>
  <si>
    <t>David Regenass</t>
  </si>
  <si>
    <t>Samuel Regenass</t>
  </si>
  <si>
    <t>Dominic Frank</t>
  </si>
  <si>
    <t>Lucas Berger</t>
  </si>
  <si>
    <t>Tomi Isenschmid</t>
  </si>
  <si>
    <t>Nico Boss</t>
  </si>
  <si>
    <t>Cédric Widin</t>
  </si>
  <si>
    <t>Samuel Kohler</t>
  </si>
  <si>
    <t>Florian Recher</t>
  </si>
  <si>
    <t>Elias Ramstein</t>
  </si>
  <si>
    <t>Elias Bieri</t>
  </si>
  <si>
    <t>Gian-Luca Cavelti</t>
  </si>
  <si>
    <t>Fadri Campell</t>
  </si>
  <si>
    <t>Leny Curty</t>
  </si>
  <si>
    <t>Micha Felix</t>
  </si>
  <si>
    <t>Emanuel Rimle</t>
  </si>
  <si>
    <t>Tamian Liechti</t>
  </si>
  <si>
    <t>Damien Junot</t>
  </si>
  <si>
    <t>Luca Himmelheber</t>
  </si>
  <si>
    <t>Thilo Vorherr</t>
  </si>
  <si>
    <t>Ronny Abt</t>
  </si>
  <si>
    <t>Freya Levie</t>
  </si>
  <si>
    <t>Lorena Ottiger</t>
  </si>
  <si>
    <t>Sina Reimann</t>
  </si>
  <si>
    <t>Livia Oechslin</t>
  </si>
  <si>
    <t>Sabrina Hochuli</t>
  </si>
  <si>
    <t>Nicola Campagnolo</t>
  </si>
  <si>
    <t>Svenja Hofer</t>
  </si>
  <si>
    <t>Noémie Bürgin</t>
  </si>
  <si>
    <t>Zoe Iosabel Wetzel</t>
  </si>
  <si>
    <t>Marielle Stier</t>
  </si>
  <si>
    <t>Infos zum Ranking</t>
  </si>
  <si>
    <t>Yannik Ezekwu</t>
  </si>
  <si>
    <t>Christoph Niederberger</t>
  </si>
  <si>
    <t>Robin Zmoos</t>
  </si>
  <si>
    <t>Noah Benz</t>
  </si>
  <si>
    <t>Nils Müller</t>
  </si>
  <si>
    <t>Fabian Fuchs</t>
  </si>
  <si>
    <t>Reto Egloff</t>
  </si>
  <si>
    <t>Tim Becker</t>
  </si>
  <si>
    <t>Manuel Jeck</t>
  </si>
  <si>
    <t>Philip Neff</t>
  </si>
  <si>
    <t>Kim Gayk</t>
  </si>
  <si>
    <t>Korab Shkodra</t>
  </si>
  <si>
    <t>Ramona Caiazza</t>
  </si>
  <si>
    <t>Eva Schnarwyler</t>
  </si>
  <si>
    <t>Sina Conrad</t>
  </si>
  <si>
    <t>Sandra Schulz</t>
  </si>
  <si>
    <t>Franziska Gurschler</t>
  </si>
  <si>
    <t>Alea Christen</t>
  </si>
  <si>
    <t>Cécile Walder</t>
  </si>
  <si>
    <t>Aline Heuberger</t>
  </si>
  <si>
    <t>Livia Schüpbach</t>
  </si>
  <si>
    <t>Barbara Zihlmann</t>
  </si>
  <si>
    <t>Nina Engel</t>
  </si>
  <si>
    <t>Pontresina &amp; Bern</t>
  </si>
  <si>
    <t>Serafin Rieser</t>
  </si>
  <si>
    <t xml:space="preserve">Robin Morax </t>
  </si>
  <si>
    <t>David Stettler</t>
  </si>
  <si>
    <t>Antoine Roecker</t>
  </si>
  <si>
    <t>Timo Manhart</t>
  </si>
  <si>
    <t>Jonas Tarnutzer</t>
  </si>
  <si>
    <t>Nicolas Moor</t>
  </si>
  <si>
    <t>Tim Vogler</t>
  </si>
  <si>
    <t>Serafin Schneider</t>
  </si>
  <si>
    <t>Corsin Obrist</t>
  </si>
  <si>
    <t>Gabriel Ganz</t>
  </si>
  <si>
    <t>Fabian Osterwalder</t>
  </si>
  <si>
    <t>Danilo Keller</t>
  </si>
  <si>
    <t>Samuel Almeida</t>
  </si>
  <si>
    <t>Michael Wieland</t>
  </si>
  <si>
    <t>Linus Fähndrich</t>
  </si>
  <si>
    <t>Fabio Bless</t>
  </si>
  <si>
    <t>Rahulan Sivalingam</t>
  </si>
  <si>
    <t>Nicolas Lips</t>
  </si>
  <si>
    <t>Josa Keller</t>
  </si>
  <si>
    <t>Cédéric Rohrbach</t>
  </si>
  <si>
    <t>Fabio Suremann</t>
  </si>
  <si>
    <t>Sandro Inhelder</t>
  </si>
  <si>
    <t>Nino Leder</t>
  </si>
  <si>
    <t>Jan Egloff</t>
  </si>
  <si>
    <t>Reto Wälti</t>
  </si>
  <si>
    <t>David John</t>
  </si>
  <si>
    <t>Cédric Werner</t>
  </si>
  <si>
    <t>Noah Kissling</t>
  </si>
  <si>
    <t>Nicolás Trujiens</t>
  </si>
  <si>
    <t>Shane Hegarty</t>
  </si>
  <si>
    <t>Gian Marco Putzi</t>
  </si>
  <si>
    <t xml:space="preserve">Dumeng Clavuot </t>
  </si>
  <si>
    <t>Nic Freund</t>
  </si>
  <si>
    <t>Nikola Lazic</t>
  </si>
  <si>
    <t>Jano Wick</t>
  </si>
  <si>
    <t>Thomas Hoffmann</t>
  </si>
  <si>
    <t>Nils Del Simone</t>
  </si>
  <si>
    <t>Nicolas Welte</t>
  </si>
  <si>
    <t>Sandro Bührer</t>
  </si>
  <si>
    <t>Remon Abegglen</t>
  </si>
  <si>
    <t>Serge Müller</t>
  </si>
  <si>
    <t>Adriano Hürsch</t>
  </si>
  <si>
    <t>Auryn Flückiger</t>
  </si>
  <si>
    <t>Lara Schmid</t>
  </si>
  <si>
    <t>Florentin Hitz</t>
  </si>
  <si>
    <t>Fabio Baracchi</t>
  </si>
  <si>
    <t>Sebastian Bradford</t>
  </si>
  <si>
    <t>Dano Pezzi</t>
  </si>
  <si>
    <t>Nadine Mattmann</t>
  </si>
  <si>
    <t>Nicole Grimm</t>
  </si>
  <si>
    <t>Andrin Zoller</t>
  </si>
  <si>
    <t>Chiara Zoller</t>
  </si>
  <si>
    <t>Matthias Bähler</t>
  </si>
  <si>
    <t>Gabriela Rafique</t>
  </si>
  <si>
    <t>Renato Kälin</t>
  </si>
  <si>
    <t>Eva Hofmann</t>
  </si>
  <si>
    <t>Luc Neuenschwander</t>
  </si>
  <si>
    <t>Tamara Fritzsche</t>
  </si>
  <si>
    <t>Lucas Schmutz</t>
  </si>
  <si>
    <t>Fabien Holzmann</t>
  </si>
  <si>
    <t>Alenka Schmid</t>
  </si>
  <si>
    <t>Stefanie Rieder</t>
  </si>
  <si>
    <t>Nora Haas</t>
  </si>
  <si>
    <t>Benny Bachler</t>
  </si>
  <si>
    <t>Chiayuan Lee</t>
  </si>
  <si>
    <t>Sabine Voita</t>
  </si>
  <si>
    <t>Robin Müssener</t>
  </si>
  <si>
    <t>Fiona Rocholl</t>
  </si>
  <si>
    <t>Justin Weitl</t>
  </si>
  <si>
    <t>Anna Hillemann</t>
  </si>
  <si>
    <t>Jonas Rehberg</t>
  </si>
  <si>
    <t>Alicia Kostrewa</t>
  </si>
  <si>
    <t>Malika Billen</t>
  </si>
  <si>
    <t>Till Ullmann</t>
  </si>
  <si>
    <t>Marvin Rösinger</t>
  </si>
  <si>
    <t>Svenja Woitt</t>
  </si>
  <si>
    <t>Carmen Atzrodt</t>
  </si>
  <si>
    <t>Julia Harrer</t>
  </si>
  <si>
    <t>Benoit Scholtes</t>
  </si>
  <si>
    <t>Marie Brass</t>
  </si>
  <si>
    <t>Kaija Eigenmann</t>
  </si>
  <si>
    <t>Lukas Hächler</t>
  </si>
  <si>
    <t>Julian Göbel</t>
  </si>
  <si>
    <t>Ronja Lorenz</t>
  </si>
  <si>
    <t>Simon Haab</t>
  </si>
  <si>
    <t>Niklas Umhöfer</t>
  </si>
  <si>
    <t>Chiara Dahms</t>
  </si>
  <si>
    <t>Alina Keiser</t>
  </si>
  <si>
    <t>Markus Anderle</t>
  </si>
  <si>
    <t>Yvo Heinen</t>
  </si>
  <si>
    <t>Konstantin Schwarz</t>
  </si>
  <si>
    <t>Sascha Dorn</t>
  </si>
  <si>
    <t>Lukas Tapken</t>
  </si>
  <si>
    <t>Sebastian Kirmayr</t>
  </si>
  <si>
    <t>Fabio Hägl</t>
  </si>
  <si>
    <t>Simon Flörke</t>
  </si>
  <si>
    <t>Aaron Heesen</t>
  </si>
  <si>
    <t>Bartholomäus Rebmann</t>
  </si>
  <si>
    <t>Nicolas Führer</t>
  </si>
  <si>
    <t>Robin Degen</t>
  </si>
  <si>
    <t>Jerry Ritter</t>
  </si>
  <si>
    <t>Marc Holzapfel</t>
  </si>
  <si>
    <t>Roman Haak</t>
  </si>
  <si>
    <t>Dino Gelmi</t>
  </si>
  <si>
    <t>Donato Allemann</t>
  </si>
  <si>
    <t>Yannick Bossart</t>
  </si>
  <si>
    <t>Adrian Hauser</t>
  </si>
  <si>
    <t>Mark Haselböcke</t>
  </si>
  <si>
    <t>Cesar Ribeiro</t>
  </si>
  <si>
    <t>Vincent Ruppli</t>
  </si>
  <si>
    <t>Eric Stauss</t>
  </si>
  <si>
    <t>Lukas Hollenbach</t>
  </si>
  <si>
    <t>Nathalie Suter</t>
  </si>
  <si>
    <t>Dana Shmaria</t>
  </si>
  <si>
    <t>Sarah Regard</t>
  </si>
  <si>
    <t>Nadine Stähli</t>
  </si>
  <si>
    <t>Tobias Kämpf</t>
  </si>
  <si>
    <t>Jessie Kohler</t>
  </si>
  <si>
    <t>Annika Schmid</t>
  </si>
  <si>
    <t>Daniele Rizzo</t>
  </si>
  <si>
    <t>Leon Leuch</t>
  </si>
  <si>
    <t>Vanadis Schenk</t>
  </si>
  <si>
    <t>Thierry Werren</t>
  </si>
  <si>
    <t>Vivienne Kälin</t>
  </si>
  <si>
    <t>Furkan Gazozcu</t>
  </si>
  <si>
    <t>Annina Eigenmann</t>
  </si>
  <si>
    <t>Mirjam Wiedmer</t>
  </si>
  <si>
    <t xml:space="preserve">Eric Gäumann </t>
  </si>
  <si>
    <t>Giulietta Ferdinandi</t>
  </si>
  <si>
    <t>Michael Grass</t>
  </si>
  <si>
    <t>Serafina Vogel</t>
  </si>
  <si>
    <t>Michel Geiser</t>
  </si>
  <si>
    <t>Tanja Ziehli</t>
  </si>
  <si>
    <t>Noel Nocella</t>
  </si>
  <si>
    <t>Tim Zurkinden</t>
  </si>
  <si>
    <t>Arlette Zimmermann</t>
  </si>
  <si>
    <t>David Stampfli</t>
  </si>
  <si>
    <t>Johannes Kopfmann</t>
  </si>
  <si>
    <t>Till Spitznagel</t>
  </si>
  <si>
    <t>Paul Schirop</t>
  </si>
  <si>
    <t>Robin Erchen</t>
  </si>
  <si>
    <t>Neuehof</t>
  </si>
  <si>
    <t>Yves Tschan</t>
  </si>
  <si>
    <t>Marcus Gauterin</t>
  </si>
  <si>
    <t>Julian Krehle</t>
  </si>
  <si>
    <t>Julian  Stropp</t>
  </si>
  <si>
    <t>Felix Gertheinrich</t>
  </si>
  <si>
    <t>Jannick Mauron</t>
  </si>
  <si>
    <t>Benjamin Andres</t>
  </si>
  <si>
    <t>Herbert Wilms</t>
  </si>
  <si>
    <t>Matthias Hertl</t>
  </si>
  <si>
    <t>Sarah Fässler</t>
  </si>
  <si>
    <t>Eva Schwab</t>
  </si>
  <si>
    <t>Ricarda Witt</t>
  </si>
  <si>
    <t>Jasmine Childress</t>
  </si>
  <si>
    <t>Larissa Lopez</t>
  </si>
  <si>
    <t>PR 1</t>
  </si>
  <si>
    <t>PR 2</t>
  </si>
  <si>
    <t>PR 3</t>
  </si>
  <si>
    <t>PR Rang</t>
  </si>
  <si>
    <t xml:space="preserve">Punkte Übersicht Women </t>
  </si>
  <si>
    <t xml:space="preserve">Punkte Übersicht Open </t>
  </si>
  <si>
    <t xml:space="preserve">Punkte Übersicht Mixed </t>
  </si>
  <si>
    <t>Multiplikatoren</t>
  </si>
  <si>
    <t>pro Top 10 Spieler*in</t>
  </si>
  <si>
    <t>+</t>
  </si>
  <si>
    <t>pro Top 20 Spieler*in</t>
  </si>
  <si>
    <t>pro Top 30 Spieler*in</t>
  </si>
  <si>
    <t>Wenn diese mit Teampartner aus den Top 30 zusammenspielen.</t>
  </si>
  <si>
    <t>und pro int. Spieler*in in Top 3 (Teamrangierung) des Turniers</t>
  </si>
  <si>
    <t>und pro int. Spieler*in in Top 8 (Teamrangierung) des Turniers</t>
  </si>
  <si>
    <t>Jonathan Rimle</t>
  </si>
  <si>
    <t>Nicholas Gaertner</t>
  </si>
  <si>
    <t>Alexander Solc</t>
  </si>
  <si>
    <t>Julius Piekenbrock</t>
  </si>
  <si>
    <t>Tristan Jannasch</t>
  </si>
  <si>
    <t>Josche Balle</t>
  </si>
  <si>
    <t>Matthias Radius</t>
  </si>
  <si>
    <t>Julian Neunark</t>
  </si>
  <si>
    <t>Constantin Schöttgen</t>
  </si>
  <si>
    <t>Tobias Micheler</t>
  </si>
  <si>
    <t>Simon Blech</t>
  </si>
  <si>
    <t>Samuel Schmid</t>
  </si>
  <si>
    <t>PR</t>
  </si>
  <si>
    <t>PR2</t>
  </si>
  <si>
    <t>PR3</t>
  </si>
  <si>
    <t>Marcia Kälberer</t>
  </si>
  <si>
    <t>Carla Marchetti</t>
  </si>
  <si>
    <t>Keerthana Uruthirasingam</t>
  </si>
  <si>
    <t>CR Rang</t>
  </si>
  <si>
    <t>*Bei Fehlern oder Fragen bitte Reglement beiziehen oder Swiss Roundnet Vorstand fragen (--&gt; Verantwortlichkeit bei Jonas)</t>
  </si>
  <si>
    <t>Power Ranking</t>
  </si>
  <si>
    <t>Community Ranking</t>
  </si>
  <si>
    <t>Anz. SpielerInnen</t>
  </si>
  <si>
    <t>Club Power Ranking Overall</t>
  </si>
  <si>
    <t>Individual Power Ranking Women</t>
  </si>
  <si>
    <t>CR</t>
  </si>
  <si>
    <t>Community
Ranking</t>
  </si>
  <si>
    <t>Power 
Ranking</t>
  </si>
  <si>
    <t>pro Top 6 Spielerin</t>
  </si>
  <si>
    <t>pro Top 12 Spielerin</t>
  </si>
  <si>
    <t>pro Top 18 Spielerin</t>
  </si>
  <si>
    <t>Power
Ranking</t>
  </si>
  <si>
    <t>und pro int. Spielerin in Top 2 (Teamrangierung) des Turniers</t>
  </si>
  <si>
    <t>und pro int. Spielerin in Top 4 (Teamrangierung) des Turniers</t>
  </si>
  <si>
    <t>Nationalmannsch. Kader</t>
  </si>
  <si>
    <t>Erweitertes Schweizer</t>
  </si>
  <si>
    <t>Name</t>
  </si>
  <si>
    <t>PR Punkte</t>
  </si>
  <si>
    <t>CR Punkte</t>
  </si>
  <si>
    <t>Community 
Ranking</t>
  </si>
  <si>
    <t>Individual Power Ranking Open</t>
  </si>
  <si>
    <t>POWER RANKING</t>
  </si>
  <si>
    <t>Xenia Furrer</t>
  </si>
  <si>
    <t>Melina Ragonesi</t>
  </si>
  <si>
    <t>Stefanie Waldvogel</t>
  </si>
  <si>
    <t>Annika Kunz</t>
  </si>
  <si>
    <t>Valerie Gerschwiler</t>
  </si>
  <si>
    <t>Yaëlle Etter</t>
  </si>
  <si>
    <t>Aimée Frey</t>
  </si>
  <si>
    <t>Sufi Eggenberger</t>
  </si>
  <si>
    <t>Anna Schoch</t>
  </si>
  <si>
    <t>Tendenz</t>
  </si>
  <si>
    <t>PR Rang beim letzten Turnier</t>
  </si>
  <si>
    <t>Moritz Burkhardt</t>
  </si>
  <si>
    <t>Benjamin Maucher</t>
  </si>
  <si>
    <t>Sammy Waescher</t>
  </si>
  <si>
    <t>Stephan Mückschel</t>
  </si>
  <si>
    <t>Lukas Brugger</t>
  </si>
  <si>
    <t>Raphael Zgraggen</t>
  </si>
  <si>
    <t>Fabian Haitszinger</t>
  </si>
  <si>
    <t>Flurin Brugger</t>
  </si>
  <si>
    <t>Leo Ulrich</t>
  </si>
  <si>
    <t>Langenthal</t>
  </si>
  <si>
    <t>Matteo Volante</t>
  </si>
  <si>
    <t>Noah Furrer</t>
  </si>
  <si>
    <t>Lorenz Baumann</t>
  </si>
  <si>
    <t>Simon Moser</t>
  </si>
  <si>
    <t>Nicola Baumann</t>
  </si>
  <si>
    <t>Loris Ticli</t>
  </si>
  <si>
    <t>LT</t>
  </si>
  <si>
    <t>David Rentsch</t>
  </si>
  <si>
    <t>Sebastian Wicki</t>
  </si>
  <si>
    <t xml:space="preserve">Federico jori </t>
  </si>
  <si>
    <t>Julien Prieur</t>
  </si>
  <si>
    <t>Tanaël Nguyen</t>
  </si>
  <si>
    <t xml:space="preserve">Yoann Von Deschwanden </t>
  </si>
  <si>
    <t>Luka Pereira Gallego</t>
  </si>
  <si>
    <t>Jean Valluy</t>
  </si>
  <si>
    <t>Leo Schaepers</t>
  </si>
  <si>
    <t>Loïc bon Deschwanden</t>
  </si>
  <si>
    <t>Damian Schnidrig</t>
  </si>
  <si>
    <t>Nathan Marchand</t>
  </si>
  <si>
    <t>Arnaud Mermillod-Blondin</t>
  </si>
  <si>
    <t xml:space="preserve">Lucas Crettenand </t>
  </si>
  <si>
    <t>Fred Doan</t>
  </si>
  <si>
    <t xml:space="preserve">Jhon Tonutti </t>
  </si>
  <si>
    <t>Kayvan Imthurn</t>
  </si>
  <si>
    <t>Gaspard Rose</t>
  </si>
  <si>
    <t>Marc-Antoine Rose</t>
  </si>
  <si>
    <t xml:space="preserve">Robin Carlier </t>
  </si>
  <si>
    <t>Tanguy Giroud</t>
  </si>
  <si>
    <t>Kevin Knecht</t>
  </si>
  <si>
    <t>Théo Moulin</t>
  </si>
  <si>
    <t>Maxime Mermillod-Blondin</t>
  </si>
  <si>
    <t>Benjamin Sjöstrand</t>
  </si>
  <si>
    <t>Luca Paoletti</t>
  </si>
  <si>
    <t>Louis Rostaing</t>
  </si>
  <si>
    <t>Lukas Baumeler</t>
  </si>
  <si>
    <t>Théo Visbecq</t>
  </si>
  <si>
    <t>Matias Bermejo Pasetti</t>
  </si>
  <si>
    <t>Larry Carrel</t>
  </si>
  <si>
    <t>Jessica Widmer</t>
  </si>
  <si>
    <t>Lea Reimann</t>
  </si>
  <si>
    <t>bern</t>
  </si>
  <si>
    <t>PR1</t>
  </si>
  <si>
    <t>Fiona Kunzelmann</t>
  </si>
  <si>
    <t>Chiara Nemeth</t>
  </si>
  <si>
    <t>Denise Oortwyn</t>
  </si>
  <si>
    <t>Jonas Heinicke</t>
  </si>
  <si>
    <t>Björn Anderson</t>
  </si>
  <si>
    <t>Niklas Möhrlein</t>
  </si>
  <si>
    <t>Charlotte Willuhn</t>
  </si>
  <si>
    <t>Celine Wenker</t>
  </si>
  <si>
    <t>Fernando Alarcón Reve</t>
  </si>
  <si>
    <t xml:space="preserve">Joël Moret </t>
  </si>
  <si>
    <t xml:space="preserve">Paul Cretegny </t>
  </si>
  <si>
    <t>Matthieu Levivier</t>
  </si>
  <si>
    <t>Frédéric Minguard</t>
  </si>
  <si>
    <t>Alexis Chanel</t>
  </si>
  <si>
    <t>Nicolas Kieffer</t>
  </si>
  <si>
    <t xml:space="preserve">Alois Aebischer </t>
  </si>
  <si>
    <t>Eliot Voegeli</t>
  </si>
  <si>
    <t xml:space="preserve">Fabio Carbone </t>
  </si>
  <si>
    <t xml:space="preserve">Verrey Océane </t>
  </si>
  <si>
    <t>Pierre Lecrosnier</t>
  </si>
  <si>
    <t>Victor Cambois</t>
  </si>
  <si>
    <t>Verrey Océane</t>
  </si>
  <si>
    <t>Aljoscha Fleig</t>
  </si>
  <si>
    <t>Cécile Ammann</t>
  </si>
  <si>
    <t>Carmen Frei</t>
  </si>
  <si>
    <t>Philipp Beck</t>
  </si>
  <si>
    <t>Finn Blome</t>
  </si>
  <si>
    <t>Nicolàs Truijens</t>
  </si>
  <si>
    <t>Andri Bühler</t>
  </si>
  <si>
    <t>Micha Bagdasarianz</t>
  </si>
  <si>
    <t>David Meier</t>
  </si>
  <si>
    <t>Joel Kneubühler</t>
  </si>
  <si>
    <t>Robin Pezzoli</t>
  </si>
  <si>
    <t>Mario Gygax</t>
  </si>
  <si>
    <t>Reto Zeder</t>
  </si>
  <si>
    <t>Raphael Freiberg</t>
  </si>
  <si>
    <t>Manuel Berndt</t>
  </si>
  <si>
    <t>Toma Gadjev</t>
  </si>
  <si>
    <t>Zora Zeller</t>
  </si>
  <si>
    <t xml:space="preserve">Jannick Mauron </t>
  </si>
  <si>
    <t>Nik Winkler</t>
  </si>
  <si>
    <t>Damian Gähwiler</t>
  </si>
  <si>
    <t>Katja Leemann</t>
  </si>
  <si>
    <t>Lucas Gutheinz</t>
  </si>
  <si>
    <t>Dana Samaria</t>
  </si>
  <si>
    <t>Nadine Zengaffinen</t>
  </si>
  <si>
    <t>Muriel Schmid</t>
  </si>
  <si>
    <t>Sonja Deissenböck</t>
  </si>
  <si>
    <t>A</t>
  </si>
  <si>
    <t>Advanced</t>
  </si>
  <si>
    <t>B</t>
  </si>
  <si>
    <t>Beginner</t>
  </si>
  <si>
    <t>Leonard Suter</t>
  </si>
  <si>
    <t>Lukas Lietzow</t>
  </si>
  <si>
    <t>Jeroen Uesbeck</t>
  </si>
  <si>
    <t>Jan Oberkofler</t>
  </si>
  <si>
    <t>Marvin Koch</t>
  </si>
  <si>
    <t>Valery Bucheli</t>
  </si>
  <si>
    <t>Ralf Boltshauser</t>
  </si>
  <si>
    <t>Yanik Burri</t>
  </si>
  <si>
    <t>Miguel Ferreira</t>
  </si>
  <si>
    <t>Paola Diaz Cruz</t>
  </si>
  <si>
    <t>Yann Pelda</t>
  </si>
  <si>
    <t>Liam Bauer</t>
  </si>
  <si>
    <t>Selina Bachmann</t>
  </si>
  <si>
    <t>Beatrice Frei</t>
  </si>
  <si>
    <t>Linda Gabrieli</t>
  </si>
  <si>
    <t>Laura Mayrhuber</t>
  </si>
  <si>
    <t>Michal Lüthi</t>
  </si>
  <si>
    <t>Sarah Heynen</t>
  </si>
  <si>
    <t>Michelle Ganz</t>
  </si>
  <si>
    <t>Ladina Blumenthal</t>
  </si>
  <si>
    <t>Jamina Zbinden</t>
  </si>
  <si>
    <t>Zoë Götschmann</t>
  </si>
  <si>
    <t>Luis Castro</t>
  </si>
  <si>
    <t>Kay Schöb</t>
  </si>
  <si>
    <t>Michael Keller</t>
  </si>
  <si>
    <t>Tim Eggimann</t>
  </si>
  <si>
    <t>Luca Stalder</t>
  </si>
  <si>
    <t>Jeroen Brus</t>
  </si>
  <si>
    <t>Teo Kukuljan</t>
  </si>
  <si>
    <t>Michael Zuberbühler</t>
  </si>
  <si>
    <t>Nicolas Zurbuchen</t>
  </si>
  <si>
    <t>Manuel Niklaus</t>
  </si>
  <si>
    <t>Joël Wegmüller</t>
  </si>
  <si>
    <t>Noa Heimler</t>
  </si>
  <si>
    <t>Wim Schwegler</t>
  </si>
  <si>
    <t>Julien Christen</t>
  </si>
  <si>
    <t>Nicolas Schmidli</t>
  </si>
  <si>
    <t>Jonatan Turegard</t>
  </si>
  <si>
    <t>Julia Rubli</t>
  </si>
  <si>
    <t>Johnny Ganz</t>
  </si>
  <si>
    <t>Timon Resner</t>
  </si>
  <si>
    <t>Maja Eres</t>
  </si>
  <si>
    <t>Atika Michoud</t>
  </si>
  <si>
    <t>Constanze Lehner</t>
  </si>
  <si>
    <t>Larissa Lope</t>
  </si>
  <si>
    <t>FR</t>
  </si>
  <si>
    <t>Fruttigen</t>
  </si>
  <si>
    <t>Jonas Schären</t>
  </si>
  <si>
    <t>Jannis Wick</t>
  </si>
  <si>
    <t>Samuel Wyssen</t>
  </si>
  <si>
    <t>Dominik Baumann</t>
  </si>
  <si>
    <t>Silvan Rüfenacht</t>
  </si>
  <si>
    <t>Dan Fuhrimann</t>
  </si>
  <si>
    <t>Ramura Gassler</t>
  </si>
  <si>
    <t>Remo Blöchlinger</t>
  </si>
  <si>
    <t>Nico Iselin</t>
  </si>
  <si>
    <t>Luca Germann</t>
  </si>
  <si>
    <t>Simon Germann</t>
  </si>
  <si>
    <t>Jonas Näf</t>
  </si>
  <si>
    <t>Steffen Leier</t>
  </si>
  <si>
    <t>Annalina Nufer</t>
  </si>
  <si>
    <t>Florian Calame</t>
  </si>
  <si>
    <t>Yoann Sauser</t>
  </si>
  <si>
    <t>Joan Ducommun</t>
  </si>
  <si>
    <t>Nicolas Ries</t>
  </si>
  <si>
    <t>Christoph Zangger</t>
  </si>
  <si>
    <t>Richard Becker</t>
  </si>
  <si>
    <t>Clément Künzi</t>
  </si>
  <si>
    <t>Gilles Bühlmann</t>
  </si>
  <si>
    <t>Joel Bieri</t>
  </si>
  <si>
    <t>Matthias Bettschen</t>
  </si>
  <si>
    <t>Fabian Schwarz</t>
  </si>
  <si>
    <t>Philip Walter</t>
  </si>
  <si>
    <t>Flavio Wildhaber</t>
  </si>
  <si>
    <t>Noel Anderegg</t>
  </si>
  <si>
    <t>Menan Gremm</t>
  </si>
  <si>
    <t>international</t>
  </si>
  <si>
    <t>Andrea Friebe</t>
  </si>
  <si>
    <t>zürich</t>
  </si>
  <si>
    <t>schaffhausen</t>
  </si>
  <si>
    <t>Daniel Grabher</t>
  </si>
  <si>
    <t>Michelle Mathis</t>
  </si>
  <si>
    <t>Steffen leier</t>
  </si>
  <si>
    <t>Annalina nufer</t>
  </si>
  <si>
    <t>RCZ Innsbruck</t>
  </si>
  <si>
    <t>Denise Kremmel</t>
  </si>
  <si>
    <t>Gabor Szekeres</t>
  </si>
  <si>
    <t>Stephanie Griot</t>
  </si>
  <si>
    <t>Mischa Zbinden</t>
  </si>
  <si>
    <t>Andrin Frei</t>
  </si>
  <si>
    <t>Jamina Ragonesi</t>
  </si>
  <si>
    <t>Eric Gäumann</t>
  </si>
  <si>
    <t>Marion Gasser</t>
  </si>
  <si>
    <t>Delia Notter</t>
  </si>
  <si>
    <t>Samuel Albrecht</t>
  </si>
  <si>
    <t>Leonie Kreis</t>
  </si>
  <si>
    <t>Jonas Näf </t>
  </si>
  <si>
    <t>Nicole Strebel</t>
  </si>
  <si>
    <t>Roman Hüsler</t>
  </si>
  <si>
    <t>TH</t>
  </si>
  <si>
    <t>Thun</t>
  </si>
  <si>
    <t>Luca Marrer</t>
  </si>
  <si>
    <t>Simon Walther</t>
  </si>
  <si>
    <t>Elodie Holstein</t>
  </si>
  <si>
    <t>Joel Stebler</t>
  </si>
  <si>
    <t>Michael Stebler</t>
  </si>
  <si>
    <t>Noah Grossenbacher</t>
  </si>
  <si>
    <t>Sven Eggimann</t>
  </si>
  <si>
    <t>Jan Steffen</t>
  </si>
  <si>
    <t>Hanspeter Mosimann</t>
  </si>
  <si>
    <t>Timon Buri</t>
  </si>
  <si>
    <t>Samuel Burn</t>
  </si>
  <si>
    <t>Loïc Brotschi</t>
  </si>
  <si>
    <t>Noah Ramahenina</t>
  </si>
  <si>
    <t>Micha Jäggli</t>
  </si>
  <si>
    <t>Timo Riem</t>
  </si>
  <si>
    <t>Lukas Schenk </t>
  </si>
  <si>
    <t>Lucienne Noa Lanz</t>
  </si>
  <si>
    <t>Annalina Gurschler</t>
  </si>
  <si>
    <t>Hannah Fritz</t>
  </si>
  <si>
    <t>Neue</t>
  </si>
  <si>
    <t>Nicola Bazzani</t>
  </si>
  <si>
    <t>Michele Berlanda</t>
  </si>
  <si>
    <t>Max Spatzenegger</t>
  </si>
  <si>
    <t>Jannick Junk</t>
  </si>
  <si>
    <t>Vincent Hauser</t>
  </si>
  <si>
    <t>Melanie Spiska</t>
  </si>
  <si>
    <t>Mattia Bazzanui</t>
  </si>
  <si>
    <t>Jacopo Dudine</t>
  </si>
  <si>
    <t>Philipp Zerrle</t>
  </si>
  <si>
    <t>Jonas Bösch</t>
  </si>
  <si>
    <t>Merin Memmhardt</t>
  </si>
  <si>
    <t>Andreas Nübling</t>
  </si>
  <si>
    <t>Simon Stolz</t>
  </si>
  <si>
    <t>Jonathan hielscher</t>
  </si>
  <si>
    <t>Hagen Hintz</t>
  </si>
  <si>
    <t>Björn Brotmann</t>
  </si>
  <si>
    <t>Jan Oberkoffler</t>
  </si>
  <si>
    <t>Felix Bischof</t>
  </si>
  <si>
    <t>Micha Bacher</t>
  </si>
  <si>
    <t>Tobias Hohl</t>
  </si>
  <si>
    <t>Simon Spengler</t>
  </si>
  <si>
    <t>Louisa Freund</t>
  </si>
  <si>
    <t>Max Zug</t>
  </si>
  <si>
    <t>Ben Schneider</t>
  </si>
  <si>
    <t>Niklas Engel</t>
  </si>
  <si>
    <t>Vinzent Vetter</t>
  </si>
  <si>
    <t>Moshe Erne</t>
  </si>
  <si>
    <t>David Buccoliero</t>
  </si>
  <si>
    <t xml:space="preserve">Simon Chors </t>
  </si>
  <si>
    <t>Fabian Matter</t>
  </si>
  <si>
    <t>Cedric Kopp</t>
  </si>
  <si>
    <t>Sophia Dürnegger</t>
  </si>
  <si>
    <t xml:space="preserve">Johanna Frey </t>
  </si>
  <si>
    <t>Johanna Ewald</t>
  </si>
  <si>
    <t>Ali Kostrewa</t>
  </si>
  <si>
    <t>Sophia Huchel</t>
  </si>
  <si>
    <t>Nathalie Huchel</t>
  </si>
  <si>
    <t>Cynthia Mangeney</t>
  </si>
  <si>
    <t>Tina Blaser</t>
  </si>
  <si>
    <t>Sarah Erb</t>
  </si>
  <si>
    <t>Kristina Dettmann</t>
  </si>
  <si>
    <t>Jessica Riedelsheimer</t>
  </si>
  <si>
    <t>Natacha Alt</t>
  </si>
  <si>
    <t>Marius Snoeck</t>
  </si>
  <si>
    <t>Inès Paysan</t>
  </si>
  <si>
    <t>Louisiane Lemaire</t>
  </si>
  <si>
    <t>Tom Hullot</t>
  </si>
  <si>
    <t>Anna Immerz</t>
  </si>
  <si>
    <t>Alba Galvez</t>
  </si>
  <si>
    <t>Rafael Gallego</t>
  </si>
  <si>
    <t>Janne Uteg</t>
  </si>
  <si>
    <t>Lorenz Mohr</t>
  </si>
  <si>
    <t>Sébastien Lefèvre</t>
  </si>
  <si>
    <t>Isabel Bienefeld</t>
  </si>
  <si>
    <t>Jorge Donayre</t>
  </si>
  <si>
    <t>Patrick Kaul</t>
  </si>
  <si>
    <t>Sara Villamariz</t>
  </si>
  <si>
    <t>no club</t>
  </si>
  <si>
    <t>Nicole Rupf Figueroa</t>
  </si>
  <si>
    <t>Valerie von Koerber</t>
  </si>
  <si>
    <t>Janis von Koerber</t>
  </si>
  <si>
    <t>Naomi Heller</t>
  </si>
  <si>
    <t>Deborah Trommer</t>
  </si>
  <si>
    <t>Sara Uldry</t>
  </si>
  <si>
    <t>Emeline Rauch</t>
  </si>
  <si>
    <t>Maxime Rosenblatt</t>
  </si>
  <si>
    <t>Josha Lauterbach</t>
  </si>
  <si>
    <t>Federico Sosa</t>
  </si>
  <si>
    <t>Markus Weis</t>
  </si>
  <si>
    <t>Laurin Flörke</t>
  </si>
  <si>
    <t>Mathias Felipe Rios Rohrbach</t>
  </si>
  <si>
    <t>Lucas Alexandre Rohrbach</t>
  </si>
  <si>
    <t>Dominik Hirsbrunner</t>
  </si>
  <si>
    <t>Gerardo Gómez Argüelles</t>
  </si>
  <si>
    <t>Oriol Gonzalez</t>
  </si>
  <si>
    <t>Alex Sikotorski</t>
  </si>
  <si>
    <t>Yannick Robert</t>
  </si>
  <si>
    <t>Daniel Buccoliero</t>
  </si>
  <si>
    <t>Yannick Oesch</t>
  </si>
  <si>
    <t>Mara Furrer</t>
  </si>
  <si>
    <t>Thomas Christen</t>
  </si>
  <si>
    <t>Rebekka Merkofer</t>
  </si>
  <si>
    <t xml:space="preserve">David Kiefer </t>
  </si>
  <si>
    <t>Valdivia Selina</t>
  </si>
  <si>
    <t>Teodora Veres</t>
  </si>
  <si>
    <t>TS ZH Mi 26.03.23</t>
  </si>
  <si>
    <t>TS ZH Mi 26.03.23 Rang</t>
  </si>
  <si>
    <t xml:space="preserve">Cynthia Mangeney </t>
  </si>
  <si>
    <t>TS ZH O/B 26.03.23 Rang</t>
  </si>
  <si>
    <t>TS ZH O/B 26.03.23</t>
  </si>
  <si>
    <t>Lukas Gerster</t>
  </si>
  <si>
    <t>Fabian Voraus</t>
  </si>
  <si>
    <t>Theo Moulin</t>
  </si>
  <si>
    <t>Noémie Ofher</t>
  </si>
  <si>
    <t>Marc Aimone</t>
  </si>
  <si>
    <t>Barat Antoine</t>
  </si>
  <si>
    <t>Colin Khan</t>
  </si>
  <si>
    <t>Auspurg Paul</t>
  </si>
  <si>
    <t>Pascal Peter</t>
  </si>
  <si>
    <t xml:space="preserve">Erica Lastufka </t>
  </si>
  <si>
    <t>Marvin Burkhardt</t>
  </si>
  <si>
    <t>Milan Egger</t>
  </si>
  <si>
    <t>Marc Bircher</t>
  </si>
  <si>
    <t>Rüfenacht Silvan</t>
  </si>
  <si>
    <t xml:space="preserve">Riem Timo </t>
  </si>
  <si>
    <t>Mosimann Hanspeter</t>
  </si>
  <si>
    <t>Dario Tribolet</t>
  </si>
  <si>
    <t>Fritz Winter</t>
  </si>
  <si>
    <t>Flavien Mroczek</t>
  </si>
  <si>
    <t>Almedin Mehinbasic</t>
  </si>
  <si>
    <t>Davy Josselin</t>
  </si>
  <si>
    <t>Ruetti Christian</t>
  </si>
  <si>
    <t>Dejan Spasojevic</t>
  </si>
  <si>
    <t>Deniau Elie</t>
  </si>
  <si>
    <t>Gian Oehri</t>
  </si>
  <si>
    <t xml:space="preserve">Alexander  Crawford </t>
  </si>
  <si>
    <t>Lionell Baumgartner</t>
  </si>
  <si>
    <t>Felix Rütti</t>
  </si>
  <si>
    <t>Jan Joho</t>
  </si>
  <si>
    <t>Genf</t>
  </si>
  <si>
    <t>TS SG O 29.04.23</t>
  </si>
  <si>
    <t>TS SG O 29.04.23 Rang</t>
  </si>
  <si>
    <t>Marian Leitgeb</t>
  </si>
  <si>
    <t>Johannes Mitterwald</t>
  </si>
  <si>
    <t>Giacomo Merlin</t>
  </si>
  <si>
    <t>Matteo Sacchini</t>
  </si>
  <si>
    <t>Rafael Bösch</t>
  </si>
  <si>
    <t>Stefan Scherrer</t>
  </si>
  <si>
    <t>Ilario Egger</t>
  </si>
  <si>
    <t>Yannic Hählen</t>
  </si>
  <si>
    <t>Samuel Springmann</t>
  </si>
  <si>
    <t>Marino Burtscher</t>
  </si>
  <si>
    <t>Friedrich Winter</t>
  </si>
  <si>
    <t>Li He</t>
  </si>
  <si>
    <t>Cédric Müller</t>
  </si>
  <si>
    <t>TS SG W 29.04.23</t>
  </si>
  <si>
    <t>TS SG W 29.04.24</t>
  </si>
  <si>
    <t>Selina Amsler</t>
  </si>
  <si>
    <t>Lena Kolly</t>
  </si>
  <si>
    <t>Eschenbach</t>
  </si>
  <si>
    <t>TS ES O 11.06.23</t>
  </si>
  <si>
    <t>ES</t>
  </si>
  <si>
    <t>TS ES Mi 10.06.23</t>
  </si>
  <si>
    <t>TS ES Mi 10.06.23 Rang</t>
  </si>
  <si>
    <t>TS ES O 11.06.23 Rang</t>
  </si>
  <si>
    <t>Rudo Brus</t>
  </si>
  <si>
    <t>Theo Visbeq</t>
  </si>
  <si>
    <t>Rafael Köchli</t>
  </si>
  <si>
    <t>Yanick Reichmuth</t>
  </si>
  <si>
    <t>Janis Dietziker</t>
  </si>
  <si>
    <t>Terence Wenger</t>
  </si>
  <si>
    <t>Victor Daniel</t>
  </si>
  <si>
    <t>Camil Schneider </t>
  </si>
  <si>
    <t>Noémie Hofer</t>
  </si>
  <si>
    <t>Jan Mayer</t>
  </si>
  <si>
    <t>Sascha Baumgartner</t>
  </si>
  <si>
    <t>Noemi Hofer</t>
  </si>
  <si>
    <t>TS SH O 24.06.23</t>
  </si>
  <si>
    <t>TS SH O 24.06.23 Rang</t>
  </si>
  <si>
    <t>TS SH W 24.06.23</t>
  </si>
  <si>
    <t>TS LU O B 1.6.23 R</t>
  </si>
  <si>
    <t>TS LU O A 1.6.23 R</t>
  </si>
  <si>
    <t>TS BE Mi B 17.06.23 R</t>
  </si>
  <si>
    <t>TS BE Mi A 17.06.23 R</t>
  </si>
  <si>
    <t>Simona Jetzer</t>
  </si>
  <si>
    <t>Nadine Blöchlinger</t>
  </si>
  <si>
    <t>TS BE Mi A 17.6.23</t>
  </si>
  <si>
    <t>TS BE Mi B 17.6.24</t>
  </si>
  <si>
    <t>Ephraim Kotzerke</t>
  </si>
  <si>
    <t>Christian Arnold</t>
  </si>
  <si>
    <t>Bine Voitas</t>
  </si>
  <si>
    <t>Luise Hipp</t>
  </si>
  <si>
    <t>Noemi Heim</t>
  </si>
  <si>
    <t>Maria Ramirez</t>
  </si>
  <si>
    <t>TS LU O A 1.7.23</t>
  </si>
  <si>
    <t>TS LU O/A 1.7.23</t>
  </si>
  <si>
    <t>TS LU O/A 1.7.23 R</t>
  </si>
  <si>
    <t>TS SH W 24.06.232</t>
  </si>
  <si>
    <t>TS ZH O/A 8.7.23</t>
  </si>
  <si>
    <t>TS ZH O/B 8.7.23</t>
  </si>
  <si>
    <t>TS ZH O/A 8.7.232</t>
  </si>
  <si>
    <t>TS ZH W 8.7.25</t>
  </si>
  <si>
    <t>Michael Dexter</t>
  </si>
  <si>
    <t>Jan Wey</t>
  </si>
  <si>
    <t>Olivia Lüthold</t>
  </si>
  <si>
    <t>Marine Thomasson</t>
  </si>
  <si>
    <t>Lucas Cornut</t>
  </si>
  <si>
    <t>Lorenz Stremlow</t>
  </si>
  <si>
    <t>Nick Blaser</t>
  </si>
  <si>
    <t>Joel Buehler</t>
  </si>
  <si>
    <t>Severin Schmitter</t>
  </si>
  <si>
    <t>Ben F</t>
  </si>
  <si>
    <t>Meret Amrein</t>
  </si>
  <si>
    <t>Camilla Carosio</t>
  </si>
  <si>
    <t>TS LU O B 1.7.23</t>
  </si>
  <si>
    <t>Crispin Müller</t>
  </si>
  <si>
    <t>Doran Moor</t>
  </si>
  <si>
    <t>Benedikt Steiner</t>
  </si>
  <si>
    <t>Laura Zinkl</t>
  </si>
  <si>
    <t>Daniel Schafhäutle</t>
  </si>
  <si>
    <t>Yannik Robert</t>
  </si>
  <si>
    <t>Julia Mäser</t>
  </si>
  <si>
    <t>Orlane Gaudenzi</t>
  </si>
  <si>
    <t>Helen Krause</t>
  </si>
  <si>
    <t>Jael Schoch</t>
  </si>
  <si>
    <t>Hannes Gentz</t>
  </si>
  <si>
    <t>Mayra Spizzo</t>
  </si>
  <si>
    <t>Myriam Zimmermann</t>
  </si>
  <si>
    <t>Enzo Samy Ferrao</t>
  </si>
  <si>
    <t>Julian Wüthrich</t>
  </si>
  <si>
    <t>Aline Montagne</t>
  </si>
  <si>
    <t>Noée Heim</t>
  </si>
  <si>
    <t>Jerome Renimel</t>
  </si>
  <si>
    <t>Olivier Saunier</t>
  </si>
  <si>
    <t>Titouan Alliod</t>
  </si>
  <si>
    <t>Aimeric Vinas</t>
  </si>
  <si>
    <t>Emeric Lemoine</t>
  </si>
  <si>
    <t>Alberto Matteucci</t>
  </si>
  <si>
    <t>Giovanni Messina</t>
  </si>
  <si>
    <t>ohne</t>
  </si>
  <si>
    <t>David Kiefer</t>
  </si>
  <si>
    <t>Bastien Rosat</t>
  </si>
  <si>
    <t>Luca Gschwind</t>
  </si>
  <si>
    <t>Luca Leoni</t>
  </si>
  <si>
    <t>Riccardo Di Perna</t>
  </si>
  <si>
    <t xml:space="preserve">TS BA O A 12.08.23 </t>
  </si>
  <si>
    <t xml:space="preserve">TS BA O B 12.08.23 </t>
  </si>
  <si>
    <t>TS ZH O/A 8.7.23 R</t>
  </si>
  <si>
    <t>TS ZH O/B 8.7.23 R</t>
  </si>
  <si>
    <t>TS BA O A 12.08.23 R</t>
  </si>
  <si>
    <t>TS BA O B 12.08.23  R</t>
  </si>
  <si>
    <t>Claudio Losa</t>
  </si>
  <si>
    <t>Timothée Baur</t>
  </si>
  <si>
    <t>Florian Rossier</t>
  </si>
  <si>
    <t>Niclas Dietrich</t>
  </si>
  <si>
    <t>Alexander Moine</t>
  </si>
  <si>
    <t>Damien Doshi</t>
  </si>
  <si>
    <t>Jonas Müller</t>
  </si>
  <si>
    <t>Vincent Neugebauer</t>
  </si>
  <si>
    <t>Björn Andersson</t>
  </si>
  <si>
    <t>Til Bobnar</t>
  </si>
  <si>
    <t>Fabian Duss</t>
  </si>
  <si>
    <t>TS ZH W 8.7.23</t>
  </si>
  <si>
    <t>TS BA W 12.08.23 R</t>
  </si>
  <si>
    <t>TS BA W 12.08.23</t>
  </si>
  <si>
    <t>TS BA O A 12.08.23 R2</t>
  </si>
  <si>
    <t>Julie Espeche-Bernard</t>
  </si>
  <si>
    <t>Michèle Mathies</t>
  </si>
  <si>
    <t>Lea Kummerer</t>
  </si>
  <si>
    <t>Janine Rüttimann</t>
  </si>
  <si>
    <t>Sara Uldry Julio</t>
  </si>
  <si>
    <t>Sébastien Léfèvre</t>
  </si>
  <si>
    <t>Elisabeth Barth</t>
  </si>
  <si>
    <t>Michael Pfundstein</t>
  </si>
  <si>
    <t>Léon Leuch</t>
  </si>
  <si>
    <t>Céline Wenker</t>
  </si>
  <si>
    <t>Michael Jenzer</t>
  </si>
  <si>
    <t>Thomas Hostin</t>
  </si>
  <si>
    <t>Janine Rütimann</t>
  </si>
  <si>
    <t>Claduio Losa</t>
  </si>
  <si>
    <t>TS BA Mi 13.08.23</t>
  </si>
  <si>
    <t>TS BE Mi B 17.6.25</t>
  </si>
  <si>
    <t>SM LT O A 2.9.23</t>
  </si>
  <si>
    <t>SM LT O A 2.9.23 R</t>
  </si>
  <si>
    <t>Mario Schnüriger</t>
  </si>
  <si>
    <t>Oscar Sarmiento</t>
  </si>
  <si>
    <t>SM LT O B 2.9.23</t>
  </si>
  <si>
    <t>Frédéric Eppisser</t>
  </si>
  <si>
    <t>Jérémy Tantucci</t>
  </si>
  <si>
    <t>Victor Ding</t>
  </si>
  <si>
    <t>Daniel Meier</t>
  </si>
  <si>
    <t>Levin Joss</t>
  </si>
  <si>
    <t xml:space="preserve">Leo Ulrich </t>
  </si>
  <si>
    <t>Mathieu Schmid</t>
  </si>
  <si>
    <t>Oliver Hirzel</t>
  </si>
  <si>
    <t>Lars Oetterli</t>
  </si>
  <si>
    <t>Valentin Schär</t>
  </si>
  <si>
    <t>Silvan Bichsel</t>
  </si>
  <si>
    <t>Julian Anderegg</t>
  </si>
  <si>
    <t>Cedric Pintus</t>
  </si>
  <si>
    <t>SM LT O B 2.9.23 R</t>
  </si>
  <si>
    <t>Leonie Stumpp</t>
  </si>
  <si>
    <t>Kathrin Fischer</t>
  </si>
  <si>
    <t>Eliane Klein</t>
  </si>
  <si>
    <t>SM LT W 2.9.23 R</t>
  </si>
  <si>
    <t>SM LT W 2.9.23</t>
  </si>
  <si>
    <t>TS LA O 16.9.23</t>
  </si>
  <si>
    <t>Arthur Miech</t>
  </si>
  <si>
    <t>Vincent Pashe</t>
  </si>
  <si>
    <t>Julien Roh</t>
  </si>
  <si>
    <t>Dylan Tappy</t>
  </si>
  <si>
    <t>Gab Batalha</t>
  </si>
  <si>
    <t>David Daniel</t>
  </si>
  <si>
    <t>Joé Forney</t>
  </si>
  <si>
    <t xml:space="preserve">Timothée Baur </t>
  </si>
  <si>
    <t>Daphné Prenot</t>
  </si>
  <si>
    <t>Théo Zwahlen</t>
  </si>
  <si>
    <t>Enzoa samy Ferrao</t>
  </si>
  <si>
    <t>Leo samy Ferrao</t>
  </si>
  <si>
    <t>Thomas C</t>
  </si>
  <si>
    <t>Louis Ferment</t>
  </si>
  <si>
    <t>Guillaume Pidoux</t>
  </si>
  <si>
    <t>Carlos albuquerque</t>
  </si>
  <si>
    <t>Angela Hentsch</t>
  </si>
  <si>
    <t>Dominik Friedli</t>
  </si>
  <si>
    <t>Eddi Diyari</t>
  </si>
  <si>
    <t>Remi Zory</t>
  </si>
  <si>
    <t>Ilias Schneider</t>
  </si>
  <si>
    <t>Camil Schneider</t>
  </si>
  <si>
    <t>TS LA O 16.9.23 R</t>
  </si>
  <si>
    <t>SM LT Mi 3.9.23</t>
  </si>
  <si>
    <t>SM LT Mi B 3.9.23</t>
  </si>
  <si>
    <t>SM LT Mi 3.9.23 R</t>
  </si>
  <si>
    <t>SM LT Mi B 3.9.23 R</t>
  </si>
  <si>
    <t>TS ZH O 8.10.23</t>
  </si>
  <si>
    <t>Kevin Matter</t>
  </si>
  <si>
    <t>Fynn Bachmann</t>
  </si>
  <si>
    <t>Timothée Hirt</t>
  </si>
  <si>
    <t>Enzo Samy</t>
  </si>
  <si>
    <t>Ferrao and Angela Hentsch</t>
  </si>
  <si>
    <t>TS ZH O 8.10.23 R</t>
  </si>
  <si>
    <t>Irina Vonbach</t>
  </si>
  <si>
    <t>Nicolas Hebeisen</t>
  </si>
  <si>
    <t>Alina Wallau</t>
  </si>
  <si>
    <t>Rahel Reimann</t>
  </si>
  <si>
    <t>Jonas Montagne</t>
  </si>
  <si>
    <t>Luciana Tribolet</t>
  </si>
  <si>
    <t>Samuel Eigensatz</t>
  </si>
  <si>
    <t>TS ZH O/A 6.1.24 R</t>
  </si>
  <si>
    <t>TS ZH O/B 6.1.24 R</t>
  </si>
  <si>
    <t>Tao Folliet</t>
  </si>
  <si>
    <t>Antonin Folliet</t>
  </si>
  <si>
    <t>Florian Engelsing</t>
  </si>
  <si>
    <t>Noah Mensch</t>
  </si>
  <si>
    <t>Claudio L</t>
  </si>
  <si>
    <t>Oliver Schläpfer</t>
  </si>
  <si>
    <t>Dominik Bütikofer</t>
  </si>
  <si>
    <t>Kilian Michaelis</t>
  </si>
  <si>
    <t>Zeno Egli</t>
  </si>
  <si>
    <t>Timon Beigel</t>
  </si>
  <si>
    <t>Minh Hoang Nguyen</t>
  </si>
  <si>
    <t>Dennis Lingwood</t>
  </si>
  <si>
    <t>Tobias Dammann</t>
  </si>
  <si>
    <t>Joes Weiss</t>
  </si>
  <si>
    <t>Daniel Stangl</t>
  </si>
  <si>
    <t>Julia Leumann</t>
  </si>
  <si>
    <t>Oscar Weber</t>
  </si>
  <si>
    <t>Eva Pircher</t>
  </si>
  <si>
    <t>Jens Menzel</t>
  </si>
  <si>
    <t>Charlyse Sibille</t>
  </si>
  <si>
    <t>Laurine Daviet</t>
  </si>
  <si>
    <t xml:space="preserve">TS ZH O/A 6.1.24 </t>
  </si>
  <si>
    <t>TS ZH O/B 6.1.24</t>
  </si>
  <si>
    <t>Etienne Lafond</t>
  </si>
  <si>
    <t>Kevin Manitch</t>
  </si>
  <si>
    <t>Titouan Aliiod</t>
  </si>
  <si>
    <t>Remi Salles</t>
  </si>
  <si>
    <t>Noé Reinhardt</t>
  </si>
  <si>
    <t>Marina Häberli</t>
  </si>
  <si>
    <t>TS ZH W 6.1.24</t>
  </si>
  <si>
    <t>TS ZH W 6.1.242</t>
  </si>
  <si>
    <t>Mario Bürkle</t>
  </si>
  <si>
    <t>Karl Wolf</t>
  </si>
  <si>
    <t>Jonas Bottler</t>
  </si>
  <si>
    <t>Mathias Gangkofner</t>
  </si>
  <si>
    <t>Janosch Ludwig</t>
  </si>
  <si>
    <t>Merlin Memmhardt</t>
  </si>
  <si>
    <t>Stefan Hansen</t>
  </si>
  <si>
    <t>Dominik Geyer</t>
  </si>
  <si>
    <t>TS SH O 13.1.24</t>
  </si>
  <si>
    <t>TS SH O 13.1.24 R</t>
  </si>
  <si>
    <t>TS SH W 13.1.24</t>
  </si>
  <si>
    <t>TS SH W 13.1.24 R</t>
  </si>
  <si>
    <t>Raphaela Pfund</t>
  </si>
  <si>
    <t>Inès Valéry</t>
  </si>
  <si>
    <t>Hella Senger</t>
  </si>
  <si>
    <t>Wiebke Asbahr</t>
  </si>
  <si>
    <t>Lisa Strommen</t>
  </si>
  <si>
    <t>Leonie Parotat</t>
  </si>
  <si>
    <t>Jordis Kienle</t>
  </si>
  <si>
    <t>Bine Voita</t>
  </si>
  <si>
    <t>Wencke Grütter</t>
  </si>
  <si>
    <t>Lisa-Marie Moosmann</t>
  </si>
  <si>
    <t>Anja Fuss</t>
  </si>
  <si>
    <t>Elisa Wald</t>
  </si>
  <si>
    <t>Peter Klein</t>
  </si>
  <si>
    <t>Menu Gremm</t>
  </si>
  <si>
    <t>Jannik Junk</t>
  </si>
  <si>
    <t>Lina Günther</t>
  </si>
  <si>
    <t>Sebastian Stramka</t>
  </si>
  <si>
    <t>Lina Feldt</t>
  </si>
  <si>
    <t>Michael Karle</t>
  </si>
  <si>
    <t>Max Schmidt</t>
  </si>
  <si>
    <t>Markus Burger</t>
  </si>
  <si>
    <t>Samuel Wald</t>
  </si>
  <si>
    <t>TS SH Mi 14.1.24 R</t>
  </si>
  <si>
    <t>TS SH Mi 14.1.24</t>
  </si>
  <si>
    <t>Spielerinnen zählen zum Multiplikator, wenn beide Teampartnerinnen in der Top 18 sind.</t>
  </si>
  <si>
    <t>Spieler*innen zählen zum Multiplikator, wenn beide Teampartnerinnen in der Top 30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</si>
</sst>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FFFF"/>
      <name val="Calibri"/>
      <family val="2"/>
      <scheme val="minor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Textkörper)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6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6" tint="0.39997558519241921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2" borderId="0" xfId="0" applyFill="1"/>
    <xf numFmtId="0" fontId="4" fillId="0" borderId="0" xfId="0" applyFont="1"/>
    <xf numFmtId="0" fontId="1" fillId="2" borderId="0" xfId="0" applyFont="1" applyFill="1"/>
    <xf numFmtId="49" fontId="0" fillId="0" borderId="0" xfId="0" applyNumberFormat="1"/>
    <xf numFmtId="0" fontId="6" fillId="0" borderId="0" xfId="0" applyFont="1"/>
    <xf numFmtId="0" fontId="4" fillId="0" borderId="0" xfId="0" applyFont="1" applyAlignment="1" applyProtection="1">
      <alignment vertical="center"/>
      <protection locked="0"/>
    </xf>
    <xf numFmtId="0" fontId="0" fillId="5" borderId="0" xfId="0" applyFill="1"/>
    <xf numFmtId="0" fontId="0" fillId="5" borderId="4" xfId="0" applyFill="1" applyBorder="1"/>
    <xf numFmtId="0" fontId="0" fillId="5" borderId="5" xfId="0" applyFill="1" applyBorder="1"/>
    <xf numFmtId="0" fontId="0" fillId="2" borderId="4" xfId="0" applyFill="1" applyBorder="1"/>
    <xf numFmtId="0" fontId="10" fillId="5" borderId="4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6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5" borderId="10" xfId="0" applyFill="1" applyBorder="1"/>
    <xf numFmtId="0" fontId="8" fillId="0" borderId="0" xfId="0" applyFont="1" applyAlignment="1">
      <alignment horizontal="center"/>
    </xf>
    <xf numFmtId="0" fontId="0" fillId="0" borderId="10" xfId="0" applyBorder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Alignment="1">
      <alignment horizontal="right" indent="1"/>
    </xf>
    <xf numFmtId="0" fontId="9" fillId="6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0" fillId="12" borderId="0" xfId="0" applyFill="1"/>
    <xf numFmtId="0" fontId="9" fillId="1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0" fillId="7" borderId="0" xfId="0" applyFill="1"/>
    <xf numFmtId="0" fontId="8" fillId="3" borderId="0" xfId="0" applyFont="1" applyFill="1" applyAlignment="1">
      <alignment horizontal="left"/>
    </xf>
    <xf numFmtId="0" fontId="2" fillId="2" borderId="0" xfId="0" applyFont="1" applyFill="1"/>
    <xf numFmtId="0" fontId="12" fillId="5" borderId="4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13" fillId="0" borderId="4" xfId="0" applyFont="1" applyBorder="1"/>
    <xf numFmtId="0" fontId="1" fillId="5" borderId="5" xfId="0" applyFont="1" applyFill="1" applyBorder="1"/>
    <xf numFmtId="0" fontId="0" fillId="5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16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14" fillId="0" borderId="18" xfId="0" applyFont="1" applyBorder="1"/>
    <xf numFmtId="3" fontId="0" fillId="0" borderId="0" xfId="0" applyNumberFormat="1"/>
    <xf numFmtId="0" fontId="13" fillId="0" borderId="0" xfId="0" applyFont="1"/>
    <xf numFmtId="0" fontId="0" fillId="15" borderId="0" xfId="0" applyFill="1"/>
    <xf numFmtId="0" fontId="2" fillId="5" borderId="0" xfId="0" applyFont="1" applyFill="1"/>
    <xf numFmtId="0" fontId="0" fillId="17" borderId="0" xfId="0" applyFill="1"/>
    <xf numFmtId="0" fontId="0" fillId="0" borderId="0" xfId="0" applyAlignment="1">
      <alignment wrapText="1"/>
    </xf>
    <xf numFmtId="0" fontId="15" fillId="0" borderId="0" xfId="0" applyFont="1"/>
    <xf numFmtId="0" fontId="0" fillId="13" borderId="0" xfId="0" applyFill="1"/>
    <xf numFmtId="0" fontId="0" fillId="8" borderId="0" xfId="0" applyFill="1" applyAlignment="1">
      <alignment horizontal="right" vertical="center" wrapText="1"/>
    </xf>
    <xf numFmtId="0" fontId="0" fillId="9" borderId="0" xfId="0" applyFill="1" applyAlignment="1">
      <alignment horizontal="right" vertical="center" wrapText="1"/>
    </xf>
    <xf numFmtId="3" fontId="0" fillId="18" borderId="0" xfId="0" applyNumberFormat="1" applyFill="1"/>
    <xf numFmtId="0" fontId="0" fillId="14" borderId="0" xfId="0" applyFill="1"/>
    <xf numFmtId="0" fontId="0" fillId="14" borderId="0" xfId="0" applyFill="1" applyAlignment="1">
      <alignment horizontal="right" vertical="center" wrapText="1"/>
    </xf>
    <xf numFmtId="0" fontId="0" fillId="19" borderId="0" xfId="0" applyFill="1"/>
    <xf numFmtId="0" fontId="0" fillId="19" borderId="0" xfId="0" applyFill="1" applyAlignment="1">
      <alignment horizontal="right" vertical="center" wrapText="1"/>
    </xf>
    <xf numFmtId="0" fontId="9" fillId="6" borderId="0" xfId="0" applyFont="1" applyFill="1"/>
    <xf numFmtId="0" fontId="9" fillId="12" borderId="0" xfId="0" applyFont="1" applyFill="1"/>
    <xf numFmtId="0" fontId="13" fillId="5" borderId="10" xfId="0" applyFont="1" applyFill="1" applyBorder="1"/>
    <xf numFmtId="0" fontId="13" fillId="0" borderId="10" xfId="0" applyFont="1" applyBorder="1"/>
    <xf numFmtId="0" fontId="8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3" fillId="2" borderId="0" xfId="0" applyFont="1" applyFill="1" applyAlignment="1">
      <alignment horizontal="center" wrapText="1"/>
    </xf>
    <xf numFmtId="0" fontId="0" fillId="18" borderId="0" xfId="0" applyFill="1"/>
    <xf numFmtId="2" fontId="0" fillId="7" borderId="0" xfId="0" applyNumberFormat="1" applyFill="1"/>
    <xf numFmtId="0" fontId="2" fillId="19" borderId="0" xfId="0" applyFont="1" applyFill="1"/>
    <xf numFmtId="0" fontId="13" fillId="0" borderId="6" xfId="0" applyFont="1" applyBorder="1"/>
    <xf numFmtId="0" fontId="0" fillId="0" borderId="6" xfId="0" applyBorder="1"/>
    <xf numFmtId="3" fontId="0" fillId="0" borderId="6" xfId="0" applyNumberFormat="1" applyBorder="1"/>
    <xf numFmtId="3" fontId="0" fillId="18" borderId="6" xfId="0" applyNumberFormat="1" applyFill="1" applyBorder="1"/>
    <xf numFmtId="0" fontId="0" fillId="11" borderId="0" xfId="0" applyFill="1"/>
    <xf numFmtId="0" fontId="0" fillId="0" borderId="20" xfId="0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6" fillId="6" borderId="0" xfId="0" applyFont="1" applyFill="1"/>
    <xf numFmtId="0" fontId="6" fillId="6" borderId="0" xfId="0" applyFont="1" applyFill="1" applyAlignment="1">
      <alignment horizontal="center" vertical="center" wrapText="1"/>
    </xf>
    <xf numFmtId="0" fontId="6" fillId="10" borderId="0" xfId="0" applyFont="1" applyFill="1"/>
    <xf numFmtId="0" fontId="6" fillId="10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1" xfId="0" applyBorder="1"/>
    <xf numFmtId="0" fontId="0" fillId="0" borderId="11" xfId="0" applyBorder="1"/>
    <xf numFmtId="0" fontId="0" fillId="0" borderId="0" xfId="0" applyAlignment="1">
      <alignment horizontal="right"/>
    </xf>
    <xf numFmtId="0" fontId="17" fillId="0" borderId="0" xfId="0" applyFont="1"/>
    <xf numFmtId="0" fontId="13" fillId="2" borderId="0" xfId="0" applyFont="1" applyFill="1"/>
    <xf numFmtId="0" fontId="0" fillId="14" borderId="6" xfId="0" applyFill="1" applyBorder="1"/>
    <xf numFmtId="0" fontId="0" fillId="16" borderId="19" xfId="0" applyFill="1" applyBorder="1"/>
    <xf numFmtId="3" fontId="0" fillId="0" borderId="0" xfId="0" applyNumberFormat="1" applyProtection="1">
      <protection locked="0"/>
    </xf>
    <xf numFmtId="0" fontId="0" fillId="19" borderId="19" xfId="0" applyFill="1" applyBorder="1" applyAlignment="1">
      <alignment horizontal="left"/>
    </xf>
    <xf numFmtId="0" fontId="0" fillId="20" borderId="0" xfId="0" applyFill="1"/>
    <xf numFmtId="0" fontId="0" fillId="16" borderId="19" xfId="0" applyFill="1" applyBorder="1" applyAlignment="1">
      <alignment horizontal="left"/>
    </xf>
    <xf numFmtId="0" fontId="5" fillId="14" borderId="0" xfId="0" applyFont="1" applyFill="1" applyAlignment="1">
      <alignment horizontal="right" vertical="center" wrapText="1"/>
    </xf>
    <xf numFmtId="0" fontId="13" fillId="0" borderId="0" xfId="0" applyFont="1" applyProtection="1">
      <protection locked="0"/>
    </xf>
    <xf numFmtId="0" fontId="0" fillId="5" borderId="0" xfId="0" applyFill="1" applyAlignment="1">
      <alignment horizontal="right"/>
    </xf>
    <xf numFmtId="0" fontId="19" fillId="0" borderId="0" xfId="0" applyFont="1"/>
    <xf numFmtId="0" fontId="18" fillId="0" borderId="0" xfId="0" applyFont="1"/>
    <xf numFmtId="3" fontId="18" fillId="0" borderId="0" xfId="0" applyNumberFormat="1" applyFont="1"/>
    <xf numFmtId="0" fontId="2" fillId="21" borderId="0" xfId="0" applyFont="1" applyFill="1"/>
    <xf numFmtId="3" fontId="0" fillId="0" borderId="9" xfId="0" applyNumberFormat="1" applyBorder="1" applyAlignment="1">
      <alignment horizontal="right"/>
    </xf>
    <xf numFmtId="0" fontId="20" fillId="0" borderId="0" xfId="0" applyFont="1"/>
    <xf numFmtId="0" fontId="21" fillId="0" borderId="0" xfId="0" applyFont="1"/>
    <xf numFmtId="3" fontId="20" fillId="0" borderId="0" xfId="0" applyNumberFormat="1" applyFont="1" applyProtection="1">
      <protection locked="0"/>
    </xf>
    <xf numFmtId="3" fontId="20" fillId="0" borderId="0" xfId="0" applyNumberFormat="1" applyFont="1"/>
    <xf numFmtId="0" fontId="20" fillId="0" borderId="0" xfId="0" applyFont="1" applyProtection="1">
      <protection locked="0"/>
    </xf>
    <xf numFmtId="0" fontId="2" fillId="22" borderId="0" xfId="0" applyFont="1" applyFill="1"/>
    <xf numFmtId="0" fontId="0" fillId="0" borderId="6" xfId="0" applyBorder="1" applyProtection="1">
      <protection locked="0"/>
    </xf>
    <xf numFmtId="3" fontId="0" fillId="0" borderId="8" xfId="0" applyNumberFormat="1" applyBorder="1"/>
    <xf numFmtId="0" fontId="7" fillId="0" borderId="0" xfId="0" applyFont="1"/>
    <xf numFmtId="0" fontId="0" fillId="5" borderId="0" xfId="0" applyFill="1" applyAlignment="1">
      <alignment vertical="top"/>
    </xf>
    <xf numFmtId="0" fontId="23" fillId="0" borderId="0" xfId="0" applyFont="1"/>
    <xf numFmtId="0" fontId="22" fillId="0" borderId="0" xfId="0" applyFont="1"/>
    <xf numFmtId="3" fontId="22" fillId="0" borderId="0" xfId="0" applyNumberFormat="1" applyFont="1"/>
    <xf numFmtId="0" fontId="24" fillId="0" borderId="0" xfId="0" applyFont="1"/>
    <xf numFmtId="0" fontId="3" fillId="16" borderId="0" xfId="0" applyFont="1" applyFill="1" applyAlignment="1">
      <alignment horizontal="center" wrapText="1"/>
    </xf>
    <xf numFmtId="0" fontId="3" fillId="16" borderId="0" xfId="0" applyFont="1" applyFill="1" applyAlignment="1">
      <alignment horizontal="center"/>
    </xf>
    <xf numFmtId="0" fontId="3" fillId="15" borderId="0" xfId="0" applyFont="1" applyFill="1" applyAlignment="1">
      <alignment horizontal="center" wrapText="1"/>
    </xf>
    <xf numFmtId="0" fontId="22" fillId="0" borderId="0" xfId="0" applyFont="1" applyProtection="1">
      <protection locked="0"/>
    </xf>
    <xf numFmtId="3" fontId="22" fillId="0" borderId="0" xfId="0" applyNumberFormat="1" applyFont="1" applyProtection="1">
      <protection locked="0"/>
    </xf>
    <xf numFmtId="0" fontId="5" fillId="0" borderId="0" xfId="0" applyFont="1"/>
    <xf numFmtId="1" fontId="0" fillId="0" borderId="0" xfId="0" applyNumberFormat="1"/>
    <xf numFmtId="0" fontId="25" fillId="16" borderId="19" xfId="0" applyFont="1" applyFill="1" applyBorder="1"/>
    <xf numFmtId="0" fontId="25" fillId="0" borderId="0" xfId="0" applyFont="1"/>
    <xf numFmtId="0" fontId="26" fillId="0" borderId="0" xfId="0" applyFont="1"/>
    <xf numFmtId="3" fontId="25" fillId="0" borderId="0" xfId="0" applyNumberFormat="1" applyFont="1" applyProtection="1">
      <protection locked="0"/>
    </xf>
    <xf numFmtId="3" fontId="25" fillId="0" borderId="0" xfId="0" applyNumberFormat="1" applyFont="1"/>
    <xf numFmtId="0" fontId="25" fillId="0" borderId="0" xfId="0" applyFont="1" applyProtection="1">
      <protection locked="0"/>
    </xf>
    <xf numFmtId="0" fontId="0" fillId="19" borderId="6" xfId="0" applyFill="1" applyBorder="1"/>
    <xf numFmtId="0" fontId="2" fillId="16" borderId="19" xfId="0" applyFont="1" applyFill="1" applyBorder="1"/>
    <xf numFmtId="0" fontId="2" fillId="15" borderId="0" xfId="0" applyFont="1" applyFill="1"/>
    <xf numFmtId="0" fontId="2" fillId="19" borderId="19" xfId="0" applyFont="1" applyFill="1" applyBorder="1" applyAlignment="1">
      <alignment horizontal="left"/>
    </xf>
    <xf numFmtId="0" fontId="2" fillId="16" borderId="19" xfId="0" applyFont="1" applyFill="1" applyBorder="1" applyAlignment="1">
      <alignment horizontal="left"/>
    </xf>
    <xf numFmtId="0" fontId="0" fillId="9" borderId="6" xfId="0" applyFill="1" applyBorder="1"/>
    <xf numFmtId="0" fontId="2" fillId="18" borderId="0" xfId="0" applyFont="1" applyFill="1"/>
    <xf numFmtId="0" fontId="0" fillId="7" borderId="0" xfId="0" applyFill="1" applyAlignment="1">
      <alignment horizontal="right" vertical="center" wrapText="1"/>
    </xf>
    <xf numFmtId="1" fontId="18" fillId="0" borderId="0" xfId="0" applyNumberFormat="1" applyFont="1"/>
    <xf numFmtId="0" fontId="18" fillId="0" borderId="0" xfId="0" applyFont="1" applyProtection="1">
      <protection locked="0"/>
    </xf>
    <xf numFmtId="3" fontId="4" fillId="0" borderId="0" xfId="0" applyNumberFormat="1" applyFont="1"/>
    <xf numFmtId="3" fontId="4" fillId="0" borderId="6" xfId="0" applyNumberFormat="1" applyFont="1" applyBorder="1"/>
    <xf numFmtId="0" fontId="0" fillId="23" borderId="0" xfId="0" applyFill="1"/>
    <xf numFmtId="0" fontId="27" fillId="0" borderId="0" xfId="0" applyFont="1"/>
    <xf numFmtId="0" fontId="28" fillId="0" borderId="0" xfId="0" applyFont="1"/>
    <xf numFmtId="0" fontId="27" fillId="0" borderId="0" xfId="0" applyFont="1" applyProtection="1">
      <protection locked="0"/>
    </xf>
    <xf numFmtId="3" fontId="27" fillId="0" borderId="0" xfId="0" applyNumberFormat="1" applyFont="1" applyProtection="1">
      <protection locked="0"/>
    </xf>
    <xf numFmtId="3" fontId="27" fillId="0" borderId="0" xfId="0" applyNumberFormat="1" applyFont="1"/>
    <xf numFmtId="0" fontId="0" fillId="0" borderId="9" xfId="0" applyBorder="1"/>
    <xf numFmtId="0" fontId="2" fillId="0" borderId="0" xfId="0" applyFont="1"/>
    <xf numFmtId="0" fontId="6" fillId="0" borderId="9" xfId="0" applyFont="1" applyBorder="1"/>
    <xf numFmtId="0" fontId="0" fillId="0" borderId="22" xfId="0" applyBorder="1"/>
    <xf numFmtId="3" fontId="6" fillId="0" borderId="0" xfId="0" applyNumberFormat="1" applyFont="1"/>
    <xf numFmtId="3" fontId="0" fillId="0" borderId="6" xfId="0" applyNumberFormat="1" applyBorder="1" applyProtection="1">
      <protection locked="0"/>
    </xf>
    <xf numFmtId="0" fontId="0" fillId="8" borderId="6" xfId="0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11" borderId="0" xfId="0" applyFill="1" applyAlignment="1">
      <alignment horizontal="left"/>
    </xf>
    <xf numFmtId="0" fontId="8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17" borderId="0" xfId="0" applyFont="1" applyFill="1" applyAlignment="1">
      <alignment horizontal="center" wrapText="1"/>
    </xf>
    <xf numFmtId="0" fontId="3" fillId="15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0" fillId="5" borderId="0" xfId="0" applyFill="1"/>
    <xf numFmtId="0" fontId="8" fillId="3" borderId="0" xfId="0" applyFont="1" applyFill="1" applyAlignment="1">
      <alignment horizontal="left"/>
    </xf>
    <xf numFmtId="0" fontId="3" fillId="15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 applyProtection="1">
      <protection locked="0"/>
    </xf>
  </cellXfs>
  <cellStyles count="1">
    <cellStyle name="Standard" xfId="0" builtinId="0"/>
  </cellStyles>
  <dxfs count="252">
    <dxf>
      <numFmt numFmtId="3" formatCode="#,##0"/>
    </dxf>
    <dxf>
      <numFmt numFmtId="3" formatCode="#,##0"/>
    </dxf>
    <dxf>
      <numFmt numFmtId="3" formatCode="#,##0"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numFmt numFmtId="0" formatCode="General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numFmt numFmtId="3" formatCode="#,##0"/>
      <fill>
        <patternFill patternType="solid">
          <fgColor indexed="64"/>
          <bgColor theme="3" tint="0.79998168889431442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theme="3" tint="0.79998168889431442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theme="3" tint="0.79998168889431442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theme="3" tint="0.79998168889431442"/>
        </patternFill>
      </fill>
    </dxf>
    <dxf>
      <numFmt numFmtId="3" formatCode="#,##0"/>
      <fill>
        <patternFill>
          <fgColor indexed="64"/>
          <bgColor theme="3" tint="0.79998168889431442"/>
        </patternFill>
      </fill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theme="3" tint="0.79998168889431442"/>
        </patternFill>
      </fill>
    </dxf>
    <dxf>
      <numFmt numFmtId="3" formatCode="#,##0"/>
      <fill>
        <patternFill>
          <fgColor indexed="64"/>
          <bgColor theme="3" tint="0.79998168889431442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theme="3" tint="0.79998168889431442"/>
        </patternFill>
      </fill>
    </dxf>
    <dxf>
      <numFmt numFmtId="3" formatCode="#,##0"/>
      <fill>
        <patternFill>
          <fgColor indexed="64"/>
          <bgColor theme="3" tint="0.79998168889431442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00000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ill>
        <patternFill patternType="solid">
          <fgColor indexed="64"/>
          <bgColor rgb="FFC00000"/>
        </patternFill>
      </fill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ill>
        <patternFill patternType="solid">
          <fgColor indexed="64"/>
          <bgColor rgb="FFC00000"/>
        </patternFill>
      </fill>
      <border diagonalUp="0" diagonalDown="0">
        <left/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numFmt numFmtId="0" formatCode="General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C00000"/>
        </patternFill>
      </fill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F3D0F3"/>
      <color rgb="FFEC93E8"/>
      <color rgb="FFF604FA"/>
      <color rgb="FFFF7E79"/>
      <color rgb="FF9BEBDC"/>
      <color rgb="FFFF2600"/>
      <color rgb="FF73FEFF"/>
      <color rgb="FFFF8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50618</xdr:colOff>
      <xdr:row>0</xdr:row>
      <xdr:rowOff>56444</xdr:rowOff>
    </xdr:from>
    <xdr:to>
      <xdr:col>51</xdr:col>
      <xdr:colOff>10936</xdr:colOff>
      <xdr:row>5</xdr:row>
      <xdr:rowOff>182661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BD7D83B-2DA3-1E47-8AFC-D4921BA8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41840" y="56444"/>
          <a:ext cx="2672828" cy="1371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65159</xdr:colOff>
      <xdr:row>0</xdr:row>
      <xdr:rowOff>0</xdr:rowOff>
    </xdr:from>
    <xdr:to>
      <xdr:col>50</xdr:col>
      <xdr:colOff>793202</xdr:colOff>
      <xdr:row>5</xdr:row>
      <xdr:rowOff>46043</xdr:rowOff>
    </xdr:to>
    <xdr:pic>
      <xdr:nvPicPr>
        <xdr:cNvPr id="3" name="Billede 1">
          <a:extLst>
            <a:ext uri="{FF2B5EF4-FFF2-40B4-BE49-F238E27FC236}">
              <a16:creationId xmlns:a16="http://schemas.microsoft.com/office/drawing/2014/main" id="{C8563DE0-7198-FD47-9A3B-1345D998B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66789" y="51905"/>
          <a:ext cx="2516256" cy="13298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82550</xdr:colOff>
      <xdr:row>0</xdr:row>
      <xdr:rowOff>235324</xdr:rowOff>
    </xdr:from>
    <xdr:to>
      <xdr:col>22</xdr:col>
      <xdr:colOff>620589</xdr:colOff>
      <xdr:row>6</xdr:row>
      <xdr:rowOff>0</xdr:rowOff>
    </xdr:to>
    <xdr:pic>
      <xdr:nvPicPr>
        <xdr:cNvPr id="3" name="Billede 1">
          <a:extLst>
            <a:ext uri="{FF2B5EF4-FFF2-40B4-BE49-F238E27FC236}">
              <a16:creationId xmlns:a16="http://schemas.microsoft.com/office/drawing/2014/main" id="{FE5BD15A-6002-E74E-9857-9478A684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65432" y="235324"/>
          <a:ext cx="2356567" cy="12438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0000000}" name="Tabel6485121722" displayName="Tabel6485121722" ref="B32:E42" totalsRowShown="0" headerRowDxfId="251" headerRowBorderDxfId="250" tableBorderDxfId="249">
  <autoFilter ref="B32:E42" xr:uid="{00000000-0009-0000-0100-000015000000}"/>
  <sortState xmlns:xlrd2="http://schemas.microsoft.com/office/spreadsheetml/2017/richdata2" ref="B33:E42">
    <sortCondition ref="B32:B42"/>
  </sortState>
  <tableColumns count="4">
    <tableColumn id="1" xr3:uid="{00000000-0010-0000-0000-000001000000}" name="Rang" dataDxfId="248">
      <calculatedColumnFormula>RANK(Tabel6485121722[[#This Row],[Punkte]],Tabel6485121722[Punkte],0)</calculatedColumnFormula>
    </tableColumn>
    <tableColumn id="2" xr3:uid="{00000000-0010-0000-0000-000002000000}" name="Club"/>
    <tableColumn id="3" xr3:uid="{00000000-0010-0000-0000-000003000000}" name="Anz. SpielerInnen" dataDxfId="247">
      <calculatedColumnFormula>SUM(COUNTIF('&gt; Open &lt;'!$E$7:$E$9948,Tabel6485121722[[#This Row],[Club]]),COUNTIF('&gt; Women &lt;'!$E$7:$E$9945,Tabel6485121722[[#This Row],[Club]]))</calculatedColumnFormula>
    </tableColumn>
    <tableColumn id="4" xr3:uid="{00000000-0010-0000-0000-000004000000}" name="Punkte" dataDxfId="246">
      <calculatedColumnFormula>SUM(SUMIF('&gt; Open &lt;'!$E$7:$E$9948,Tabel6485121722[[#This Row],[Club]],'&gt; Open &lt;'!$F$7),SUMIF('&gt; Women &lt;'!$E$7:$E$9945,Tabel6485121722[[#This Row],[Club]],'&gt; Women &lt;'!$F$7))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64851213163" displayName="Tabel64851213163" ref="B6:E16" totalsRowShown="0" headerRowDxfId="245" dataDxfId="243" headerRowBorderDxfId="244" tableBorderDxfId="242">
  <autoFilter ref="B6:E16" xr:uid="{00000000-0009-0000-0100-000002000000}"/>
  <sortState xmlns:xlrd2="http://schemas.microsoft.com/office/spreadsheetml/2017/richdata2" ref="B7:E16">
    <sortCondition ref="B6:B16"/>
  </sortState>
  <tableColumns count="4">
    <tableColumn id="1" xr3:uid="{00000000-0010-0000-0100-000001000000}" name="PR Rang" dataDxfId="241">
      <calculatedColumnFormula>RANK(Tabel64851213163[[#This Row],[Punkte]],Tabel64851213163[Punkte],0)</calculatedColumnFormula>
    </tableColumn>
    <tableColumn id="2" xr3:uid="{00000000-0010-0000-0100-000002000000}" name="Spieler" dataDxfId="240">
      <calculatedColumnFormula>'&gt; Open &lt;'!D7</calculatedColumnFormula>
    </tableColumn>
    <tableColumn id="3" xr3:uid="{00000000-0010-0000-0100-000003000000}" name="Club" dataDxfId="239">
      <calculatedColumnFormula>'&gt; Open &lt;'!E7</calculatedColumnFormula>
    </tableColumn>
    <tableColumn id="4" xr3:uid="{00000000-0010-0000-0100-000004000000}" name="Punkte" dataDxfId="238">
      <calculatedColumnFormula>'&gt; Open &lt;'!F7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6485121316348" displayName="Tabel6485121316348" ref="B19:E29" totalsRowShown="0" headerRowDxfId="237" dataDxfId="235" headerRowBorderDxfId="236" tableBorderDxfId="234">
  <autoFilter ref="B19:E29" xr:uid="{00000000-0009-0000-0100-000007000000}"/>
  <sortState xmlns:xlrd2="http://schemas.microsoft.com/office/spreadsheetml/2017/richdata2" ref="B20:E29">
    <sortCondition ref="B19:B29"/>
  </sortState>
  <tableColumns count="4">
    <tableColumn id="1" xr3:uid="{00000000-0010-0000-0200-000001000000}" name="Rang" dataDxfId="233">
      <calculatedColumnFormula>RANK(Tabel6485121316348[[#This Row],[Punkte]],Tabel6485121316348[Punkte],0)</calculatedColumnFormula>
    </tableColumn>
    <tableColumn id="2" xr3:uid="{00000000-0010-0000-0200-000002000000}" name="Spielerin" dataDxfId="232">
      <calculatedColumnFormula>'&gt; Women &lt;'!D7</calculatedColumnFormula>
    </tableColumn>
    <tableColumn id="3" xr3:uid="{00000000-0010-0000-0200-000003000000}" name="Club" dataDxfId="231">
      <calculatedColumnFormula>'&gt; Women &lt;'!E7</calculatedColumnFormula>
    </tableColumn>
    <tableColumn id="4" xr3:uid="{00000000-0010-0000-0200-000004000000}" name="Punkte" dataDxfId="230">
      <calculatedColumnFormula>'&gt; Women &lt;'!F7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3000000}" name="Open" displayName="Open" ref="A6:AV665" headerRowDxfId="229" headerRowBorderDxfId="228">
  <autoFilter ref="A6:AV665" xr:uid="{00000000-0009-0000-0100-00004D000000}"/>
  <sortState xmlns:xlrd2="http://schemas.microsoft.com/office/spreadsheetml/2017/richdata2" ref="A7:AV665">
    <sortCondition ref="C6:C665"/>
  </sortState>
  <tableColumns count="48">
    <tableColumn id="2" xr3:uid="{00000000-0010-0000-0300-000002000000}" name="PR Rang beim letzten Turnier" dataDxfId="227">
      <calculatedColumnFormula>RANK(Open[[#This Row],[PR Punkte]],Open[PR Punkte],0)</calculatedColumnFormula>
    </tableColumn>
    <tableColumn id="36" xr3:uid="{00000000-0010-0000-0300-000024000000}" name="Tendenz" dataDxfId="226" totalsRowDxfId="225">
      <calculatedColumnFormula>IF(Open[[#This Row],[PR Rang beim letzten Turnier]]&gt;Open[[#This Row],[PR Rang]],1,IF(Open[[#This Row],[PR Rang beim letzten Turnier]]=Open[[#This Row],[PR Rang]],0,-1))</calculatedColumnFormula>
    </tableColumn>
    <tableColumn id="20" xr3:uid="{00000000-0010-0000-0300-000014000000}" name="PR Rang" dataDxfId="224">
      <calculatedColumnFormula>RANK(Open[[#This Row],[PR Punkte]],Open[PR Punkte],0)</calculatedColumnFormula>
    </tableColumn>
    <tableColumn id="1" xr3:uid="{00000000-0010-0000-0300-000001000000}" name="Name" dataDxfId="223" totalsRowDxfId="222"/>
    <tableColumn id="4" xr3:uid="{00000000-0010-0000-0300-000004000000}" name="Club" dataDxfId="221"/>
    <tableColumn id="13" xr3:uid="{00000000-0010-0000-0300-00000D000000}" name="PR Punkte" dataDxfId="220">
      <calculatedColumnFormula>SUM(Open[[#This Row],[PR 1]:[PR 3]])</calculatedColumnFormula>
    </tableColumn>
    <tableColumn id="35" xr3:uid="{00000000-0010-0000-0300-000023000000}" name="PR 1" dataDxfId="219">
      <calculatedColumnFormula>LARGE(#REF!,1)</calculatedColumnFormula>
    </tableColumn>
    <tableColumn id="22" xr3:uid="{00000000-0010-0000-0300-000016000000}" name="PR 2" dataDxfId="218">
      <calculatedColumnFormula>LARGE(#REF!,2)</calculatedColumnFormula>
    </tableColumn>
    <tableColumn id="15" xr3:uid="{00000000-0010-0000-0300-00000F000000}" name="PR 3" dataDxfId="217">
      <calculatedColumnFormula>LARGE(#REF!,3)</calculatedColumnFormula>
    </tableColumn>
    <tableColumn id="23" xr3:uid="{00000000-0010-0000-0300-000017000000}" name="CR Rang" dataDxfId="216">
      <calculatedColumnFormula>RANK(K7,$K$7:$K$944,0)</calculatedColumnFormula>
    </tableColumn>
    <tableColumn id="3" xr3:uid="{00000000-0010-0000-0300-000003000000}" name="CR Punkte" dataDxfId="215">
      <calculatedColumnFormula>SUM(L7:AE7)</calculatedColumnFormula>
    </tableColumn>
    <tableColumn id="27" xr3:uid="{65CBB07A-3D02-6A41-842E-7B32812C32DD}" name="TS ZH O/B 26.03.23" dataDxfId="214">
      <calculatedColumnFormula>IFERROR(VLOOKUP(Open[[#This Row],[TS ZH O/B 26.03.23 Rang]],$AZ$7:$BA$101,2,0)*L$5," ")</calculatedColumnFormula>
    </tableColumn>
    <tableColumn id="18" xr3:uid="{92EDB520-A7FC-3D45-9DAC-9A6B8F8FDD6D}" name="TS SG O 29.04.23" dataDxfId="213">
      <calculatedColumnFormula>IFERROR(VLOOKUP(Open[[#This Row],[TS SG O 29.04.23 Rang]],$AZ$7:$BA$101,2,0)*M$5," ")</calculatedColumnFormula>
    </tableColumn>
    <tableColumn id="5" xr3:uid="{00444F4D-DC76-DF4D-A51B-1C7B10186EE2}" name="TS ES O 11.06.23" dataDxfId="212">
      <calculatedColumnFormula>IFERROR(VLOOKUP(Open[[#This Row],[TS ES O 11.06.23 Rang]],$AZ$7:$BA$101,2,0)*N$5," ")</calculatedColumnFormula>
    </tableColumn>
    <tableColumn id="34" xr3:uid="{E2BCFED8-60FC-8646-AFC1-BEE961CAB72E}" name="TS SH O 24.06.23" dataDxfId="211">
      <calculatedColumnFormula>IFERROR(VLOOKUP(Open[[#This Row],[TS SH O 24.06.23 Rang]],$AZ$7:$BA$101,2,0)*O$5," ")</calculatedColumnFormula>
    </tableColumn>
    <tableColumn id="38" xr3:uid="{FF037278-C216-3E46-AC18-404F12628117}" name="TS LU O A 1.7.23" dataDxfId="210">
      <calculatedColumnFormula>IFERROR(VLOOKUP(Open[[#This Row],[TS LU O A 1.6.23 R]],$AZ$7:$BA$101,2,0)*P$5," ")</calculatedColumnFormula>
    </tableColumn>
    <tableColumn id="42" xr3:uid="{7CD51014-8EF4-064E-B68E-2AA3948948BC}" name="TS LU O B 1.7.23" dataDxfId="209">
      <calculatedColumnFormula>IFERROR(VLOOKUP(Open[[#This Row],[TS LU O B 1.6.23 R]],$AZ$7:$BA$101,2,0)*Q$5," ")</calculatedColumnFormula>
    </tableColumn>
    <tableColumn id="39" xr3:uid="{6B86508D-3CD5-2243-BDB6-2BB535E4185D}" name="TS ZH O/A 8.7.23" dataDxfId="208">
      <calculatedColumnFormula>IFERROR(VLOOKUP(Open[[#This Row],[TS ZH O/A 8.7.23 R]],$AZ$7:$BA$101,2,0)*R$5," ")</calculatedColumnFormula>
    </tableColumn>
    <tableColumn id="6" xr3:uid="{8DFF97FA-90FF-C349-8C92-4A9DE6332172}" name="TS ZH O/B 8.7.23" dataDxfId="207">
      <calculatedColumnFormula>IFERROR(VLOOKUP(Open[[#This Row],[TS ZH O/B 8.7.23 R]],$AZ$7:$BA$101,2,0)*S$5," ")</calculatedColumnFormula>
    </tableColumn>
    <tableColumn id="50" xr3:uid="{EB776DF7-7A40-0A40-8512-F3E748866417}" name="TS BA O A 12.08.23 " dataDxfId="206">
      <calculatedColumnFormula>IFERROR(VLOOKUP(Open[[#This Row],[TS BA O A 12.08.23 R]],$AZ$7:$BA$101,2,0)*T$5," ")</calculatedColumnFormula>
    </tableColumn>
    <tableColumn id="51" xr3:uid="{8735B0B4-91E3-D542-97D5-7B3C99EE1C01}" name="TS BA O B 12.08.23 " dataDxfId="205">
      <calculatedColumnFormula>IFERROR(VLOOKUP(Open[[#This Row],[TS BA O B 12.08.23  R]],$AZ$7:$BA$101,2,0)*U$5," ")</calculatedColumnFormula>
    </tableColumn>
    <tableColumn id="49" xr3:uid="{D5BAC171-1FE5-D24D-A847-2D23009A6091}" name="SM LT O A 2.9.23" dataDxfId="204">
      <calculatedColumnFormula>IFERROR(VLOOKUP(Open[[#This Row],[SM LT O A 2.9.23 R]],$AZ$7:$BA$101,2,0)*V$5," ")</calculatedColumnFormula>
    </tableColumn>
    <tableColumn id="55" xr3:uid="{B4922AFB-EE3C-2B43-8E20-91E774C3ECCD}" name="SM LT O B 2.9.23" dataDxfId="203">
      <calculatedColumnFormula>IFERROR(VLOOKUP(Open[[#This Row],[SM LT O B 2.9.23 R]],$AZ$7:$BA$101,2,0)*W$5," ")</calculatedColumnFormula>
    </tableColumn>
    <tableColumn id="57" xr3:uid="{C24F072D-45B5-8148-B2E9-9475DF141904}" name="TS LA O 16.9.23" dataDxfId="202">
      <calculatedColumnFormula>IFERROR(VLOOKUP(Open[[#This Row],[TS LA O 16.9.23 R]],$AZ$7:$BA$101,2,0)*X$5," ")</calculatedColumnFormula>
    </tableColumn>
    <tableColumn id="61" xr3:uid="{6403FFFF-3082-DA4C-9D1D-3AB5C40CFA1E}" name="TS ZH O 8.10.23" dataDxfId="201">
      <calculatedColumnFormula>IFERROR(VLOOKUP(Open[[#This Row],[TS ZH O 8.10.23 R]],$AZ$7:$BA$101,2,0)*Y$5," ")</calculatedColumnFormula>
    </tableColumn>
    <tableColumn id="10" xr3:uid="{2964A56E-F0ED-4205-B418-21BD816B5EEA}" name="TS ZH O/A 6.1.24 " dataDxfId="200">
      <calculatedColumnFormula>IFERROR(VLOOKUP(Open[[#This Row],[TS ZH O/A 6.1.24 R]],$AZ$7:$BA$101,2,0)*Z$5," ")</calculatedColumnFormula>
    </tableColumn>
    <tableColumn id="9" xr3:uid="{9AFBA840-0C7F-4BC4-B8CF-E5BC557663D1}" name="TS ZH O/B 6.1.24" dataDxfId="199">
      <calculatedColumnFormula>IFERROR(VLOOKUP(Open[[#This Row],[TS ZH O/B 6.1.24 R]],$AZ$7:$BA$101,2,0)*AA$5," ")</calculatedColumnFormula>
    </tableColumn>
    <tableColumn id="12" xr3:uid="{7DA1854F-7EA6-4576-981F-0F264C1CFFF3}" name="TS SH O 13.1.24" dataDxfId="198">
      <calculatedColumnFormula>IFERROR(VLOOKUP(Open[[#This Row],[TS SH O 13.1.24 R]],$AZ$7:$BA$101,2,0)*AB$5," ")</calculatedColumnFormula>
    </tableColumn>
    <tableColumn id="21" xr3:uid="{00000000-0010-0000-0300-000015000000}" name="PR" dataDxfId="197"/>
    <tableColumn id="14" xr3:uid="{00000000-0010-0000-0300-00000E000000}" name="PR2" dataDxfId="196"/>
    <tableColumn id="33" xr3:uid="{00000000-0010-0000-0300-000021000000}" name="PR3" dataDxfId="195"/>
    <tableColumn id="19" xr3:uid="{81ED7A9A-0522-9A4A-BB0E-F12CC86F0F48}" name="TS ZH O/B 26.03.23 Rang" dataDxfId="194">
      <calculatedColumnFormula>VLOOKUP(Open[[#This Row],[Name]],#REF!,2,0)</calculatedColumnFormula>
    </tableColumn>
    <tableColumn id="29" xr3:uid="{076890C1-B1D1-E944-B590-42C729F359F2}" name="TS SG O 29.04.23 Rang" dataDxfId="193"/>
    <tableColumn id="16" xr3:uid="{0D7C6F2E-8DF2-D449-8ED0-D682BFFBC4A0}" name="TS ES O 11.06.23 Rang" dataDxfId="192">
      <calculatedColumnFormula>VLOOKUP(Open[[#This Row],[Name]],$D$536:$E$546,2,0)</calculatedColumnFormula>
    </tableColumn>
    <tableColumn id="37" xr3:uid="{656B4081-3B29-414E-9632-682D9A20BB37}" name="TS SH O 24.06.23 Rang" dataDxfId="191"/>
    <tableColumn id="41" xr3:uid="{F90710E4-26EF-FA44-A3B2-FC7D8CB13829}" name="TS LU O A 1.6.23 R" dataDxfId="190"/>
    <tableColumn id="47" xr3:uid="{BBBE4791-D579-CA41-8C71-9091D0FF7E74}" name="TS LU O B 1.6.23 R" dataDxfId="189"/>
    <tableColumn id="40" xr3:uid="{70C13C0B-DDED-F44A-9E70-B5873B135E8C}" name="TS ZH O/A 8.7.23 R" dataDxfId="188">
      <calculatedColumnFormula>VLOOKUP(Open[[#This Row],[Name]],#REF!,2,0)</calculatedColumnFormula>
    </tableColumn>
    <tableColumn id="48" xr3:uid="{CC237C30-E3C9-284D-B2D7-CAEDD1997056}" name="TS ZH O/B 8.7.23 R" dataDxfId="187"/>
    <tableColumn id="52" xr3:uid="{E2246661-83B5-0746-8BF4-69FBF9572EDF}" name="TS BA O A 12.08.23 R" dataDxfId="186">
      <calculatedColumnFormula>VLOOKUP(Open[[#This Row],[Name]],#REF!,2,0)</calculatedColumnFormula>
    </tableColumn>
    <tableColumn id="53" xr3:uid="{7A330BF0-4B3E-214E-A631-BA06F56738AB}" name="TS BA O B 12.08.23  R" dataDxfId="185">
      <calculatedColumnFormula>VLOOKUP(Open[[#This Row],[Name]],D$569:E$579,2,0)</calculatedColumnFormula>
    </tableColumn>
    <tableColumn id="54" xr3:uid="{6BB4896A-F262-CB47-B85E-828F84E130F1}" name="SM LT O A 2.9.23 R" dataDxfId="184"/>
    <tableColumn id="56" xr3:uid="{F7831C6B-E4A6-3446-977B-7F523346427B}" name="SM LT O B 2.9.23 R" dataDxfId="183"/>
    <tableColumn id="58" xr3:uid="{F5EBE2F0-DF36-7A4F-AB43-ACDB6D4F3261}" name="TS LA O 16.9.23 R" dataDxfId="182">
      <calculatedColumnFormula>VLOOKUP(Open[[#This Row],[Name]],#REF!,2,0)</calculatedColumnFormula>
    </tableColumn>
    <tableColumn id="59" xr3:uid="{9C0F54DE-3077-8547-8E8A-9F52FCDB5C7C}" name="TS ZH O 8.10.23 R" dataDxfId="181">
      <calculatedColumnFormula>VLOOKUP(Open[[#This Row],[Name]],#REF!,2,0)</calculatedColumnFormula>
    </tableColumn>
    <tableColumn id="7" xr3:uid="{87728C64-FEC9-45E2-B719-381EF3755F99}" name="TS ZH O/A 6.1.24 R" dataDxfId="180">
      <calculatedColumnFormula>VLOOKUP(Open[[#This Row],[Name]],#REF!,2,0)</calculatedColumnFormula>
    </tableColumn>
    <tableColumn id="8" xr3:uid="{2220E043-6EFD-419E-98CB-730F7F43C4BE}" name="TS ZH O/B 6.1.24 R" dataDxfId="179">
      <calculatedColumnFormula>VLOOKUP(Open[[#This Row],[Name]],#REF!,2,0)</calculatedColumnFormula>
    </tableColumn>
    <tableColumn id="11" xr3:uid="{F7117CDA-1EDD-45B2-9D75-281A92C74570}" name="TS SH O 13.1.24 R" dataDxfId="178">
      <calculatedColumnFormula>VLOOKUP(Open[[#This Row],[Name]],#REF!,2,0)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5000000}" name="Women" displayName="Women" ref="A6:AV172" headerRowDxfId="177" headerRowBorderDxfId="176">
  <autoFilter ref="A6:AV172" xr:uid="{00000000-0009-0000-0100-00004F000000}"/>
  <sortState xmlns:xlrd2="http://schemas.microsoft.com/office/spreadsheetml/2017/richdata2" ref="A7:AV172">
    <sortCondition ref="C6:C172"/>
  </sortState>
  <tableColumns count="48">
    <tableColumn id="2" xr3:uid="{00000000-0010-0000-0500-000002000000}" name="PR Rang beim letzten Turnier" dataDxfId="175" totalsRowDxfId="174">
      <calculatedColumnFormula>RANK(Women[[#This Row],[PR Punkte]],Women[PR Punkte],0)</calculatedColumnFormula>
    </tableColumn>
    <tableColumn id="23" xr3:uid="{00000000-0010-0000-0500-000017000000}" name="Tendenz" dataDxfId="173" totalsRowDxfId="172">
      <calculatedColumnFormula>IF(Women[[#This Row],[PR Rang beim letzten Turnier]]&gt;Women[[#This Row],[PR Rang]],1,IF(Women[[#This Row],[PR Rang]]=Women[[#This Row],[PR Rang beim letzten Turnier]],0,-1))</calculatedColumnFormula>
    </tableColumn>
    <tableColumn id="22" xr3:uid="{00000000-0010-0000-0500-000016000000}" name="PR Rang" dataDxfId="171" totalsRowDxfId="170">
      <calculatedColumnFormula>RANK(Women[[#This Row],[PR Punkte]],Women[PR Punkte],0)</calculatedColumnFormula>
    </tableColumn>
    <tableColumn id="39" xr3:uid="{00000000-0010-0000-0500-000027000000}" name="Name" dataDxfId="169" totalsRowDxfId="168"/>
    <tableColumn id="4" xr3:uid="{00000000-0010-0000-0500-000004000000}" name="Club" dataDxfId="167"/>
    <tableColumn id="40" xr3:uid="{00000000-0010-0000-0500-000028000000}" name="PR Punkte" dataDxfId="166">
      <calculatedColumnFormula>SUM(Women[[#This Row],[PR 1]:[PR 3]])</calculatedColumnFormula>
    </tableColumn>
    <tableColumn id="44" xr3:uid="{00000000-0010-0000-0500-00002C000000}" name="PR 1" dataDxfId="165">
      <calculatedColumnFormula>LARGE(#REF!,1)</calculatedColumnFormula>
    </tableColumn>
    <tableColumn id="43" xr3:uid="{00000000-0010-0000-0500-00002B000000}" name="PR 2" dataDxfId="164">
      <calculatedColumnFormula>LARGE(#REF!,2)</calculatedColumnFormula>
    </tableColumn>
    <tableColumn id="42" xr3:uid="{00000000-0010-0000-0500-00002A000000}" name="PR 3" dataDxfId="163">
      <calculatedColumnFormula>LARGE(#REF!,3)</calculatedColumnFormula>
    </tableColumn>
    <tableColumn id="37" xr3:uid="{00000000-0010-0000-0500-000025000000}" name="CR Rang" dataDxfId="162">
      <calculatedColumnFormula>RANK(K7,$K$7:$K$172,0)</calculatedColumnFormula>
    </tableColumn>
    <tableColumn id="3" xr3:uid="{00000000-0010-0000-0500-000003000000}" name="CR Punkte" dataDxfId="161">
      <calculatedColumnFormula>SUM(L7:AE7)</calculatedColumnFormula>
    </tableColumn>
    <tableColumn id="1" xr3:uid="{6E249DEA-7956-A347-934C-43DA91755D01}" name="TS SG O 29.04.23" dataDxfId="160">
      <calculatedColumnFormula>IFERROR(VLOOKUP(Women[[#This Row],[TS SG O 29.04.23 Rang]],$BC$8:$BD$65,2,0)*L$5," ")</calculatedColumnFormula>
    </tableColumn>
    <tableColumn id="11" xr3:uid="{7DCB52D5-F675-7E47-9A54-8A02661472FF}" name="TS SG W 29.04.24" dataDxfId="159">
      <calculatedColumnFormula>IFERROR(VLOOKUP(Women[[#This Row],[TS SG W 29.04.23]],$AZ$8:$BA$65,2,0)*M$5," ")</calculatedColumnFormula>
    </tableColumn>
    <tableColumn id="20" xr3:uid="{5867C5F7-DDA2-4C41-8343-BB6CF4157920}" name="TS ES O 11.06.23" dataDxfId="158">
      <calculatedColumnFormula>IFERROR(VLOOKUP(Women[[#This Row],[TS ES O 11.06.23 Rang]],$BC$8:$BD$65,2,0)*N$5," ")</calculatedColumnFormula>
    </tableColumn>
    <tableColumn id="5" xr3:uid="{48F89C03-2E1B-3844-8FE8-F4C902B4D7F2}" name="TS SH O 24.06.23" dataDxfId="157">
      <calculatedColumnFormula>IFERROR(VLOOKUP(Women[[#This Row],[TS SH O 24.06.23 Rang]],$BC$8:$BD$65,2,0)*O$5," ")</calculatedColumnFormula>
    </tableColumn>
    <tableColumn id="6" xr3:uid="{4E879EEA-CF79-3F40-8563-6948E76E59EB}" name="TS SH W 24.06.23" dataDxfId="156">
      <calculatedColumnFormula>IFERROR(VLOOKUP(Women[[#This Row],[TS SH W 24.06.232]],$AZ$8:$BA$65,2,0)*P$5," ")</calculatedColumnFormula>
    </tableColumn>
    <tableColumn id="41" xr3:uid="{752259CB-99B7-9D49-B2EC-CE2C5D981515}" name="TS LU O/A 1.7.23" dataDxfId="155">
      <calculatedColumnFormula>IFERROR(VLOOKUP(Women[[#This Row],[TS LU O/A 1.7.23 R]],$BC$8:$BD$65,2,0)*Q$5," ")</calculatedColumnFormula>
    </tableColumn>
    <tableColumn id="46" xr3:uid="{23CD34BF-818E-F941-95A7-3F606D415374}" name="TS ZH O/A 8.7.23" dataDxfId="154">
      <calculatedColumnFormula>IFERROR(VLOOKUP(Women[[#This Row],[TS ZH O/A 8.7.232]],$BC$8:$BD$65,2,0)*R$5," ")</calculatedColumnFormula>
    </tableColumn>
    <tableColumn id="49" xr3:uid="{04B42B51-58CF-3845-AE6C-5530FB505CC0}" name="TS ZH W 8.7.25" dataDxfId="153">
      <calculatedColumnFormula>IFERROR(VLOOKUP(Women[[#This Row],[TS ZH W 8.7.23]],$AZ$8:$BA$65,2,0)*S$5," ")</calculatedColumnFormula>
    </tableColumn>
    <tableColumn id="51" xr3:uid="{09868EEF-2DA4-7E4D-94FF-86DC094FA088}" name="TS BA W 12.08.23" dataDxfId="152">
      <calculatedColumnFormula>IFERROR(VLOOKUP(Women[[#This Row],[TS BA W 12.08.23 R]],$AZ$7:$BA$64,2,0)*T$5," ")</calculatedColumnFormula>
    </tableColumn>
    <tableColumn id="50" xr3:uid="{B876FAC0-3CFD-804D-BA84-6912168BC5D2}" name="TS BA O A 12.08.23 R" dataDxfId="151">
      <calculatedColumnFormula>IFERROR(VLOOKUP(Women[[#This Row],[TS BA O A 12.08.23 R2]],$BC$7:$BD$64,2,0)*U$5," ")</calculatedColumnFormula>
    </tableColumn>
    <tableColumn id="52" xr3:uid="{6E32FE79-02F5-BB40-8104-530E91F1525F}" name="SM LT O A 2.9.23" dataDxfId="150">
      <calculatedColumnFormula>IFERROR(VLOOKUP(Women[[#This Row],[SM LT O A 2.9.23 R]],$BC$7:$BD$64,2,0)*V$5," ")</calculatedColumnFormula>
    </tableColumn>
    <tableColumn id="63" xr3:uid="{B064098C-4C8F-854F-ABFA-E7FB9200CE8E}" name="SM LT W 2.9.23" dataDxfId="149">
      <calculatedColumnFormula>IFERROR(VLOOKUP(Women[[#This Row],[SM LT W 2.9.23 R]],$AZ$7:$BA$64,2,0)*W$5," ")</calculatedColumnFormula>
    </tableColumn>
    <tableColumn id="64" xr3:uid="{69266191-BA18-AE4B-8389-8ECAF35CB688}" name="TS LA O 16.9.23" dataDxfId="148">
      <calculatedColumnFormula>IFERROR(VLOOKUP(Women[[#This Row],[TS SH O 13.1.24 R]],$BC$7:$BD$64,2,0)*X$5," ")</calculatedColumnFormula>
    </tableColumn>
    <tableColumn id="8" xr3:uid="{C212D646-CFBC-4D84-BD2C-FDD4F3B95672}" name="TS ZH W 6.1.24" dataDxfId="147">
      <calculatedColumnFormula>IFERROR(VLOOKUP(Women[[#This Row],[TS ZH W 6.1.242]],$AZ$7:$BA$64,2,0)*Y$5," ")</calculatedColumnFormula>
    </tableColumn>
    <tableColumn id="12" xr3:uid="{88C82DBD-68CF-4C45-97F9-22CE348327A8}" name="TS ZH O/A 6.1.24 " dataDxfId="146">
      <calculatedColumnFormula>IFERROR(VLOOKUP(Women[[#This Row],[TS SH O 13.1.24 R]],$BC$7:$BD$64,2,0)*Z$5," ")</calculatedColumnFormula>
    </tableColumn>
    <tableColumn id="25" xr3:uid="{E7125E74-0E66-4C0A-BD1F-1B4E94D614A2}" name="TS SH W 13.1.24" dataDxfId="145">
      <calculatedColumnFormula>IFERROR(VLOOKUP(Women[[#This Row],[TS SH W 13.1.24 R]],$AZ$7:$BA$64,2,0)*AA$5," ")</calculatedColumnFormula>
    </tableColumn>
    <tableColumn id="19" xr3:uid="{59030504-9772-471F-858A-342042D96AA4}" name="TS SH O 13.1.24" dataDxfId="144">
      <calculatedColumnFormula>IFERROR(VLOOKUP(Women[[#This Row],[TS SH O 13.1.24 R]],$BC$7:$BD$64,2,0)*AB$5," ")</calculatedColumnFormula>
    </tableColumn>
    <tableColumn id="15" xr3:uid="{00000000-0010-0000-0500-00000F000000}" name="PR1" dataDxfId="143"/>
    <tableColumn id="17" xr3:uid="{00000000-0010-0000-0500-000011000000}" name="PR2" dataDxfId="142"/>
    <tableColumn id="30" xr3:uid="{00000000-0010-0000-0500-00001E000000}" name="PR3" dataDxfId="141"/>
    <tableColumn id="16" xr3:uid="{979A2FA9-73B5-934C-B078-CF95535B6ED6}" name="TS SG O 29.04.23 Rang" dataDxfId="140"/>
    <tableColumn id="24" xr3:uid="{990734D5-0699-264C-BA73-07537FD94E73}" name="TS SG W 29.04.23" dataDxfId="139"/>
    <tableColumn id="21" xr3:uid="{BC72C658-214E-9542-85F4-D224E3BAF35D}" name="TS ES O 11.06.23 Rang" dataDxfId="138"/>
    <tableColumn id="9" xr3:uid="{A6C5028E-B8AF-B248-AA69-969BA93D48FD}" name="TS SH O 24.06.23 Rang" dataDxfId="137"/>
    <tableColumn id="26" xr3:uid="{A3F3823E-194A-AA4B-B51B-117C37157963}" name="TS SH W 24.06.232" dataDxfId="136">
      <calculatedColumnFormula>VLOOKUP(Women[[#This Row],[Name]],#REF!,2,0)</calculatedColumnFormula>
    </tableColumn>
    <tableColumn id="34" xr3:uid="{6491E43A-E801-DD40-882C-A577E6D683DD}" name="TS LU O/A 1.7.23 R" dataDxfId="135"/>
    <tableColumn id="53" xr3:uid="{E5A0B2AE-DEB2-7243-AC32-450CA0F70452}" name="TS ZH O/A 8.7.232" dataDxfId="134"/>
    <tableColumn id="59" xr3:uid="{5A26C8E6-AE9A-6945-BD36-8A93873354E5}" name="TS ZH W 8.7.23" dataDxfId="133">
      <calculatedColumnFormula>VLOOKUP(Women[[#This Row],[Name]],#REF!,2,0)</calculatedColumnFormula>
    </tableColumn>
    <tableColumn id="47" xr3:uid="{D8C29865-0EC1-8541-8D2D-F2D1BD7C236C}" name="TS BA W 12.08.23 R" dataDxfId="132">
      <calculatedColumnFormula>VLOOKUP(Women[[#This Row],[Name]],#REF!,2,0)</calculatedColumnFormula>
    </tableColumn>
    <tableColumn id="48" xr3:uid="{5FB6BEC9-0AA7-834C-BFFC-F7ED4AD65D9B}" name="TS BA O A 12.08.23 R2" dataDxfId="131"/>
    <tableColumn id="60" xr3:uid="{71A18D49-9745-134C-8D95-0ACBFBC49CE3}" name="SM LT O A 2.9.23 R" dataDxfId="130"/>
    <tableColumn id="62" xr3:uid="{1F364C77-F790-E844-9970-9CF8322716E3}" name="SM LT W 2.9.23 R" dataDxfId="129">
      <calculatedColumnFormula>VLOOKUP(Women[[#This Row],[Name]],#REF!,2,0)</calculatedColumnFormula>
    </tableColumn>
    <tableColumn id="65" xr3:uid="{E1F30A91-BA72-CE4B-92CF-545164E89BFC}" name="TS LA O 16.9.23 R" dataDxfId="128"/>
    <tableColumn id="7" xr3:uid="{131AB53A-352D-4BCC-A44E-9EE641F3AE0F}" name="TS ZH W 6.1.242" dataDxfId="127">
      <calculatedColumnFormula>VLOOKUP(Women[[#This Row],[Name]],#REF!,2,0)</calculatedColumnFormula>
    </tableColumn>
    <tableColumn id="10" xr3:uid="{55B5AF73-ACBB-404A-AE02-BFC2F102DC63}" name="TS ZH O/A 6.1.24 R" dataDxfId="126"/>
    <tableColumn id="13" xr3:uid="{7E91BD52-D78A-4098-A895-50B55735138D}" name="TS SH W 13.1.24 R" dataDxfId="125">
      <calculatedColumnFormula>VLOOKUP(Women[[#This Row],[Name]],#REF!,2,0)</calculatedColumnFormula>
    </tableColumn>
    <tableColumn id="14" xr3:uid="{4CB5C0E6-19D6-4066-8C23-A89F7B546B2D}" name="TS SH O 13.1.24 R" dataDxfId="124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7000000}" name="Mixed" displayName="Mixed" ref="A6:T368" headerRowDxfId="123" headerRowBorderDxfId="122">
  <autoFilter ref="A6:T368" xr:uid="{00000000-000C-0000-FFFF-FFFF07000000}"/>
  <sortState xmlns:xlrd2="http://schemas.microsoft.com/office/spreadsheetml/2017/richdata2" ref="A7:T368">
    <sortCondition ref="A6:A368"/>
  </sortState>
  <tableColumns count="20">
    <tableColumn id="1" xr3:uid="{00000000-0010-0000-0700-000001000000}" name="Rang" totalsRowLabel="Total" dataDxfId="121">
      <calculatedColumnFormula>RANK(D7,$D$7:$D$368,0)</calculatedColumnFormula>
    </tableColumn>
    <tableColumn id="2" xr3:uid="{00000000-0010-0000-0700-000002000000}" name="Name" dataDxfId="120" totalsRowDxfId="119"/>
    <tableColumn id="4" xr3:uid="{00000000-0010-0000-0700-000004000000}" name="Club"/>
    <tableColumn id="3" xr3:uid="{00000000-0010-0000-0700-000003000000}" name="CR Punkte" dataDxfId="0">
      <calculatedColumnFormula>SUM(E7:L7)</calculatedColumnFormula>
    </tableColumn>
    <tableColumn id="10" xr3:uid="{3238743C-2471-8B4D-92C7-72A3435B0E04}" name="TS ZH Mi 26.03.23" dataDxfId="118">
      <calculatedColumnFormula>IFERROR(VLOOKUP(Mixed[[#This Row],[TS ZH Mi 26.03.23 Rang]],$X$7:$Y$102,2,0)*E$5,"")</calculatedColumnFormula>
    </tableColumn>
    <tableColumn id="8" xr3:uid="{A55D8030-F4EA-1446-8598-3A408315CE04}" name="TS ES Mi 10.06.23" dataDxfId="117">
      <calculatedColumnFormula>IFERROR(VLOOKUP(Mixed[[#This Row],[TS ES Mi 10.06.23 Rang]],$X$7:$Y$102,2,0)*F$5,"")</calculatedColumnFormula>
    </tableColumn>
    <tableColumn id="11" xr3:uid="{015DBA3B-FFD2-9E4B-8470-10C58623ADE6}" name="TS BE Mi A 17.6.23" dataDxfId="116">
      <calculatedColumnFormula>IFERROR(VLOOKUP(Mixed[[#This Row],[TS BE Mi A 17.06.23 R]],$X$7:$Y$102,2,0)*G$5,"")</calculatedColumnFormula>
    </tableColumn>
    <tableColumn id="22" xr3:uid="{80A2C09B-99D6-7F44-800E-9501C87A0827}" name="TS BE Mi B 17.6.24" dataDxfId="115">
      <calculatedColumnFormula>IFERROR(VLOOKUP(Mixed[[#This Row],[TS BE Mi B 17.06.23 R]],$X$7:$Y$102,2,0)*H$5,"")</calculatedColumnFormula>
    </tableColumn>
    <tableColumn id="13" xr3:uid="{5F111649-69AE-2245-8CFA-30436C590F3A}" name="TS BE Mi B 17.6.25" dataDxfId="114">
      <calculatedColumnFormula>IFERROR(VLOOKUP(Mixed[[#This Row],[TS BA Mi 13.08.23]],$X$7:$Y$102,2,0)*I$5,"")</calculatedColumnFormula>
    </tableColumn>
    <tableColumn id="24" xr3:uid="{62941C36-BCE5-EB4C-A5B3-511579932E05}" name="SM LT Mi 3.9.23" dataDxfId="113">
      <calculatedColumnFormula>IFERROR(VLOOKUP(Mixed[[#This Row],[SM LT Mi 3.9.23 R]],$X$7:$Y$102,2,0)*J$5,"")</calculatedColumnFormula>
    </tableColumn>
    <tableColumn id="23" xr3:uid="{551321D8-DEE6-3F46-978A-BC9893A04881}" name="SM LT Mi B 3.9.23" dataDxfId="2">
      <calculatedColumnFormula>IFERROR(VLOOKUP(Mixed[[#This Row],[SM LT Mi 3.9.23 R]],$X$7:$Y$102,2,0)*K$5,"")</calculatedColumnFormula>
    </tableColumn>
    <tableColumn id="28" xr3:uid="{66AA8AEA-528D-4F35-9D97-AA0B2CB3C7A0}" name="TS SH Mi 14.1.24" dataDxfId="1">
      <calculatedColumnFormula>IFERROR(VLOOKUP(Mixed[[#This Row],[TS SH Mi 14.1.24 R]],$X$7:$Y$102,2,0)*L$5,"")</calculatedColumnFormula>
    </tableColumn>
    <tableColumn id="7" xr3:uid="{CFBB492B-5A3F-444D-A212-38BC941D7719}" name="TS ZH Mi 26.03.23 Rang" dataDxfId="112">
      <calculatedColumnFormula>VLOOKUP(Mixed[[#This Row],[Name]],#REF!,2,0)</calculatedColumnFormula>
    </tableColumn>
    <tableColumn id="9" xr3:uid="{D11A3AEE-25D9-524B-9DD0-D1037B8F7262}" name="TS ES Mi 10.06.23 Rang" dataDxfId="111"/>
    <tableColumn id="20" xr3:uid="{2F2F3F90-7CC4-364A-9E7D-BAFA57829D14}" name="TS BE Mi A 17.06.23 R" dataDxfId="110">
      <calculatedColumnFormula>VLOOKUP(Mixed[[#This Row],[Name]],D$287:D$328,2,0)</calculatedColumnFormula>
    </tableColumn>
    <tableColumn id="21" xr3:uid="{7D093482-F8D4-6341-9DC0-1298C8B88BBE}" name="TS BE Mi B 17.06.23 R" dataDxfId="109"/>
    <tableColumn id="12" xr3:uid="{2D8CEE91-39BB-0B42-B217-F49AD9782551}" name="TS BA Mi 13.08.23" dataDxfId="108">
      <calculatedColumnFormula>VLOOKUP(Mixed[[#This Row],[Name]],#REF!,2,0)</calculatedColumnFormula>
    </tableColumn>
    <tableColumn id="25" xr3:uid="{22C16B58-26FD-DF4F-93A8-B5F89E99217B}" name="SM LT Mi 3.9.23 R" dataDxfId="107">
      <calculatedColumnFormula>VLOOKUP(Mixed[[#This Row],[Name]],#REF!,2,0)</calculatedColumnFormula>
    </tableColumn>
    <tableColumn id="26" xr3:uid="{E3E41D35-2672-DF40-BD7E-2ACFBCDFDF3D}" name="SM LT Mi B 3.9.23 R" dataDxfId="106">
      <calculatedColumnFormula>VLOOKUP(Mixed[[#This Row],[Name]],#REF!,2,0)</calculatedColumnFormula>
    </tableColumn>
    <tableColumn id="27" xr3:uid="{6834E125-4F26-4657-B68F-628E4BCDD504}" name="TS SH Mi 14.1.24 R" dataDxfId="105">
      <calculatedColumnFormula>VLOOKUP(Mixed[[#This Row],[Name]],AG:AH,2,0)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F63"/>
  <sheetViews>
    <sheetView topLeftCell="A8" zoomScale="125" workbookViewId="0">
      <selection activeCell="I43" sqref="I43"/>
    </sheetView>
  </sheetViews>
  <sheetFormatPr baseColWidth="10" defaultRowHeight="15.5"/>
  <cols>
    <col min="1" max="1" width="10.83203125" customWidth="1"/>
    <col min="2" max="2" width="11" customWidth="1"/>
    <col min="3" max="3" width="25.6640625" customWidth="1"/>
    <col min="4" max="4" width="16.83203125" customWidth="1"/>
    <col min="5" max="5" width="12.1640625" customWidth="1"/>
    <col min="6" max="6" width="10.83203125" customWidth="1"/>
  </cols>
  <sheetData>
    <row r="1" spans="1:6" ht="26">
      <c r="A1" s="163" t="s">
        <v>31</v>
      </c>
      <c r="B1" s="164"/>
      <c r="C1" s="164"/>
      <c r="D1" s="164"/>
      <c r="E1" s="164"/>
      <c r="F1" s="165"/>
    </row>
    <row r="2" spans="1:6" ht="30" customHeight="1">
      <c r="A2" s="38"/>
      <c r="B2" s="39"/>
      <c r="C2" s="39"/>
      <c r="D2" s="39"/>
      <c r="E2" s="39"/>
      <c r="F2" s="40"/>
    </row>
    <row r="3" spans="1:6" ht="30" customHeight="1">
      <c r="A3" s="38"/>
      <c r="B3" s="169" t="s">
        <v>441</v>
      </c>
      <c r="C3" s="169"/>
      <c r="D3" s="169"/>
      <c r="E3" s="169"/>
      <c r="F3" s="40"/>
    </row>
    <row r="4" spans="1:6" ht="16" customHeight="1">
      <c r="A4" s="38"/>
      <c r="B4" s="39"/>
      <c r="C4" s="39"/>
      <c r="D4" s="39"/>
      <c r="E4" s="39"/>
      <c r="F4" s="40"/>
    </row>
    <row r="5" spans="1:6">
      <c r="A5" s="10"/>
      <c r="B5" s="5" t="s">
        <v>440</v>
      </c>
      <c r="C5" s="5"/>
      <c r="D5" s="5"/>
      <c r="E5" s="5"/>
      <c r="F5" s="45"/>
    </row>
    <row r="6" spans="1:6">
      <c r="A6" s="10"/>
      <c r="B6" s="12" t="s">
        <v>388</v>
      </c>
      <c r="C6" s="41" t="s">
        <v>32</v>
      </c>
      <c r="D6" s="41" t="s">
        <v>3</v>
      </c>
      <c r="E6" s="42" t="s">
        <v>5</v>
      </c>
      <c r="F6" s="11"/>
    </row>
    <row r="7" spans="1:6">
      <c r="A7" s="10"/>
      <c r="B7" s="44">
        <f>RANK(Tabel64851213163[[#This Row],[Punkte]],Tabel64851213163[Punkte],0)</f>
        <v>1</v>
      </c>
      <c r="C7" t="str">
        <f>'&gt; Open &lt;'!D7</f>
        <v>Laura Kunzelmann</v>
      </c>
      <c r="D7" t="str">
        <f>'&gt; Open &lt;'!E7</f>
        <v>Basel</v>
      </c>
      <c r="E7" s="50">
        <f>'&gt; Open &lt;'!F7</f>
        <v>5130</v>
      </c>
      <c r="F7" s="11"/>
    </row>
    <row r="8" spans="1:6">
      <c r="A8" s="10"/>
      <c r="B8" s="44">
        <f>RANK(Tabel64851213163[[#This Row],[Punkte]],Tabel64851213163[Punkte],0)</f>
        <v>2</v>
      </c>
      <c r="C8" t="str">
        <f>'&gt; Open &lt;'!D8</f>
        <v>Matias Bermejo Pasetti</v>
      </c>
      <c r="D8" t="str">
        <f>'&gt; Open &lt;'!E8</f>
        <v>Basel</v>
      </c>
      <c r="E8" s="50">
        <f>'&gt; Open &lt;'!F8</f>
        <v>5004</v>
      </c>
      <c r="F8" s="11"/>
    </row>
    <row r="9" spans="1:6">
      <c r="A9" s="10"/>
      <c r="B9" s="44">
        <f>RANK(Tabel64851213163[[#This Row],[Punkte]],Tabel64851213163[Punkte],0)</f>
        <v>3</v>
      </c>
      <c r="C9" t="str">
        <f>'&gt; Open &lt;'!D9</f>
        <v>Emanuel Rimle</v>
      </c>
      <c r="D9" t="str">
        <f>'&gt; Open &lt;'!E9</f>
        <v>St. Gallen</v>
      </c>
      <c r="E9" s="50">
        <f>'&gt; Open &lt;'!F9</f>
        <v>4844</v>
      </c>
      <c r="F9" s="11"/>
    </row>
    <row r="10" spans="1:6">
      <c r="A10" s="10"/>
      <c r="B10" s="44">
        <f>RANK(Tabel64851213163[[#This Row],[Punkte]],Tabel64851213163[Punkte],0)</f>
        <v>4</v>
      </c>
      <c r="C10" t="str">
        <f>'&gt; Open &lt;'!D10</f>
        <v>Cédric Widin</v>
      </c>
      <c r="D10" t="str">
        <f>'&gt; Open &lt;'!E10</f>
        <v>Basel</v>
      </c>
      <c r="E10" s="50">
        <f>'&gt; Open &lt;'!F10</f>
        <v>4790</v>
      </c>
      <c r="F10" s="11"/>
    </row>
    <row r="11" spans="1:6">
      <c r="A11" s="10"/>
      <c r="B11" s="44">
        <f>RANK(Tabel64851213163[[#This Row],[Punkte]],Tabel64851213163[Punkte],0)</f>
        <v>5</v>
      </c>
      <c r="C11" t="str">
        <f>'&gt; Open &lt;'!D11</f>
        <v>Nicolas Tognini</v>
      </c>
      <c r="D11" t="str">
        <f>'&gt; Open &lt;'!E11</f>
        <v>Bern</v>
      </c>
      <c r="E11" s="50">
        <f>'&gt; Open &lt;'!F11</f>
        <v>4786</v>
      </c>
      <c r="F11" s="11"/>
    </row>
    <row r="12" spans="1:6">
      <c r="A12" s="10"/>
      <c r="B12" s="44">
        <f>RANK(Tabel64851213163[[#This Row],[Punkte]],Tabel64851213163[Punkte],0)</f>
        <v>6</v>
      </c>
      <c r="C12" t="str">
        <f>'&gt; Open &lt;'!D12</f>
        <v>Merlin Baumeler</v>
      </c>
      <c r="D12" t="str">
        <f>'&gt; Open &lt;'!E12</f>
        <v>Bern</v>
      </c>
      <c r="E12" s="50">
        <f>'&gt; Open &lt;'!F12</f>
        <v>4656</v>
      </c>
      <c r="F12" s="11"/>
    </row>
    <row r="13" spans="1:6">
      <c r="A13" s="10"/>
      <c r="B13" s="44">
        <f>RANK(Tabel64851213163[[#This Row],[Punkte]],Tabel64851213163[Punkte],0)</f>
        <v>7</v>
      </c>
      <c r="C13" t="str">
        <f>'&gt; Open &lt;'!D13</f>
        <v>Ramon Felix</v>
      </c>
      <c r="D13" t="str">
        <f>'&gt; Open &lt;'!E13</f>
        <v>Bern</v>
      </c>
      <c r="E13" s="50">
        <f>'&gt; Open &lt;'!F13</f>
        <v>4496</v>
      </c>
      <c r="F13" s="11"/>
    </row>
    <row r="14" spans="1:6">
      <c r="A14" s="10"/>
      <c r="B14" s="44">
        <f>RANK(Tabel64851213163[[#This Row],[Punkte]],Tabel64851213163[Punkte],0)</f>
        <v>8</v>
      </c>
      <c r="C14" t="str">
        <f>'&gt; Open &lt;'!D14</f>
        <v>Luc Bürki</v>
      </c>
      <c r="D14" t="str">
        <f>'&gt; Open &lt;'!E14</f>
        <v>St. Gallen</v>
      </c>
      <c r="E14" s="50">
        <f>'&gt; Open &lt;'!F14</f>
        <v>4092</v>
      </c>
      <c r="F14" s="11"/>
    </row>
    <row r="15" spans="1:6">
      <c r="A15" s="10"/>
      <c r="B15" s="44">
        <f>RANK(Tabel64851213163[[#This Row],[Punkte]],Tabel64851213163[Punkte],0)</f>
        <v>9</v>
      </c>
      <c r="C15" t="str">
        <f>'&gt; Open &lt;'!D15</f>
        <v>Yves Tschan</v>
      </c>
      <c r="D15" t="str">
        <f>'&gt; Open &lt;'!E15</f>
        <v>Basel</v>
      </c>
      <c r="E15" s="50">
        <f>'&gt; Open &lt;'!F15</f>
        <v>4066</v>
      </c>
      <c r="F15" s="11"/>
    </row>
    <row r="16" spans="1:6">
      <c r="A16" s="10"/>
      <c r="B16" s="44">
        <f>RANK(Tabel64851213163[[#This Row],[Punkte]],Tabel64851213163[Punkte],0)</f>
        <v>10</v>
      </c>
      <c r="C16" t="str">
        <f>'&gt; Open &lt;'!D16</f>
        <v>Roman Peter</v>
      </c>
      <c r="D16" t="str">
        <f>'&gt; Open &lt;'!E16</f>
        <v>Schaffhausen</v>
      </c>
      <c r="E16" s="50">
        <f>'&gt; Open &lt;'!F16</f>
        <v>3954</v>
      </c>
      <c r="F16" s="11"/>
    </row>
    <row r="17" spans="1:6" ht="30" customHeight="1">
      <c r="A17" s="10"/>
      <c r="B17" s="9"/>
      <c r="C17" s="9"/>
      <c r="D17" s="9"/>
      <c r="E17" s="46"/>
      <c r="F17" s="11"/>
    </row>
    <row r="18" spans="1:6">
      <c r="A18" s="10"/>
      <c r="B18" s="5" t="s">
        <v>424</v>
      </c>
      <c r="C18" s="5"/>
      <c r="D18" s="5"/>
      <c r="E18" s="47"/>
      <c r="F18" s="11"/>
    </row>
    <row r="19" spans="1:6">
      <c r="A19" s="10"/>
      <c r="B19" s="12" t="s">
        <v>4</v>
      </c>
      <c r="C19" s="3" t="s">
        <v>33</v>
      </c>
      <c r="D19" s="3" t="s">
        <v>3</v>
      </c>
      <c r="E19" s="48" t="s">
        <v>5</v>
      </c>
      <c r="F19" s="11"/>
    </row>
    <row r="20" spans="1:6">
      <c r="A20" s="10"/>
      <c r="B20" s="44">
        <f>RANK(Tabel6485121316348[[#This Row],[Punkte]],Tabel6485121316348[Punkte],0)</f>
        <v>1</v>
      </c>
      <c r="C20" t="str">
        <f>'&gt; Women &lt;'!D7</f>
        <v>Laura Kunzelmann</v>
      </c>
      <c r="D20" t="str">
        <f>'&gt; Women &lt;'!E7</f>
        <v>Basel</v>
      </c>
      <c r="E20" s="50">
        <f>'&gt; Women &lt;'!F7</f>
        <v>5130</v>
      </c>
      <c r="F20" s="11"/>
    </row>
    <row r="21" spans="1:6">
      <c r="A21" s="10"/>
      <c r="B21" s="44">
        <f>RANK(Tabel6485121316348[[#This Row],[Punkte]],Tabel6485121316348[Punkte],0)</f>
        <v>2</v>
      </c>
      <c r="C21" t="str">
        <f>'&gt; Women &lt;'!D8</f>
        <v>Hannah Meier</v>
      </c>
      <c r="D21" t="str">
        <f>'&gt; Women &lt;'!E8</f>
        <v>Bern</v>
      </c>
      <c r="E21" s="50">
        <f>'&gt; Women &lt;'!F8</f>
        <v>2478</v>
      </c>
      <c r="F21" s="11"/>
    </row>
    <row r="22" spans="1:6">
      <c r="A22" s="10"/>
      <c r="B22" s="44">
        <f>RANK(Tabel6485121316348[[#This Row],[Punkte]],Tabel6485121316348[Punkte],0)</f>
        <v>3</v>
      </c>
      <c r="C22" t="str">
        <f>'&gt; Women &lt;'!D9</f>
        <v>Kaija Eigenmann</v>
      </c>
      <c r="D22" t="str">
        <f>'&gt; Women &lt;'!E9</f>
        <v>St. Gallen</v>
      </c>
      <c r="E22" s="50">
        <f>'&gt; Women &lt;'!F9</f>
        <v>2427</v>
      </c>
      <c r="F22" s="11"/>
    </row>
    <row r="23" spans="1:6">
      <c r="A23" s="10"/>
      <c r="B23" s="44">
        <f>RANK(Tabel6485121316348[[#This Row],[Punkte]],Tabel6485121316348[Punkte],0)</f>
        <v>4</v>
      </c>
      <c r="C23" t="str">
        <f>'&gt; Women &lt;'!D10</f>
        <v>Carole Gassner</v>
      </c>
      <c r="D23" t="str">
        <f>'&gt; Women &lt;'!E10</f>
        <v>Bern</v>
      </c>
      <c r="E23" s="50">
        <f>'&gt; Women &lt;'!F10</f>
        <v>2417</v>
      </c>
      <c r="F23" s="11"/>
    </row>
    <row r="24" spans="1:6">
      <c r="A24" s="10"/>
      <c r="B24" s="44">
        <f>RANK(Tabel6485121316348[[#This Row],[Punkte]],Tabel6485121316348[Punkte],0)</f>
        <v>5</v>
      </c>
      <c r="C24" t="str">
        <f>'&gt; Women &lt;'!D11</f>
        <v>Anna Lea Schindler</v>
      </c>
      <c r="D24" t="str">
        <f>'&gt; Women &lt;'!E11</f>
        <v>Bern</v>
      </c>
      <c r="E24" s="50">
        <f>'&gt; Women &lt;'!F11</f>
        <v>2346</v>
      </c>
      <c r="F24" s="11"/>
    </row>
    <row r="25" spans="1:6">
      <c r="A25" s="10"/>
      <c r="B25" s="44">
        <f>RANK(Tabel6485121316348[[#This Row],[Punkte]],Tabel6485121316348[Punkte],0)</f>
        <v>6</v>
      </c>
      <c r="C25" t="str">
        <f>'&gt; Women &lt;'!D12</f>
        <v>Nora Kunz</v>
      </c>
      <c r="D25" t="str">
        <f>'&gt; Women &lt;'!E12</f>
        <v>Bern</v>
      </c>
      <c r="E25" s="50">
        <f>'&gt; Women &lt;'!F12</f>
        <v>2246</v>
      </c>
      <c r="F25" s="11"/>
    </row>
    <row r="26" spans="1:6">
      <c r="A26" s="10"/>
      <c r="B26" s="44">
        <f>RANK(Tabel6485121316348[[#This Row],[Punkte]],Tabel6485121316348[Punkte],0)</f>
        <v>7</v>
      </c>
      <c r="C26" t="str">
        <f>'&gt; Women &lt;'!D13</f>
        <v>Svenja Kunz</v>
      </c>
      <c r="D26" t="str">
        <f>'&gt; Women &lt;'!E13</f>
        <v>Bern</v>
      </c>
      <c r="E26" s="50">
        <f>'&gt; Women &lt;'!F13</f>
        <v>2122</v>
      </c>
      <c r="F26" s="11"/>
    </row>
    <row r="27" spans="1:6">
      <c r="A27" s="10"/>
      <c r="B27" s="44">
        <f>RANK(Tabel6485121316348[[#This Row],[Punkte]],Tabel6485121316348[Punkte],0)</f>
        <v>8</v>
      </c>
      <c r="C27" t="str">
        <f>'&gt; Women &lt;'!D14</f>
        <v>Fiona Kunzelmann</v>
      </c>
      <c r="D27" t="str">
        <f>'&gt; Women &lt;'!E14</f>
        <v>Basel</v>
      </c>
      <c r="E27" s="50">
        <f>'&gt; Women &lt;'!F14</f>
        <v>1975</v>
      </c>
      <c r="F27" s="11"/>
    </row>
    <row r="28" spans="1:6">
      <c r="A28" s="10"/>
      <c r="B28" s="44">
        <f>RANK(Tabel6485121316348[[#This Row],[Punkte]],Tabel6485121316348[Punkte],0)</f>
        <v>9</v>
      </c>
      <c r="C28" t="str">
        <f>'&gt; Women &lt;'!D15</f>
        <v>Zora Zeller</v>
      </c>
      <c r="D28" t="str">
        <f>'&gt; Women &lt;'!E15</f>
        <v>St. Gallen</v>
      </c>
      <c r="E28" s="50">
        <f>'&gt; Women &lt;'!F15</f>
        <v>1927</v>
      </c>
      <c r="F28" s="11"/>
    </row>
    <row r="29" spans="1:6">
      <c r="A29" s="10"/>
      <c r="B29" s="44">
        <f>RANK(Tabel6485121316348[[#This Row],[Punkte]],Tabel6485121316348[Punkte],0)</f>
        <v>10</v>
      </c>
      <c r="C29" t="str">
        <f>'&gt; Women &lt;'!D16</f>
        <v>Freya Levie</v>
      </c>
      <c r="D29" t="str">
        <f>'&gt; Women &lt;'!E16</f>
        <v>Luzern</v>
      </c>
      <c r="E29" s="50">
        <f>'&gt; Women &lt;'!F16</f>
        <v>1922</v>
      </c>
      <c r="F29" s="11"/>
    </row>
    <row r="30" spans="1:6" ht="30" customHeight="1">
      <c r="A30" s="10"/>
      <c r="B30" s="9"/>
      <c r="C30" s="9"/>
      <c r="D30" s="9"/>
      <c r="E30" s="46"/>
      <c r="F30" s="11"/>
    </row>
    <row r="31" spans="1:6">
      <c r="A31" s="10"/>
      <c r="B31" s="5" t="s">
        <v>423</v>
      </c>
      <c r="C31" s="5"/>
      <c r="D31" s="5"/>
      <c r="E31" s="47"/>
      <c r="F31" s="11"/>
    </row>
    <row r="32" spans="1:6">
      <c r="A32" s="10"/>
      <c r="B32" s="12" t="s">
        <v>4</v>
      </c>
      <c r="C32" s="3" t="s">
        <v>3</v>
      </c>
      <c r="D32" s="43" t="s">
        <v>422</v>
      </c>
      <c r="E32" s="49" t="s">
        <v>5</v>
      </c>
      <c r="F32" s="11"/>
    </row>
    <row r="33" spans="1:6">
      <c r="A33" s="10"/>
      <c r="B33" s="44">
        <f ca="1">RANK(Tabel6485121722[[#This Row],[Punkte]],Tabel6485121722[Punkte],0)</f>
        <v>1</v>
      </c>
      <c r="C33" t="s">
        <v>0</v>
      </c>
      <c r="D33" s="94">
        <f>SUM(COUNTIF('&gt; Open &lt;'!$E$7:$E$9948,Tabel6485121722[[#This Row],[Club]]),COUNTIF('&gt; Women &lt;'!$E$7:$E$9945,Tabel6485121722[[#This Row],[Club]]))</f>
        <v>62</v>
      </c>
      <c r="E33" s="110">
        <f ca="1">SUM(SUMIF('&gt; Open &lt;'!$E$7:$E$9948,Tabel6485121722[[#This Row],[Club]],'&gt; Open &lt;'!$F$7),SUMIF('&gt; Women &lt;'!$E$7:$E$9945,Tabel6485121722[[#This Row],[Club]],'&gt; Women &lt;'!$F$7))</f>
        <v>60383</v>
      </c>
      <c r="F33" s="11"/>
    </row>
    <row r="34" spans="1:6">
      <c r="A34" s="10"/>
      <c r="B34" s="44">
        <f ca="1">RANK(Tabel6485121722[[#This Row],[Punkte]],Tabel6485121722[Punkte],0)</f>
        <v>2</v>
      </c>
      <c r="C34" t="s">
        <v>17</v>
      </c>
      <c r="D34" s="94">
        <f>SUM(COUNTIF('&gt; Open &lt;'!$E$7:$E$9948,Tabel6485121722[[#This Row],[Club]]),COUNTIF('&gt; Women &lt;'!$E$7:$E$9945,Tabel6485121722[[#This Row],[Club]]))</f>
        <v>161</v>
      </c>
      <c r="E34" s="110">
        <f ca="1">SUM(SUMIF('&gt; Open &lt;'!$E$7:$E$9948,Tabel6485121722[[#This Row],[Club]],'&gt; Open &lt;'!$F$7),SUMIF('&gt; Women &lt;'!$E$7:$E$9945,Tabel6485121722[[#This Row],[Club]],'&gt; Women &lt;'!$F$7))</f>
        <v>46003.5</v>
      </c>
      <c r="F34" s="11"/>
    </row>
    <row r="35" spans="1:6">
      <c r="A35" s="10"/>
      <c r="B35" s="44">
        <f ca="1">RANK(Tabel6485121722[[#This Row],[Punkte]],Tabel6485121722[Punkte],0)</f>
        <v>3</v>
      </c>
      <c r="C35" t="s">
        <v>12</v>
      </c>
      <c r="D35" s="94">
        <f>SUM(COUNTIF('&gt; Open &lt;'!$E$7:$E$9948,Tabel6485121722[[#This Row],[Club]]),COUNTIF('&gt; Women &lt;'!$E$7:$E$9945,Tabel6485121722[[#This Row],[Club]]))</f>
        <v>46</v>
      </c>
      <c r="E35" s="110">
        <f ca="1">SUM(SUMIF('&gt; Open &lt;'!$E$7:$E$9948,Tabel6485121722[[#This Row],[Club]],'&gt; Open &lt;'!$F$7),SUMIF('&gt; Women &lt;'!$E$7:$E$9945,Tabel6485121722[[#This Row],[Club]],'&gt; Women &lt;'!$F$7))</f>
        <v>37691.5</v>
      </c>
      <c r="F35" s="11"/>
    </row>
    <row r="36" spans="1:6">
      <c r="A36" s="10"/>
      <c r="B36" s="44">
        <f ca="1">RANK(Tabel6485121722[[#This Row],[Punkte]],Tabel6485121722[Punkte],0)</f>
        <v>5</v>
      </c>
      <c r="C36" t="s">
        <v>6</v>
      </c>
      <c r="D36" s="94">
        <f>SUM(COUNTIF('&gt; Open &lt;'!$E$7:$E$9948,Tabel6485121722[[#This Row],[Club]]),COUNTIF('&gt; Women &lt;'!$E$7:$E$9945,Tabel6485121722[[#This Row],[Club]]))</f>
        <v>28</v>
      </c>
      <c r="E36" s="110">
        <f ca="1">SUM(SUMIF('&gt; Open &lt;'!$E$7:$E$9948,Tabel6485121722[[#This Row],[Club]],'&gt; Open &lt;'!$F$7),SUMIF('&gt; Women &lt;'!$E$7:$E$9945,Tabel6485121722[[#This Row],[Club]],'&gt; Women &lt;'!$F$7))</f>
        <v>29740.5</v>
      </c>
      <c r="F36" s="11"/>
    </row>
    <row r="37" spans="1:6">
      <c r="A37" s="10"/>
      <c r="B37" s="44">
        <f ca="1">RANK(Tabel6485121722[[#This Row],[Punkte]],Tabel6485121722[Punkte],0)</f>
        <v>4</v>
      </c>
      <c r="C37" t="s">
        <v>10</v>
      </c>
      <c r="D37" s="94">
        <f>SUM(COUNTIF('&gt; Open &lt;'!$E$7:$E$9948,Tabel6485121722[[#This Row],[Club]]),COUNTIF('&gt; Women &lt;'!$E$7:$E$9945,Tabel6485121722[[#This Row],[Club]]))</f>
        <v>310</v>
      </c>
      <c r="E37" s="110">
        <f ca="1">SUM(SUMIF('&gt; Open &lt;'!$E$7:$E$9948,Tabel6485121722[[#This Row],[Club]],'&gt; Open &lt;'!$F$7),SUMIF('&gt; Women &lt;'!$E$7:$E$9945,Tabel6485121722[[#This Row],[Club]],'&gt; Women &lt;'!$F$7))</f>
        <v>30454.5</v>
      </c>
      <c r="F37" s="11"/>
    </row>
    <row r="38" spans="1:6">
      <c r="A38" s="10"/>
      <c r="B38" s="44">
        <f ca="1">RANK(Tabel6485121722[[#This Row],[Punkte]],Tabel6485121722[Punkte],0)</f>
        <v>6</v>
      </c>
      <c r="C38" t="s">
        <v>9</v>
      </c>
      <c r="D38" s="94">
        <f>SUM(COUNTIF('&gt; Open &lt;'!$E$7:$E$9948,Tabel6485121722[[#This Row],[Club]]),COUNTIF('&gt; Women &lt;'!$E$7:$E$9945,Tabel6485121722[[#This Row],[Club]]))</f>
        <v>57</v>
      </c>
      <c r="E38" s="110">
        <f ca="1">SUM(SUMIF('&gt; Open &lt;'!$E$7:$E$9948,Tabel6485121722[[#This Row],[Club]],'&gt; Open &lt;'!$F$7),SUMIF('&gt; Women &lt;'!$E$7:$E$9945,Tabel6485121722[[#This Row],[Club]],'&gt; Women &lt;'!$F$7))</f>
        <v>25207.5</v>
      </c>
      <c r="F38" s="11"/>
    </row>
    <row r="39" spans="1:6">
      <c r="A39" s="10"/>
      <c r="B39" s="44">
        <f ca="1">RANK(Tabel6485121722[[#This Row],[Punkte]],Tabel6485121722[Punkte],0)</f>
        <v>7</v>
      </c>
      <c r="C39" t="s">
        <v>15</v>
      </c>
      <c r="D39" s="94">
        <f>SUM(COUNTIF('&gt; Open &lt;'!$E$7:$E$9948,Tabel6485121722[[#This Row],[Club]]),COUNTIF('&gt; Women &lt;'!$E$7:$E$9945,Tabel6485121722[[#This Row],[Club]]))</f>
        <v>20</v>
      </c>
      <c r="E39" s="110">
        <f ca="1">SUM(SUMIF('&gt; Open &lt;'!$E$7:$E$9948,Tabel6485121722[[#This Row],[Club]],'&gt; Open &lt;'!$F$7),SUMIF('&gt; Women &lt;'!$E$7:$E$9945,Tabel6485121722[[#This Row],[Club]],'&gt; Women &lt;'!$F$7))</f>
        <v>16431</v>
      </c>
      <c r="F39" s="11"/>
    </row>
    <row r="40" spans="1:6">
      <c r="A40" s="10"/>
      <c r="B40" s="44">
        <f ca="1">RANK(Tabel6485121722[[#This Row],[Punkte]],Tabel6485121722[Punkte],0)</f>
        <v>8</v>
      </c>
      <c r="C40" t="s">
        <v>7</v>
      </c>
      <c r="D40" s="94">
        <f>SUM(COUNTIF('&gt; Open &lt;'!$E$7:$E$9948,Tabel6485121722[[#This Row],[Club]]),COUNTIF('&gt; Women &lt;'!$E$7:$E$9945,Tabel6485121722[[#This Row],[Club]]))</f>
        <v>41</v>
      </c>
      <c r="E40" s="110">
        <f ca="1">SUM(SUMIF('&gt; Open &lt;'!$E$7:$E$9948,Tabel6485121722[[#This Row],[Club]],'&gt; Open &lt;'!$F$7),SUMIF('&gt; Women &lt;'!$E$7:$E$9945,Tabel6485121722[[#This Row],[Club]],'&gt; Women &lt;'!$F$7))</f>
        <v>11842.5</v>
      </c>
      <c r="F40" s="11"/>
    </row>
    <row r="41" spans="1:6">
      <c r="A41" s="10"/>
      <c r="B41" s="44">
        <f ca="1">RANK(Tabel6485121722[[#This Row],[Punkte]],Tabel6485121722[Punkte],0)</f>
        <v>9</v>
      </c>
      <c r="C41" t="s">
        <v>16</v>
      </c>
      <c r="D41" s="94">
        <f>SUM(COUNTIF('&gt; Open &lt;'!$E$7:$E$9948,Tabel6485121722[[#This Row],[Club]]),COUNTIF('&gt; Women &lt;'!$E$7:$E$9945,Tabel6485121722[[#This Row],[Club]]))</f>
        <v>20</v>
      </c>
      <c r="E41" s="110">
        <f ca="1">SUM(SUMIF('&gt; Open &lt;'!$E$7:$E$9948,Tabel6485121722[[#This Row],[Club]],'&gt; Open &lt;'!$F$7),SUMIF('&gt; Women &lt;'!$E$7:$E$9945,Tabel6485121722[[#This Row],[Club]],'&gt; Women &lt;'!$F$7))</f>
        <v>3166</v>
      </c>
      <c r="F41" s="11"/>
    </row>
    <row r="42" spans="1:6">
      <c r="A42" s="10"/>
      <c r="B42" s="44">
        <f ca="1">RANK(Tabel6485121722[[#This Row],[Punkte]],Tabel6485121722[Punkte],0)</f>
        <v>10</v>
      </c>
      <c r="C42" t="s">
        <v>11</v>
      </c>
      <c r="D42" s="94">
        <f>SUM(COUNTIF('&gt; Open &lt;'!$E$7:$E$9948,Tabel6485121722[[#This Row],[Club]]),COUNTIF('&gt; Women &lt;'!$E$7:$E$9945,Tabel6485121722[[#This Row],[Club]]))</f>
        <v>11</v>
      </c>
      <c r="E42" s="110">
        <f ca="1">SUM(SUMIF('&gt; Open &lt;'!$E$7:$E$9948,Tabel6485121722[[#This Row],[Club]],'&gt; Open &lt;'!$F$7),SUMIF('&gt; Women &lt;'!$E$7:$E$9945,Tabel6485121722[[#This Row],[Club]],'&gt; Women &lt;'!$F$7))</f>
        <v>2801</v>
      </c>
      <c r="F42" s="11"/>
    </row>
    <row r="43" spans="1:6" ht="30" customHeight="1">
      <c r="A43" s="10"/>
      <c r="B43" s="9"/>
      <c r="C43" s="9"/>
      <c r="D43" s="9"/>
      <c r="E43" s="9"/>
      <c r="F43" s="11"/>
    </row>
    <row r="44" spans="1:6" ht="26">
      <c r="A44" s="166" t="s">
        <v>203</v>
      </c>
      <c r="B44" s="167"/>
      <c r="C44" s="167"/>
      <c r="D44" s="167"/>
      <c r="E44" s="167"/>
      <c r="F44" s="168"/>
    </row>
    <row r="45" spans="1:6" ht="30" customHeight="1">
      <c r="A45" s="10"/>
      <c r="B45" s="9"/>
      <c r="C45" s="9"/>
      <c r="D45" s="9"/>
      <c r="E45" s="9"/>
      <c r="F45" s="11"/>
    </row>
    <row r="46" spans="1:6" ht="21">
      <c r="A46" s="13" t="s">
        <v>28</v>
      </c>
      <c r="B46" s="9"/>
      <c r="C46" s="9"/>
      <c r="D46" s="9"/>
      <c r="E46" s="9"/>
      <c r="F46" s="11"/>
    </row>
    <row r="47" spans="1:6">
      <c r="A47" s="10" t="s">
        <v>2</v>
      </c>
      <c r="B47" s="9" t="s">
        <v>29</v>
      </c>
      <c r="C47" s="9"/>
      <c r="D47" s="9" t="s">
        <v>101</v>
      </c>
      <c r="E47" s="9" t="s">
        <v>12</v>
      </c>
      <c r="F47" s="11"/>
    </row>
    <row r="48" spans="1:6">
      <c r="A48" s="10" t="s">
        <v>1</v>
      </c>
      <c r="B48" s="9" t="s">
        <v>30</v>
      </c>
      <c r="C48" s="9"/>
      <c r="D48" s="9" t="s">
        <v>102</v>
      </c>
      <c r="E48" s="9" t="s">
        <v>0</v>
      </c>
      <c r="F48" s="11"/>
    </row>
    <row r="49" spans="1:6">
      <c r="A49" s="10" t="s">
        <v>108</v>
      </c>
      <c r="B49" s="9" t="s">
        <v>109</v>
      </c>
      <c r="C49" s="9"/>
      <c r="D49" s="9" t="s">
        <v>119</v>
      </c>
      <c r="E49" s="9" t="s">
        <v>17</v>
      </c>
      <c r="F49" s="11"/>
    </row>
    <row r="50" spans="1:6">
      <c r="A50" s="10"/>
      <c r="B50" s="9"/>
      <c r="C50" s="9"/>
      <c r="D50" s="9" t="s">
        <v>105</v>
      </c>
      <c r="E50" s="9" t="s">
        <v>11</v>
      </c>
      <c r="F50" s="11"/>
    </row>
    <row r="51" spans="1:6">
      <c r="A51" s="10" t="s">
        <v>110</v>
      </c>
      <c r="B51" s="9" t="s">
        <v>111</v>
      </c>
      <c r="C51" s="9"/>
      <c r="D51" s="9" t="s">
        <v>103</v>
      </c>
      <c r="E51" s="9" t="s">
        <v>7</v>
      </c>
      <c r="F51" s="11"/>
    </row>
    <row r="52" spans="1:6">
      <c r="A52" s="10" t="s">
        <v>112</v>
      </c>
      <c r="B52" s="9" t="s">
        <v>113</v>
      </c>
      <c r="C52" s="9"/>
      <c r="D52" s="9" t="s">
        <v>106</v>
      </c>
      <c r="E52" s="9" t="s">
        <v>8</v>
      </c>
      <c r="F52" s="11"/>
    </row>
    <row r="53" spans="1:6">
      <c r="A53" s="10" t="s">
        <v>34</v>
      </c>
      <c r="B53" s="9" t="s">
        <v>114</v>
      </c>
      <c r="C53" s="9"/>
      <c r="D53" s="9" t="s">
        <v>117</v>
      </c>
      <c r="E53" s="9" t="s">
        <v>16</v>
      </c>
      <c r="F53" s="11"/>
    </row>
    <row r="54" spans="1:6">
      <c r="A54" s="10" t="s">
        <v>115</v>
      </c>
      <c r="B54" s="9" t="s">
        <v>14</v>
      </c>
      <c r="C54" s="9"/>
      <c r="D54" s="9" t="s">
        <v>107</v>
      </c>
      <c r="E54" s="9" t="s">
        <v>13</v>
      </c>
      <c r="F54" s="11"/>
    </row>
    <row r="55" spans="1:6">
      <c r="A55" s="10" t="s">
        <v>553</v>
      </c>
      <c r="B55" s="9" t="s">
        <v>554</v>
      </c>
      <c r="C55" s="9"/>
      <c r="D55" s="9" t="s">
        <v>118</v>
      </c>
      <c r="E55" s="9" t="s">
        <v>15</v>
      </c>
      <c r="F55" s="11"/>
    </row>
    <row r="56" spans="1:6">
      <c r="A56" s="10" t="s">
        <v>555</v>
      </c>
      <c r="B56" s="9" t="s">
        <v>556</v>
      </c>
      <c r="C56" s="9"/>
      <c r="D56" s="9" t="s">
        <v>116</v>
      </c>
      <c r="E56" s="9" t="s">
        <v>6</v>
      </c>
      <c r="F56" s="11"/>
    </row>
    <row r="57" spans="1:6">
      <c r="A57" s="10"/>
      <c r="B57" s="9"/>
      <c r="C57" s="9"/>
      <c r="D57" s="9" t="s">
        <v>104</v>
      </c>
      <c r="E57" s="9" t="s">
        <v>9</v>
      </c>
      <c r="F57" s="11"/>
    </row>
    <row r="58" spans="1:6">
      <c r="A58" s="10" t="s">
        <v>46</v>
      </c>
      <c r="B58" s="9" t="s">
        <v>120</v>
      </c>
      <c r="C58" s="9"/>
      <c r="D58" s="9" t="s">
        <v>469</v>
      </c>
      <c r="E58" s="9" t="s">
        <v>462</v>
      </c>
      <c r="F58" s="11"/>
    </row>
    <row r="59" spans="1:6">
      <c r="A59" s="10"/>
      <c r="B59" s="9"/>
      <c r="C59" s="9"/>
      <c r="D59" s="9" t="s">
        <v>602</v>
      </c>
      <c r="E59" s="9" t="s">
        <v>603</v>
      </c>
      <c r="F59" s="11"/>
    </row>
    <row r="60" spans="1:6" ht="14" customHeight="1">
      <c r="A60" s="10" t="s">
        <v>412</v>
      </c>
      <c r="B60" s="9" t="s">
        <v>420</v>
      </c>
      <c r="C60" s="9"/>
      <c r="D60" s="120" t="s">
        <v>656</v>
      </c>
      <c r="E60" s="120" t="s">
        <v>657</v>
      </c>
      <c r="F60" s="11"/>
    </row>
    <row r="61" spans="1:6">
      <c r="A61" s="10" t="s">
        <v>425</v>
      </c>
      <c r="B61" s="9" t="s">
        <v>421</v>
      </c>
      <c r="D61" s="9" t="s">
        <v>819</v>
      </c>
      <c r="E61" s="9" t="s">
        <v>817</v>
      </c>
      <c r="F61" s="11"/>
    </row>
    <row r="62" spans="1:6">
      <c r="A62" s="10"/>
      <c r="B62" s="9"/>
      <c r="C62" s="9"/>
      <c r="D62" s="9"/>
      <c r="E62" s="9"/>
      <c r="F62" s="11"/>
    </row>
    <row r="63" spans="1:6" ht="16" thickBot="1">
      <c r="A63" s="51" t="s">
        <v>419</v>
      </c>
      <c r="B63" s="14"/>
      <c r="C63" s="14"/>
      <c r="D63" s="14"/>
      <c r="E63" s="14"/>
      <c r="F63" s="15"/>
    </row>
  </sheetData>
  <sortState xmlns:xlrd2="http://schemas.microsoft.com/office/spreadsheetml/2017/richdata2" ref="E7:E16">
    <sortCondition ref="E6:E16"/>
  </sortState>
  <mergeCells count="3">
    <mergeCell ref="A1:F1"/>
    <mergeCell ref="A44:F44"/>
    <mergeCell ref="B3:E3"/>
  </mergeCells>
  <pageMargins left="0.7" right="0.7" top="0.78740157499999996" bottom="0.78740157499999996" header="0.3" footer="0.3"/>
  <pageSetup paperSize="9" scale="47" orientation="landscape" horizontalDpi="0" verticalDpi="0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BL665"/>
  <sheetViews>
    <sheetView zoomScaleNormal="100" workbookViewId="0">
      <pane xSplit="4" ySplit="6" topLeftCell="U7" activePane="bottomRight" state="frozen"/>
      <selection activeCell="B1" sqref="B1"/>
      <selection pane="topRight" activeCell="E1" sqref="E1"/>
      <selection pane="bottomLeft" activeCell="B7" sqref="B7"/>
      <selection pane="bottomRight" activeCell="AB6" sqref="AB6"/>
    </sheetView>
  </sheetViews>
  <sheetFormatPr baseColWidth="10" defaultColWidth="10.83203125" defaultRowHeight="15.5" outlineLevelCol="1"/>
  <cols>
    <col min="1" max="1" width="10.5" hidden="1" customWidth="1" outlineLevel="1"/>
    <col min="2" max="2" width="2.83203125" customWidth="1" collapsed="1"/>
    <col min="3" max="3" width="10.5" customWidth="1"/>
    <col min="4" max="4" width="24.1640625" bestFit="1" customWidth="1"/>
    <col min="5" max="5" width="12.1640625" bestFit="1" customWidth="1"/>
    <col min="6" max="6" width="12" bestFit="1" customWidth="1"/>
    <col min="7" max="9" width="7.33203125" bestFit="1" customWidth="1"/>
    <col min="10" max="10" width="10.5" hidden="1" customWidth="1" outlineLevel="1"/>
    <col min="11" max="11" width="12" hidden="1" customWidth="1" outlineLevel="1"/>
    <col min="12" max="12" width="8.83203125" customWidth="1" collapsed="1"/>
    <col min="13" max="28" width="8.83203125" customWidth="1"/>
    <col min="29" max="30" width="4.6640625" hidden="1" customWidth="1" outlineLevel="1"/>
    <col min="31" max="31" width="4.5" hidden="1" customWidth="1" outlineLevel="1"/>
    <col min="32" max="32" width="8.83203125" hidden="1" customWidth="1" outlineLevel="1" collapsed="1"/>
    <col min="33" max="48" width="8.83203125" hidden="1" customWidth="1" outlineLevel="1"/>
    <col min="49" max="49" width="11.83203125" customWidth="1" collapsed="1"/>
    <col min="50" max="64" width="11.83203125" customWidth="1"/>
  </cols>
  <sheetData>
    <row r="1" spans="1:63" ht="26" customHeight="1">
      <c r="A1" s="173" t="s">
        <v>431</v>
      </c>
      <c r="B1" s="173"/>
      <c r="C1" s="173"/>
      <c r="D1" s="173"/>
      <c r="E1" s="173"/>
      <c r="F1" s="173"/>
      <c r="G1" s="73"/>
      <c r="H1" s="73"/>
      <c r="I1" s="73"/>
      <c r="J1" s="174" t="s">
        <v>426</v>
      </c>
      <c r="K1" s="174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</row>
    <row r="2" spans="1:63" ht="26" customHeight="1">
      <c r="A2" s="173"/>
      <c r="B2" s="173"/>
      <c r="C2" s="173"/>
      <c r="D2" s="173"/>
      <c r="E2" s="173"/>
      <c r="F2" s="173"/>
      <c r="G2" s="73"/>
      <c r="H2" s="73"/>
      <c r="I2" s="73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</row>
    <row r="3" spans="1:63" ht="16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63" ht="16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63" ht="16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9">
        <v>0.1</v>
      </c>
      <c r="M5" s="9">
        <v>1.74</v>
      </c>
      <c r="N5" s="9">
        <v>1.18</v>
      </c>
      <c r="O5" s="9">
        <v>1.6</v>
      </c>
      <c r="P5" s="9">
        <v>1.18</v>
      </c>
      <c r="Q5" s="9">
        <v>0.1</v>
      </c>
      <c r="R5" s="9">
        <v>1.42</v>
      </c>
      <c r="S5" s="9">
        <v>0.1</v>
      </c>
      <c r="T5" s="9">
        <v>1.64</v>
      </c>
      <c r="U5" s="9">
        <v>0.1</v>
      </c>
      <c r="V5" s="9">
        <v>1.98</v>
      </c>
      <c r="W5" s="9">
        <v>0.1</v>
      </c>
      <c r="X5" s="9">
        <v>1.28</v>
      </c>
      <c r="Y5" s="9">
        <v>1.4</v>
      </c>
      <c r="Z5" s="9">
        <v>1.44</v>
      </c>
      <c r="AA5" s="9">
        <v>0.1</v>
      </c>
      <c r="AB5" s="9">
        <v>1.98</v>
      </c>
      <c r="AC5" s="9"/>
      <c r="AD5" s="9"/>
      <c r="AE5" s="9"/>
      <c r="AF5" s="109"/>
      <c r="AG5" s="109">
        <f>1+8*$BD$9+3*$BD$10+7*$BD$11</f>
        <v>1.7400000000000002</v>
      </c>
      <c r="AH5" s="109">
        <f>1+2*$BD$9+1*$BD$10+1*$BD$11</f>
        <v>1.1800000000000002</v>
      </c>
      <c r="AI5" s="109">
        <f>1+7*$BD$9+4*$BD$10+1*$BD$11</f>
        <v>1.5999999999999999</v>
      </c>
      <c r="AJ5" s="109">
        <f>1+2*$BD$9+1*$BD$10+1*$BD$11</f>
        <v>1.1800000000000002</v>
      </c>
      <c r="AK5" s="109"/>
      <c r="AL5" s="109">
        <f>1+4*$BD$9+3*$BD$10+3*$BD$11</f>
        <v>1.42</v>
      </c>
      <c r="AM5" s="109"/>
      <c r="AN5" s="109">
        <f>1+7*$BD$9+4*$BD$10+3*$BD$11</f>
        <v>1.64</v>
      </c>
      <c r="AO5" s="109"/>
      <c r="AP5" s="109">
        <f>1+10*$BD$9+7*$BD$10+5*$BD$11</f>
        <v>1.9800000000000002</v>
      </c>
      <c r="AQ5" s="109"/>
      <c r="AR5" s="109">
        <f>1+3*$BD$9+2*$BD$10+1*$BD$11</f>
        <v>1.28</v>
      </c>
      <c r="AS5" s="109">
        <f>1+3*$BD$9+4*$BD$10+3*$BD$11</f>
        <v>1.4</v>
      </c>
      <c r="AT5" s="109">
        <f>1+5*$BD$9+2*$BD$10+3*$BD$11</f>
        <v>1.4400000000000002</v>
      </c>
      <c r="AU5" s="109"/>
      <c r="AV5" s="109">
        <f>1+11*$BD$9+5*$BD$10+6*$BD$11</f>
        <v>1.98</v>
      </c>
    </row>
    <row r="6" spans="1:63">
      <c r="A6" s="96" t="s">
        <v>452</v>
      </c>
      <c r="B6" s="96" t="s">
        <v>451</v>
      </c>
      <c r="C6" s="3" t="s">
        <v>388</v>
      </c>
      <c r="D6" s="3" t="s">
        <v>436</v>
      </c>
      <c r="E6" s="3" t="s">
        <v>3</v>
      </c>
      <c r="F6" s="37" t="s">
        <v>437</v>
      </c>
      <c r="G6" s="3" t="s">
        <v>385</v>
      </c>
      <c r="H6" s="3" t="s">
        <v>386</v>
      </c>
      <c r="I6" s="3" t="s">
        <v>387</v>
      </c>
      <c r="J6" s="56" t="s">
        <v>418</v>
      </c>
      <c r="K6" s="56" t="s">
        <v>438</v>
      </c>
      <c r="L6" s="54" t="s">
        <v>767</v>
      </c>
      <c r="M6" s="54" t="s">
        <v>798</v>
      </c>
      <c r="N6" s="54" t="s">
        <v>818</v>
      </c>
      <c r="O6" s="54" t="s">
        <v>835</v>
      </c>
      <c r="P6" s="140" t="s">
        <v>852</v>
      </c>
      <c r="Q6" s="140" t="s">
        <v>872</v>
      </c>
      <c r="R6" s="140" t="s">
        <v>856</v>
      </c>
      <c r="S6" s="140" t="s">
        <v>857</v>
      </c>
      <c r="T6" s="140" t="s">
        <v>903</v>
      </c>
      <c r="U6" s="140" t="s">
        <v>904</v>
      </c>
      <c r="V6" s="140" t="s">
        <v>940</v>
      </c>
      <c r="W6" s="140" t="s">
        <v>944</v>
      </c>
      <c r="X6" s="140" t="s">
        <v>964</v>
      </c>
      <c r="Y6" s="140" t="s">
        <v>992</v>
      </c>
      <c r="Z6" s="140" t="s">
        <v>1029</v>
      </c>
      <c r="AA6" s="140" t="s">
        <v>1030</v>
      </c>
      <c r="AB6" s="140" t="s">
        <v>1047</v>
      </c>
      <c r="AC6" s="3" t="s">
        <v>412</v>
      </c>
      <c r="AD6" s="3" t="s">
        <v>413</v>
      </c>
      <c r="AE6" s="3" t="s">
        <v>414</v>
      </c>
      <c r="AF6" s="132" t="s">
        <v>766</v>
      </c>
      <c r="AG6" s="132" t="s">
        <v>799</v>
      </c>
      <c r="AH6" s="98" t="s">
        <v>822</v>
      </c>
      <c r="AI6" s="139" t="s">
        <v>836</v>
      </c>
      <c r="AJ6" s="139" t="s">
        <v>839</v>
      </c>
      <c r="AK6" s="139" t="s">
        <v>838</v>
      </c>
      <c r="AL6" s="139" t="s">
        <v>905</v>
      </c>
      <c r="AM6" s="139" t="s">
        <v>906</v>
      </c>
      <c r="AN6" s="98" t="s">
        <v>907</v>
      </c>
      <c r="AO6" s="98" t="s">
        <v>908</v>
      </c>
      <c r="AP6" s="98" t="s">
        <v>941</v>
      </c>
      <c r="AQ6" s="98" t="s">
        <v>958</v>
      </c>
      <c r="AR6" s="98" t="s">
        <v>987</v>
      </c>
      <c r="AS6" s="98" t="s">
        <v>998</v>
      </c>
      <c r="AT6" s="98" t="s">
        <v>1006</v>
      </c>
      <c r="AU6" s="98" t="s">
        <v>1007</v>
      </c>
      <c r="AV6" s="98" t="s">
        <v>1048</v>
      </c>
      <c r="AZ6" s="171" t="s">
        <v>390</v>
      </c>
      <c r="BA6" s="171"/>
      <c r="BB6" s="24"/>
      <c r="BC6" s="36" t="s">
        <v>392</v>
      </c>
      <c r="BD6" s="34"/>
      <c r="BG6" s="17"/>
    </row>
    <row r="7" spans="1:63">
      <c r="A7" s="53">
        <f>RANK(Open[[#This Row],[PR Punkte]],Open[PR Punkte],0)</f>
        <v>1</v>
      </c>
      <c r="B7">
        <f>IF(Open[[#This Row],[PR Rang beim letzten Turnier]]&gt;Open[[#This Row],[PR Rang]],1,IF(Open[[#This Row],[PR Rang beim letzten Turnier]]=Open[[#This Row],[PR Rang]],0,-1))</f>
        <v>0</v>
      </c>
      <c r="C7" s="53">
        <f>RANK(Open[[#This Row],[PR Punkte]],Open[PR Punkte],0)</f>
        <v>1</v>
      </c>
      <c r="D7" s="1" t="s">
        <v>151</v>
      </c>
      <c r="E7" s="1" t="s">
        <v>12</v>
      </c>
      <c r="F7" s="52">
        <f>SUM(Open[[#This Row],[PR 1]:[PR 3]])</f>
        <v>5130</v>
      </c>
      <c r="G7" s="52">
        <f>LARGE(Open[[#This Row],[TS ZH O/B 26.03.23]:[PR3]],1)</f>
        <v>1980</v>
      </c>
      <c r="H7" s="52">
        <f>LARGE(Open[[#This Row],[TS ZH O/B 26.03.23]:[PR3]],2)</f>
        <v>1584</v>
      </c>
      <c r="I7" s="52">
        <f>LARGE(Open[[#This Row],[TS ZH O/B 26.03.23]:[PR3]],3)</f>
        <v>1566</v>
      </c>
      <c r="J7" s="1">
        <f t="shared" ref="J7:J70" si="0">RANK(K7,$K$7:$K$944,0)</f>
        <v>16</v>
      </c>
      <c r="K7" s="52">
        <f t="shared" ref="K7:K70" si="1">SUM(L7:AE7)</f>
        <v>5622</v>
      </c>
      <c r="L7" s="52" t="str">
        <f>IFERROR(VLOOKUP(Open[[#This Row],[TS ZH O/B 26.03.23 Rang]],$AZ$7:$BA$101,2,0)*L$5," ")</f>
        <v xml:space="preserve"> </v>
      </c>
      <c r="M7" s="52">
        <f>IFERROR(VLOOKUP(Open[[#This Row],[TS SG O 29.04.23 Rang]],$AZ$7:$BA$101,2,0)*M$5," ")</f>
        <v>1566</v>
      </c>
      <c r="N7" s="118" t="str">
        <f>IFERROR(VLOOKUP(Open[[#This Row],[TS ES O 11.06.23 Rang]],$AZ$7:$BA$101,2,0)*N$5," ")</f>
        <v xml:space="preserve"> </v>
      </c>
      <c r="O7" s="52" t="str">
        <f>IFERROR(VLOOKUP(Open[[#This Row],[TS SH O 24.06.23 Rang]],$AZ$7:$BA$101,2,0)*O$5," ")</f>
        <v xml:space="preserve"> </v>
      </c>
      <c r="P7" s="52" t="str">
        <f>IFERROR(VLOOKUP(Open[[#This Row],[TS LU O A 1.6.23 R]],$AZ$7:$BA$101,2,0)*P$5," ")</f>
        <v xml:space="preserve"> </v>
      </c>
      <c r="Q7" s="52" t="str">
        <f>IFERROR(VLOOKUP(Open[[#This Row],[TS LU O B 1.6.23 R]],$AZ$7:$BA$101,2,0)*Q$5," ")</f>
        <v xml:space="preserve"> </v>
      </c>
      <c r="R7" s="52" t="str">
        <f>IFERROR(VLOOKUP(Open[[#This Row],[TS ZH O/A 8.7.23 R]],$AZ$7:$BA$101,2,0)*R$5," ")</f>
        <v xml:space="preserve"> </v>
      </c>
      <c r="S7" s="148" t="str">
        <f>IFERROR(VLOOKUP(Open[[#This Row],[TS ZH O/B 8.7.23 R]],$AZ$7:$BA$101,2,0)*S$5," ")</f>
        <v xml:space="preserve"> </v>
      </c>
      <c r="T7" s="148">
        <f>IFERROR(VLOOKUP(Open[[#This Row],[TS BA O A 12.08.23 R]],$AZ$7:$BA$101,2,0)*T$5," ")</f>
        <v>491.99999999999994</v>
      </c>
      <c r="U7" s="148" t="str">
        <f>IFERROR(VLOOKUP(Open[[#This Row],[TS BA O B 12.08.23  R]],$AZ$7:$BA$101,2,0)*U$5," ")</f>
        <v xml:space="preserve"> </v>
      </c>
      <c r="V7" s="148">
        <f>IFERROR(VLOOKUP(Open[[#This Row],[SM LT O A 2.9.23 R]],$AZ$7:$BA$101,2,0)*V$5," ")</f>
        <v>1584</v>
      </c>
      <c r="W7" s="148" t="str">
        <f>IFERROR(VLOOKUP(Open[[#This Row],[SM LT O B 2.9.23 R]],$AZ$7:$BA$101,2,0)*W$5," ")</f>
        <v xml:space="preserve"> </v>
      </c>
      <c r="X7" s="148" t="str">
        <f>IFERROR(VLOOKUP(Open[[#This Row],[TS LA O 16.9.23 R]],$AZ$7:$BA$101,2,0)*X$5," ")</f>
        <v xml:space="preserve"> </v>
      </c>
      <c r="Y7" s="148" t="str">
        <f>IFERROR(VLOOKUP(Open[[#This Row],[TS ZH O 8.10.23 R]],$AZ$7:$BA$101,2,0)*Y$5," ")</f>
        <v xml:space="preserve"> </v>
      </c>
      <c r="Z7" s="148" t="str">
        <f>IFERROR(VLOOKUP(Open[[#This Row],[TS ZH O/A 6.1.24 R]],$AZ$7:$BA$101,2,0)*Z$5," ")</f>
        <v xml:space="preserve"> </v>
      </c>
      <c r="AA7" s="148" t="str">
        <f>IFERROR(VLOOKUP(Open[[#This Row],[TS ZH O/B 6.1.24 R]],$AZ$7:$BA$101,2,0)*AA$5," ")</f>
        <v xml:space="preserve"> </v>
      </c>
      <c r="AB7" s="148">
        <f>IFERROR(VLOOKUP(Open[[#This Row],[TS SH O 13.1.24 R]],$AZ$7:$BA$101,2,0)*AB$5," ")</f>
        <v>1980</v>
      </c>
      <c r="AC7">
        <v>0</v>
      </c>
      <c r="AD7">
        <v>0</v>
      </c>
      <c r="AE7">
        <v>0</v>
      </c>
      <c r="AF7" s="63"/>
      <c r="AG7" s="35">
        <v>2</v>
      </c>
      <c r="AH7" s="63"/>
      <c r="AI7" s="63"/>
      <c r="AJ7" s="63"/>
      <c r="AK7" s="63"/>
      <c r="AL7" s="63"/>
      <c r="AM7" s="63"/>
      <c r="AN7" s="63">
        <v>9</v>
      </c>
      <c r="AO7" s="63"/>
      <c r="AP7" s="35">
        <v>3</v>
      </c>
      <c r="AQ7" s="63"/>
      <c r="AR7" s="63"/>
      <c r="AS7" s="63"/>
      <c r="AT7" s="63"/>
      <c r="AU7" s="63"/>
      <c r="AV7" s="35">
        <v>1</v>
      </c>
      <c r="AZ7" s="92" t="s">
        <v>4</v>
      </c>
      <c r="BA7" s="92" t="s">
        <v>5</v>
      </c>
      <c r="BC7" s="170" t="s">
        <v>1076</v>
      </c>
      <c r="BD7" s="170"/>
      <c r="BE7" s="170"/>
      <c r="BF7" s="170"/>
      <c r="BG7" s="170"/>
      <c r="BH7" s="170"/>
      <c r="BI7" s="170"/>
    </row>
    <row r="8" spans="1:63">
      <c r="A8" s="53">
        <f>RANK(Open[[#This Row],[PR Punkte]],Open[PR Punkte],0)</f>
        <v>2</v>
      </c>
      <c r="B8">
        <f>IF(Open[[#This Row],[PR Rang beim letzten Turnier]]&gt;Open[[#This Row],[PR Rang]],1,IF(Open[[#This Row],[PR Rang beim letzten Turnier]]=Open[[#This Row],[PR Rang]],0,-1))</f>
        <v>0</v>
      </c>
      <c r="C8" s="53">
        <f>RANK(Open[[#This Row],[PR Punkte]],Open[PR Punkte],0)</f>
        <v>2</v>
      </c>
      <c r="D8" s="1" t="s">
        <v>499</v>
      </c>
      <c r="E8" s="1" t="s">
        <v>12</v>
      </c>
      <c r="F8" s="52">
        <f>SUM(Open[[#This Row],[PR 1]:[PR 3]])</f>
        <v>5004</v>
      </c>
      <c r="G8" s="52">
        <f>LARGE(Open[[#This Row],[TS ZH O/B 26.03.23]:[PR3]],1)</f>
        <v>1782</v>
      </c>
      <c r="H8" s="52">
        <f>LARGE(Open[[#This Row],[TS ZH O/B 26.03.23]:[PR3]],2)</f>
        <v>1782</v>
      </c>
      <c r="I8" s="52">
        <f>LARGE(Open[[#This Row],[TS ZH O/B 26.03.23]:[PR3]],3)</f>
        <v>1440</v>
      </c>
      <c r="J8" s="1">
        <f t="shared" si="0"/>
        <v>6</v>
      </c>
      <c r="K8" s="52">
        <f t="shared" si="1"/>
        <v>8148</v>
      </c>
      <c r="L8" s="52" t="str">
        <f>IFERROR(VLOOKUP(Open[[#This Row],[TS ZH O/B 26.03.23 Rang]],$AZ$7:$BA$101,2,0)*L$5," ")</f>
        <v xml:space="preserve"> </v>
      </c>
      <c r="M8" s="52">
        <f>IFERROR(VLOOKUP(Open[[#This Row],[TS SG O 29.04.23 Rang]],$AZ$7:$BA$101,2,0)*M$5," ")</f>
        <v>696</v>
      </c>
      <c r="N8" s="52" t="str">
        <f>IFERROR(VLOOKUP(Open[[#This Row],[TS ES O 11.06.23 Rang]],$AZ$7:$BA$101,2,0)*N$5," ")</f>
        <v xml:space="preserve"> </v>
      </c>
      <c r="O8" s="52">
        <f>IFERROR(VLOOKUP(Open[[#This Row],[TS SH O 24.06.23 Rang]],$AZ$7:$BA$101,2,0)*O$5," ")</f>
        <v>1440</v>
      </c>
      <c r="P8" s="52" t="str">
        <f>IFERROR(VLOOKUP(Open[[#This Row],[TS LU O A 1.6.23 R]],$AZ$7:$BA$101,2,0)*P$5," ")</f>
        <v xml:space="preserve"> </v>
      </c>
      <c r="Q8" s="52" t="str">
        <f>IFERROR(VLOOKUP(Open[[#This Row],[TS LU O B 1.6.23 R]],$AZ$7:$BA$101,2,0)*Q$5," ")</f>
        <v xml:space="preserve"> </v>
      </c>
      <c r="R8" s="52">
        <f>IFERROR(VLOOKUP(Open[[#This Row],[TS ZH O/A 8.7.23 R]],$AZ$7:$BA$101,2,0)*R$5," ")</f>
        <v>1136</v>
      </c>
      <c r="S8" s="148" t="str">
        <f>IFERROR(VLOOKUP(Open[[#This Row],[TS ZH O/B 8.7.23 R]],$AZ$7:$BA$101,2,0)*S$5," ")</f>
        <v xml:space="preserve"> </v>
      </c>
      <c r="T8" s="148">
        <f>IFERROR(VLOOKUP(Open[[#This Row],[TS BA O A 12.08.23 R]],$AZ$7:$BA$101,2,0)*T$5," ")</f>
        <v>1312</v>
      </c>
      <c r="U8" s="148" t="str">
        <f>IFERROR(VLOOKUP(Open[[#This Row],[TS BA O B 12.08.23  R]],$AZ$7:$BA$101,2,0)*U$5," ")</f>
        <v xml:space="preserve"> </v>
      </c>
      <c r="V8" s="148">
        <f>IFERROR(VLOOKUP(Open[[#This Row],[SM LT O A 2.9.23 R]],$AZ$7:$BA$101,2,0)*V$5," ")</f>
        <v>1782</v>
      </c>
      <c r="W8" s="148" t="str">
        <f>IFERROR(VLOOKUP(Open[[#This Row],[SM LT O B 2.9.23 R]],$AZ$7:$BA$101,2,0)*W$5," ")</f>
        <v xml:space="preserve"> </v>
      </c>
      <c r="X8" s="148" t="str">
        <f>IFERROR(VLOOKUP(Open[[#This Row],[TS LA O 16.9.23 R]],$AZ$7:$BA$101,2,0)*X$5," ")</f>
        <v xml:space="preserve"> </v>
      </c>
      <c r="Y8" s="148" t="str">
        <f>IFERROR(VLOOKUP(Open[[#This Row],[TS ZH O 8.10.23 R]],$AZ$7:$BA$101,2,0)*Y$5," ")</f>
        <v xml:space="preserve"> </v>
      </c>
      <c r="Z8" s="148" t="str">
        <f>IFERROR(VLOOKUP(Open[[#This Row],[TS ZH O/A 6.1.24 R]],$AZ$7:$BA$101,2,0)*Z$5," ")</f>
        <v xml:space="preserve"> </v>
      </c>
      <c r="AA8" s="148" t="str">
        <f>IFERROR(VLOOKUP(Open[[#This Row],[TS ZH O/B 6.1.24 R]],$AZ$7:$BA$101,2,0)*AA$5," ")</f>
        <v xml:space="preserve"> </v>
      </c>
      <c r="AB8" s="148">
        <f>IFERROR(VLOOKUP(Open[[#This Row],[TS SH O 13.1.24 R]],$AZ$7:$BA$101,2,0)*AB$5," ")</f>
        <v>1782</v>
      </c>
      <c r="AC8">
        <v>0</v>
      </c>
      <c r="AD8">
        <v>0</v>
      </c>
      <c r="AE8">
        <v>0</v>
      </c>
      <c r="AF8" s="63"/>
      <c r="AG8" s="35">
        <v>8</v>
      </c>
      <c r="AH8" s="63"/>
      <c r="AI8" s="35">
        <v>2</v>
      </c>
      <c r="AJ8" s="63"/>
      <c r="AK8" s="63"/>
      <c r="AL8" s="59">
        <v>3</v>
      </c>
      <c r="AM8" s="63"/>
      <c r="AN8" s="35">
        <v>3</v>
      </c>
      <c r="AO8" s="63"/>
      <c r="AP8" s="35">
        <v>2</v>
      </c>
      <c r="AQ8" s="63"/>
      <c r="AR8" s="63"/>
      <c r="AS8" s="63"/>
      <c r="AT8" s="63"/>
      <c r="AU8" s="63"/>
      <c r="AV8" s="35">
        <v>2</v>
      </c>
      <c r="AZ8" s="25">
        <v>1</v>
      </c>
      <c r="BA8" s="25">
        <v>1000</v>
      </c>
      <c r="BG8" s="84"/>
      <c r="BH8" s="20"/>
      <c r="BI8" s="20"/>
    </row>
    <row r="9" spans="1:63">
      <c r="A9" s="53">
        <f>RANK(Open[[#This Row],[PR Punkte]],Open[PR Punkte],0)</f>
        <v>3</v>
      </c>
      <c r="B9">
        <f>IF(Open[[#This Row],[PR Rang beim letzten Turnier]]&gt;Open[[#This Row],[PR Rang]],1,IF(Open[[#This Row],[PR Rang beim letzten Turnier]]=Open[[#This Row],[PR Rang]],0,-1))</f>
        <v>0</v>
      </c>
      <c r="C9" s="53">
        <f>RANK(Open[[#This Row],[PR Punkte]],Open[PR Punkte],0)</f>
        <v>3</v>
      </c>
      <c r="D9" t="s">
        <v>187</v>
      </c>
      <c r="E9" s="1" t="s">
        <v>6</v>
      </c>
      <c r="F9" s="52">
        <f>SUM(Open[[#This Row],[PR 1]:[PR 3]])</f>
        <v>4844</v>
      </c>
      <c r="G9" s="52">
        <f>LARGE(Open[[#This Row],[TS ZH O/B 26.03.23]:[PR3]],1)</f>
        <v>1980</v>
      </c>
      <c r="H9" s="52">
        <f>LARGE(Open[[#This Row],[TS ZH O/B 26.03.23]:[PR3]],2)</f>
        <v>1584</v>
      </c>
      <c r="I9" s="52">
        <f>LARGE(Open[[#This Row],[TS ZH O/B 26.03.23]:[PR3]],3)</f>
        <v>1280</v>
      </c>
      <c r="J9" s="1">
        <f t="shared" si="0"/>
        <v>3</v>
      </c>
      <c r="K9" s="52">
        <f t="shared" si="1"/>
        <v>8664</v>
      </c>
      <c r="L9" s="52" t="str">
        <f>IFERROR(VLOOKUP(Open[[#This Row],[TS ZH O/B 26.03.23 Rang]],$AZ$7:$BA$101,2,0)*L$5," ")</f>
        <v xml:space="preserve"> </v>
      </c>
      <c r="M9" s="52">
        <f>IFERROR(VLOOKUP(Open[[#This Row],[TS SG O 29.04.23 Rang]],$AZ$7:$BA$101,2,0)*M$5," ")</f>
        <v>1218</v>
      </c>
      <c r="N9" s="52">
        <f>IFERROR(VLOOKUP(Open[[#This Row],[TS ES O 11.06.23 Rang]],$AZ$7:$BA$101,2,0)*N$5," ")</f>
        <v>1062</v>
      </c>
      <c r="O9" s="52">
        <f>IFERROR(VLOOKUP(Open[[#This Row],[TS SH O 24.06.23 Rang]],$AZ$7:$BA$101,2,0)*O$5," ")</f>
        <v>1280</v>
      </c>
      <c r="P9" s="52" t="str">
        <f>IFERROR(VLOOKUP(Open[[#This Row],[TS LU O A 1.6.23 R]],$AZ$7:$BA$101,2,0)*P$5," ")</f>
        <v xml:space="preserve"> </v>
      </c>
      <c r="Q9" s="52" t="str">
        <f>IFERROR(VLOOKUP(Open[[#This Row],[TS LU O B 1.6.23 R]],$AZ$7:$BA$101,2,0)*Q$5," ")</f>
        <v xml:space="preserve"> </v>
      </c>
      <c r="R9" s="52" t="str">
        <f>IFERROR(VLOOKUP(Open[[#This Row],[TS ZH O/A 8.7.23 R]],$AZ$7:$BA$101,2,0)*R$5," ")</f>
        <v xml:space="preserve"> </v>
      </c>
      <c r="S9" s="148" t="str">
        <f>IFERROR(VLOOKUP(Open[[#This Row],[TS ZH O/B 8.7.23 R]],$AZ$7:$BA$101,2,0)*S$5," ")</f>
        <v xml:space="preserve"> </v>
      </c>
      <c r="T9" s="148">
        <f>IFERROR(VLOOKUP(Open[[#This Row],[TS BA O A 12.08.23 R]],$AZ$7:$BA$101,2,0)*T$5," ")</f>
        <v>820</v>
      </c>
      <c r="U9" s="148" t="str">
        <f>IFERROR(VLOOKUP(Open[[#This Row],[TS BA O B 12.08.23  R]],$AZ$7:$BA$101,2,0)*U$5," ")</f>
        <v xml:space="preserve"> </v>
      </c>
      <c r="V9" s="148">
        <f>IFERROR(VLOOKUP(Open[[#This Row],[SM LT O A 2.9.23 R]],$AZ$7:$BA$101,2,0)*V$5," ")</f>
        <v>1980</v>
      </c>
      <c r="W9" s="148" t="str">
        <f>IFERROR(VLOOKUP(Open[[#This Row],[SM LT O B 2.9.23 R]],$AZ$7:$BA$101,2,0)*W$5," ")</f>
        <v xml:space="preserve"> </v>
      </c>
      <c r="X9" s="148" t="str">
        <f>IFERROR(VLOOKUP(Open[[#This Row],[TS LA O 16.9.23 R]],$AZ$7:$BA$101,2,0)*X$5," ")</f>
        <v xml:space="preserve"> </v>
      </c>
      <c r="Y9" s="148" t="str">
        <f>IFERROR(VLOOKUP(Open[[#This Row],[TS ZH O 8.10.23 R]],$AZ$7:$BA$101,2,0)*Y$5," ")</f>
        <v xml:space="preserve"> </v>
      </c>
      <c r="Z9" s="148">
        <f>IFERROR(VLOOKUP(Open[[#This Row],[TS ZH O/A 6.1.24 R]],$AZ$7:$BA$101,2,0)*Z$5," ")</f>
        <v>720</v>
      </c>
      <c r="AA9" s="148" t="str">
        <f>IFERROR(VLOOKUP(Open[[#This Row],[TS ZH O/B 6.1.24 R]],$AZ$7:$BA$101,2,0)*AA$5," ")</f>
        <v xml:space="preserve"> </v>
      </c>
      <c r="AB9" s="148">
        <f>IFERROR(VLOOKUP(Open[[#This Row],[TS SH O 13.1.24 R]],$AZ$7:$BA$101,2,0)*AB$5," ")</f>
        <v>1584</v>
      </c>
      <c r="AC9">
        <v>0</v>
      </c>
      <c r="AD9">
        <v>0</v>
      </c>
      <c r="AE9">
        <v>0</v>
      </c>
      <c r="AF9" s="63"/>
      <c r="AG9" s="35">
        <v>4</v>
      </c>
      <c r="AH9" s="35">
        <v>2</v>
      </c>
      <c r="AI9" s="35">
        <v>3</v>
      </c>
      <c r="AJ9" s="63"/>
      <c r="AK9" s="63"/>
      <c r="AL9" s="63"/>
      <c r="AM9" s="63"/>
      <c r="AN9" s="35">
        <v>5</v>
      </c>
      <c r="AO9" s="63"/>
      <c r="AP9" s="35">
        <v>1</v>
      </c>
      <c r="AQ9" s="63"/>
      <c r="AR9" s="63"/>
      <c r="AS9" s="63"/>
      <c r="AT9" s="35">
        <v>5</v>
      </c>
      <c r="AU9" s="63"/>
      <c r="AV9" s="35">
        <v>3</v>
      </c>
      <c r="AZ9" s="85">
        <v>2</v>
      </c>
      <c r="BA9" s="85">
        <v>900</v>
      </c>
      <c r="BB9" s="83"/>
      <c r="BC9" s="29" t="s">
        <v>394</v>
      </c>
      <c r="BD9" s="35">
        <v>0.06</v>
      </c>
      <c r="BE9" t="s">
        <v>393</v>
      </c>
      <c r="BG9" s="86" t="s">
        <v>398</v>
      </c>
      <c r="BH9" s="87"/>
      <c r="BI9" s="30"/>
      <c r="BJ9" s="16"/>
      <c r="BK9" s="16"/>
    </row>
    <row r="10" spans="1:63">
      <c r="A10" s="53">
        <f>RANK(Open[[#This Row],[PR Punkte]],Open[PR Punkte],0)</f>
        <v>4</v>
      </c>
      <c r="B10">
        <f>IF(Open[[#This Row],[PR Rang beim letzten Turnier]]&gt;Open[[#This Row],[PR Rang]],1,IF(Open[[#This Row],[PR Rang beim letzten Turnier]]=Open[[#This Row],[PR Rang]],0,-1))</f>
        <v>0</v>
      </c>
      <c r="C10" s="53">
        <f>RANK(Open[[#This Row],[PR Punkte]],Open[PR Punkte],0)</f>
        <v>4</v>
      </c>
      <c r="D10" s="1" t="s">
        <v>178</v>
      </c>
      <c r="E10" s="1" t="s">
        <v>12</v>
      </c>
      <c r="F10" s="52">
        <f>SUM(Open[[#This Row],[PR 1]:[PR 3]])</f>
        <v>4790</v>
      </c>
      <c r="G10" s="52">
        <f>LARGE(Open[[#This Row],[TS ZH O/B 26.03.23]:[PR3]],1)</f>
        <v>1640</v>
      </c>
      <c r="H10" s="52">
        <f>LARGE(Open[[#This Row],[TS ZH O/B 26.03.23]:[PR3]],2)</f>
        <v>1584</v>
      </c>
      <c r="I10" s="52">
        <f>LARGE(Open[[#This Row],[TS ZH O/B 26.03.23]:[PR3]],3)</f>
        <v>1566</v>
      </c>
      <c r="J10" s="1">
        <f t="shared" si="0"/>
        <v>1</v>
      </c>
      <c r="K10" s="52">
        <f t="shared" si="1"/>
        <v>10504</v>
      </c>
      <c r="L10" s="52" t="str">
        <f>IFERROR(VLOOKUP(Open[[#This Row],[TS ZH O/B 26.03.23 Rang]],$AZ$7:$BA$101,2,0)*L$5," ")</f>
        <v xml:space="preserve"> </v>
      </c>
      <c r="M10" s="52">
        <f>IFERROR(VLOOKUP(Open[[#This Row],[TS SG O 29.04.23 Rang]],$AZ$7:$BA$101,2,0)*M$5," ")</f>
        <v>1566</v>
      </c>
      <c r="N10" s="52" t="str">
        <f>IFERROR(VLOOKUP(Open[[#This Row],[TS ES O 11.06.23 Rang]],$AZ$7:$BA$101,2,0)*N$5," ")</f>
        <v xml:space="preserve"> </v>
      </c>
      <c r="O10" s="52">
        <f>IFERROR(VLOOKUP(Open[[#This Row],[TS SH O 24.06.23 Rang]],$AZ$7:$BA$101,2,0)*O$5," ")</f>
        <v>640</v>
      </c>
      <c r="P10" s="52" t="str">
        <f>IFERROR(VLOOKUP(Open[[#This Row],[TS LU O A 1.6.23 R]],$AZ$7:$BA$101,2,0)*P$5," ")</f>
        <v xml:space="preserve"> </v>
      </c>
      <c r="Q10" s="52" t="str">
        <f>IFERROR(VLOOKUP(Open[[#This Row],[TS LU O B 1.6.23 R]],$AZ$7:$BA$101,2,0)*Q$5," ")</f>
        <v xml:space="preserve"> </v>
      </c>
      <c r="R10" s="52" t="str">
        <f>IFERROR(VLOOKUP(Open[[#This Row],[TS ZH O/A 8.7.23 R]],$AZ$7:$BA$101,2,0)*R$5," ")</f>
        <v xml:space="preserve"> </v>
      </c>
      <c r="S10" s="148" t="str">
        <f>IFERROR(VLOOKUP(Open[[#This Row],[TS ZH O/B 8.7.23 R]],$AZ$7:$BA$101,2,0)*S$5," ")</f>
        <v xml:space="preserve"> </v>
      </c>
      <c r="T10" s="148">
        <f>IFERROR(VLOOKUP(Open[[#This Row],[TS BA O A 12.08.23 R]],$AZ$7:$BA$101,2,0)*T$5," ")</f>
        <v>1640</v>
      </c>
      <c r="U10" s="148" t="str">
        <f>IFERROR(VLOOKUP(Open[[#This Row],[TS BA O B 12.08.23  R]],$AZ$7:$BA$101,2,0)*U$5," ")</f>
        <v xml:space="preserve"> </v>
      </c>
      <c r="V10" s="148">
        <f>IFERROR(VLOOKUP(Open[[#This Row],[SM LT O A 2.9.23 R]],$AZ$7:$BA$101,2,0)*V$5," ")</f>
        <v>1584</v>
      </c>
      <c r="W10" s="148" t="str">
        <f>IFERROR(VLOOKUP(Open[[#This Row],[SM LT O B 2.9.23 R]],$AZ$7:$BA$101,2,0)*W$5," ")</f>
        <v xml:space="preserve"> </v>
      </c>
      <c r="X10" s="148">
        <f>IFERROR(VLOOKUP(Open[[#This Row],[TS LA O 16.9.23 R]],$AZ$7:$BA$101,2,0)*X$5," ")</f>
        <v>1280</v>
      </c>
      <c r="Y10" s="148">
        <f>IFERROR(VLOOKUP(Open[[#This Row],[TS ZH O 8.10.23 R]],$AZ$7:$BA$101,2,0)*Y$5," ")</f>
        <v>1400</v>
      </c>
      <c r="Z10" s="148">
        <f>IFERROR(VLOOKUP(Open[[#This Row],[TS ZH O/A 6.1.24 R]],$AZ$7:$BA$101,2,0)*Z$5," ")</f>
        <v>1008</v>
      </c>
      <c r="AA10" s="148" t="str">
        <f>IFERROR(VLOOKUP(Open[[#This Row],[TS ZH O/B 6.1.24 R]],$AZ$7:$BA$101,2,0)*AA$5," ")</f>
        <v xml:space="preserve"> </v>
      </c>
      <c r="AB10" s="148">
        <f>IFERROR(VLOOKUP(Open[[#This Row],[TS SH O 13.1.24 R]],$AZ$7:$BA$101,2,0)*AB$5," ")</f>
        <v>1386</v>
      </c>
      <c r="AC10">
        <v>0</v>
      </c>
      <c r="AD10">
        <v>0</v>
      </c>
      <c r="AE10">
        <v>0</v>
      </c>
      <c r="AF10" s="63"/>
      <c r="AG10" s="35">
        <v>2</v>
      </c>
      <c r="AH10" s="63"/>
      <c r="AI10" s="9">
        <v>7</v>
      </c>
      <c r="AJ10" s="63"/>
      <c r="AK10" s="63"/>
      <c r="AL10" s="63"/>
      <c r="AM10" s="63"/>
      <c r="AN10" s="35">
        <v>1</v>
      </c>
      <c r="AO10" s="63"/>
      <c r="AP10" s="35">
        <v>3</v>
      </c>
      <c r="AQ10" s="63"/>
      <c r="AR10" s="35">
        <v>1</v>
      </c>
      <c r="AS10" s="35">
        <v>1</v>
      </c>
      <c r="AT10" s="35">
        <v>4</v>
      </c>
      <c r="AU10" s="63"/>
      <c r="AV10" s="35">
        <v>4</v>
      </c>
      <c r="AZ10" s="25">
        <v>3</v>
      </c>
      <c r="BA10" s="25">
        <v>800</v>
      </c>
      <c r="BC10" s="29" t="s">
        <v>394</v>
      </c>
      <c r="BD10" s="26">
        <v>0.04</v>
      </c>
      <c r="BE10" t="s">
        <v>395</v>
      </c>
      <c r="BI10" s="22"/>
    </row>
    <row r="11" spans="1:63">
      <c r="A11" s="53">
        <f>RANK(Open[[#This Row],[PR Punkte]],Open[PR Punkte],0)</f>
        <v>5</v>
      </c>
      <c r="B11">
        <f>IF(Open[[#This Row],[PR Rang beim letzten Turnier]]&gt;Open[[#This Row],[PR Rang]],1,IF(Open[[#This Row],[PR Rang beim letzten Turnier]]=Open[[#This Row],[PR Rang]],0,-1))</f>
        <v>0</v>
      </c>
      <c r="C11" s="53">
        <f>RANK(Open[[#This Row],[PR Punkte]],Open[PR Punkte],0)</f>
        <v>5</v>
      </c>
      <c r="D11" s="7" t="s">
        <v>139</v>
      </c>
      <c r="E11" s="7" t="s">
        <v>0</v>
      </c>
      <c r="F11" s="52">
        <f>SUM(Open[[#This Row],[PR 1]:[PR 3]])</f>
        <v>4786</v>
      </c>
      <c r="G11" s="52">
        <f>LARGE(Open[[#This Row],[TS ZH O/B 26.03.23]:[PR3]],1)</f>
        <v>1980</v>
      </c>
      <c r="H11" s="52">
        <f>LARGE(Open[[#This Row],[TS ZH O/B 26.03.23]:[PR3]],2)</f>
        <v>1420</v>
      </c>
      <c r="I11" s="52">
        <f>LARGE(Open[[#This Row],[TS ZH O/B 26.03.23]:[PR3]],3)</f>
        <v>1386</v>
      </c>
      <c r="J11" s="1">
        <f t="shared" si="0"/>
        <v>7</v>
      </c>
      <c r="K11" s="52">
        <f t="shared" si="1"/>
        <v>8094</v>
      </c>
      <c r="L11" s="52" t="str">
        <f>IFERROR(VLOOKUP(Open[[#This Row],[TS ZH O/B 26.03.23 Rang]],$AZ$7:$BA$101,2,0)*L$5," ")</f>
        <v xml:space="preserve"> </v>
      </c>
      <c r="M11" s="52" t="str">
        <f>IFERROR(VLOOKUP(Open[[#This Row],[TS SG O 29.04.23 Rang]],$AZ$7:$BA$101,2,0)*M$5," ")</f>
        <v xml:space="preserve"> </v>
      </c>
      <c r="N11" s="52">
        <f>IFERROR(VLOOKUP(Open[[#This Row],[TS ES O 11.06.23 Rang]],$AZ$7:$BA$101,2,0)*N$5," ")</f>
        <v>1180</v>
      </c>
      <c r="O11" s="52">
        <f>IFERROR(VLOOKUP(Open[[#This Row],[TS SH O 24.06.23 Rang]],$AZ$7:$BA$101,2,0)*O$5," ")</f>
        <v>1120</v>
      </c>
      <c r="P11" s="52" t="str">
        <f>IFERROR(VLOOKUP(Open[[#This Row],[TS LU O A 1.6.23 R]],$AZ$7:$BA$101,2,0)*P$5," ")</f>
        <v xml:space="preserve"> </v>
      </c>
      <c r="Q11" s="52" t="str">
        <f>IFERROR(VLOOKUP(Open[[#This Row],[TS LU O B 1.6.23 R]],$AZ$7:$BA$101,2,0)*Q$5," ")</f>
        <v xml:space="preserve"> </v>
      </c>
      <c r="R11" s="52">
        <f>IFERROR(VLOOKUP(Open[[#This Row],[TS ZH O/A 8.7.23 R]],$AZ$7:$BA$101,2,0)*R$5," ")</f>
        <v>1420</v>
      </c>
      <c r="S11" s="148" t="str">
        <f>IFERROR(VLOOKUP(Open[[#This Row],[TS ZH O/B 8.7.23 R]],$AZ$7:$BA$101,2,0)*S$5," ")</f>
        <v xml:space="preserve"> </v>
      </c>
      <c r="T11" s="148" t="str">
        <f>IFERROR(VLOOKUP(Open[[#This Row],[TS BA O A 12.08.23 R]],$AZ$7:$BA$101,2,0)*T$5," ")</f>
        <v xml:space="preserve"> </v>
      </c>
      <c r="U11" s="148" t="str">
        <f>IFERROR(VLOOKUP(Open[[#This Row],[TS BA O B 12.08.23  R]],$AZ$7:$BA$101,2,0)*U$5," ")</f>
        <v xml:space="preserve"> </v>
      </c>
      <c r="V11" s="148">
        <f>IFERROR(VLOOKUP(Open[[#This Row],[SM LT O A 2.9.23 R]],$AZ$7:$BA$101,2,0)*V$5," ")</f>
        <v>1980</v>
      </c>
      <c r="W11" s="148" t="str">
        <f>IFERROR(VLOOKUP(Open[[#This Row],[SM LT O B 2.9.23 R]],$AZ$7:$BA$101,2,0)*W$5," ")</f>
        <v xml:space="preserve"> </v>
      </c>
      <c r="X11" s="148" t="str">
        <f>IFERROR(VLOOKUP(Open[[#This Row],[TS LA O 16.9.23 R]],$AZ$7:$BA$101,2,0)*X$5," ")</f>
        <v xml:space="preserve"> </v>
      </c>
      <c r="Y11" s="148" t="str">
        <f>IFERROR(VLOOKUP(Open[[#This Row],[TS ZH O 8.10.23 R]],$AZ$7:$BA$101,2,0)*Y$5," ")</f>
        <v xml:space="preserve"> </v>
      </c>
      <c r="Z11" s="148">
        <f>IFERROR(VLOOKUP(Open[[#This Row],[TS ZH O/A 6.1.24 R]],$AZ$7:$BA$101,2,0)*Z$5," ")</f>
        <v>1008</v>
      </c>
      <c r="AA11" s="148" t="str">
        <f>IFERROR(VLOOKUP(Open[[#This Row],[TS ZH O/B 6.1.24 R]],$AZ$7:$BA$101,2,0)*AA$5," ")</f>
        <v xml:space="preserve"> </v>
      </c>
      <c r="AB11" s="148">
        <f>IFERROR(VLOOKUP(Open[[#This Row],[TS SH O 13.1.24 R]],$AZ$7:$BA$101,2,0)*AB$5," ")</f>
        <v>1386</v>
      </c>
      <c r="AC11">
        <v>0</v>
      </c>
      <c r="AD11">
        <v>0</v>
      </c>
      <c r="AE11">
        <v>0</v>
      </c>
      <c r="AF11" s="63"/>
      <c r="AG11" s="63"/>
      <c r="AH11" s="63">
        <v>1</v>
      </c>
      <c r="AI11" s="27">
        <v>4</v>
      </c>
      <c r="AJ11" s="63"/>
      <c r="AK11" s="63"/>
      <c r="AL11" s="26">
        <v>1</v>
      </c>
      <c r="AM11" s="63"/>
      <c r="AN11" s="63"/>
      <c r="AO11" s="63"/>
      <c r="AP11" s="26">
        <v>1</v>
      </c>
      <c r="AQ11" s="63"/>
      <c r="AR11" s="63"/>
      <c r="AS11" s="63"/>
      <c r="AT11" s="35">
        <v>4</v>
      </c>
      <c r="AU11" s="63"/>
      <c r="AV11" s="35">
        <v>4</v>
      </c>
      <c r="AZ11" s="85">
        <v>4</v>
      </c>
      <c r="BA11" s="25">
        <v>700</v>
      </c>
      <c r="BC11" s="29" t="s">
        <v>394</v>
      </c>
      <c r="BD11" s="27">
        <v>0.02</v>
      </c>
      <c r="BE11" t="s">
        <v>396</v>
      </c>
      <c r="BG11" s="88" t="s">
        <v>399</v>
      </c>
      <c r="BH11" s="89"/>
      <c r="BI11" s="31"/>
      <c r="BJ11" s="28"/>
      <c r="BK11" s="28"/>
    </row>
    <row r="12" spans="1:63">
      <c r="A12" s="53">
        <f>RANK(Open[[#This Row],[PR Punkte]],Open[PR Punkte],0)</f>
        <v>6</v>
      </c>
      <c r="B12">
        <f>IF(Open[[#This Row],[PR Rang beim letzten Turnier]]&gt;Open[[#This Row],[PR Rang]],1,IF(Open[[#This Row],[PR Rang beim letzten Turnier]]=Open[[#This Row],[PR Rang]],0,-1))</f>
        <v>0</v>
      </c>
      <c r="C12" s="53">
        <f>RANK(Open[[#This Row],[PR Punkte]],Open[PR Punkte],0)</f>
        <v>6</v>
      </c>
      <c r="D12" t="s">
        <v>21</v>
      </c>
      <c r="E12" s="1" t="s">
        <v>0</v>
      </c>
      <c r="F12" s="52">
        <f>SUM(Open[[#This Row],[PR 1]:[PR 3]])</f>
        <v>4656</v>
      </c>
      <c r="G12" s="52">
        <f>LARGE(Open[[#This Row],[TS ZH O/B 26.03.23]:[PR3]],1)</f>
        <v>1740</v>
      </c>
      <c r="H12" s="52">
        <f>LARGE(Open[[#This Row],[TS ZH O/B 26.03.23]:[PR3]],2)</f>
        <v>1476</v>
      </c>
      <c r="I12" s="52">
        <f>LARGE(Open[[#This Row],[TS ZH O/B 26.03.23]:[PR3]],3)</f>
        <v>1440</v>
      </c>
      <c r="J12" s="1">
        <f t="shared" si="0"/>
        <v>2</v>
      </c>
      <c r="K12" s="52">
        <f t="shared" si="1"/>
        <v>8940</v>
      </c>
      <c r="L12" s="52" t="str">
        <f>IFERROR(VLOOKUP(Open[[#This Row],[TS ZH O/B 26.03.23 Rang]],$AZ$7:$BA$101,2,0)*L$5," ")</f>
        <v xml:space="preserve"> </v>
      </c>
      <c r="M12" s="52">
        <f>IFERROR(VLOOKUP(Open[[#This Row],[TS SG O 29.04.23 Rang]],$AZ$7:$BA$101,2,0)*M$5," ")</f>
        <v>1740</v>
      </c>
      <c r="N12" s="52" t="str">
        <f>IFERROR(VLOOKUP(Open[[#This Row],[TS ES O 11.06.23 Rang]],$AZ$7:$BA$101,2,0)*N$5," ")</f>
        <v xml:space="preserve"> </v>
      </c>
      <c r="O12" s="52">
        <f>IFERROR(VLOOKUP(Open[[#This Row],[TS SH O 24.06.23 Rang]],$AZ$7:$BA$101,2,0)*O$5," ")</f>
        <v>1440</v>
      </c>
      <c r="P12" s="52">
        <f>IFERROR(VLOOKUP(Open[[#This Row],[TS LU O A 1.6.23 R]],$AZ$7:$BA$101,2,0)*P$5," ")</f>
        <v>590</v>
      </c>
      <c r="Q12" s="52" t="str">
        <f>IFERROR(VLOOKUP(Open[[#This Row],[TS LU O B 1.6.23 R]],$AZ$7:$BA$101,2,0)*Q$5," ")</f>
        <v xml:space="preserve"> </v>
      </c>
      <c r="R12" s="52">
        <f>IFERROR(VLOOKUP(Open[[#This Row],[TS ZH O/A 8.7.23 R]],$AZ$7:$BA$101,2,0)*R$5," ")</f>
        <v>710</v>
      </c>
      <c r="S12" s="148" t="str">
        <f>IFERROR(VLOOKUP(Open[[#This Row],[TS ZH O/B 8.7.23 R]],$AZ$7:$BA$101,2,0)*S$5," ")</f>
        <v xml:space="preserve"> </v>
      </c>
      <c r="T12" s="148">
        <f>IFERROR(VLOOKUP(Open[[#This Row],[TS BA O A 12.08.23 R]],$AZ$7:$BA$101,2,0)*T$5," ")</f>
        <v>1476</v>
      </c>
      <c r="U12" s="148" t="str">
        <f>IFERROR(VLOOKUP(Open[[#This Row],[TS BA O B 12.08.23  R]],$AZ$7:$BA$101,2,0)*U$5," ")</f>
        <v xml:space="preserve"> </v>
      </c>
      <c r="V12" s="148">
        <f>IFERROR(VLOOKUP(Open[[#This Row],[SM LT O A 2.9.23 R]],$AZ$7:$BA$101,2,0)*V$5," ")</f>
        <v>990</v>
      </c>
      <c r="W12" s="148" t="str">
        <f>IFERROR(VLOOKUP(Open[[#This Row],[SM LT O B 2.9.23 R]],$AZ$7:$BA$101,2,0)*W$5," ")</f>
        <v xml:space="preserve"> </v>
      </c>
      <c r="X12" s="148" t="str">
        <f>IFERROR(VLOOKUP(Open[[#This Row],[TS LA O 16.9.23 R]],$AZ$7:$BA$101,2,0)*X$5," ")</f>
        <v xml:space="preserve"> </v>
      </c>
      <c r="Y12" s="148">
        <f>IFERROR(VLOOKUP(Open[[#This Row],[TS ZH O 8.10.23 R]],$AZ$7:$BA$101,2,0)*Y$5," ")</f>
        <v>1400</v>
      </c>
      <c r="Z12" s="148" t="str">
        <f>IFERROR(VLOOKUP(Open[[#This Row],[TS ZH O/A 6.1.24 R]],$AZ$7:$BA$101,2,0)*Z$5," ")</f>
        <v xml:space="preserve"> </v>
      </c>
      <c r="AA12" s="148" t="str">
        <f>IFERROR(VLOOKUP(Open[[#This Row],[TS ZH O/B 6.1.24 R]],$AZ$7:$BA$101,2,0)*AA$5," ")</f>
        <v xml:space="preserve"> </v>
      </c>
      <c r="AB12" s="148">
        <f>IFERROR(VLOOKUP(Open[[#This Row],[TS SH O 13.1.24 R]],$AZ$7:$BA$101,2,0)*AB$5," ")</f>
        <v>594</v>
      </c>
      <c r="AC12">
        <v>0</v>
      </c>
      <c r="AD12">
        <v>0</v>
      </c>
      <c r="AE12">
        <v>0</v>
      </c>
      <c r="AF12" s="63"/>
      <c r="AG12" s="35">
        <v>1</v>
      </c>
      <c r="AH12" s="63"/>
      <c r="AI12" s="35">
        <v>2</v>
      </c>
      <c r="AJ12" s="59">
        <v>6</v>
      </c>
      <c r="AK12" s="63"/>
      <c r="AL12" s="35">
        <v>5</v>
      </c>
      <c r="AM12" s="63"/>
      <c r="AN12" s="35">
        <v>2</v>
      </c>
      <c r="AO12" s="63"/>
      <c r="AP12" s="35">
        <v>5</v>
      </c>
      <c r="AQ12" s="63"/>
      <c r="AR12" s="63"/>
      <c r="AS12" s="35">
        <v>1</v>
      </c>
      <c r="AT12" s="63"/>
      <c r="AU12" s="63"/>
      <c r="AV12" s="35">
        <v>9</v>
      </c>
      <c r="AW12" s="83"/>
      <c r="AX12" s="83"/>
      <c r="AY12" s="83"/>
      <c r="AZ12" s="25">
        <v>5</v>
      </c>
      <c r="BA12" s="25">
        <v>500</v>
      </c>
      <c r="BC12" s="81" t="s">
        <v>397</v>
      </c>
      <c r="BD12" s="81"/>
      <c r="BE12" s="81"/>
      <c r="BF12" s="81"/>
      <c r="BG12" s="90"/>
      <c r="BH12" s="91"/>
      <c r="BI12" s="22"/>
    </row>
    <row r="13" spans="1:63">
      <c r="A13" s="53">
        <f>RANK(Open[[#This Row],[PR Punkte]],Open[PR Punkte],0)</f>
        <v>7</v>
      </c>
      <c r="B13" s="95">
        <f>IF(Open[[#This Row],[PR Rang beim letzten Turnier]]&gt;Open[[#This Row],[PR Rang]],1,IF(Open[[#This Row],[PR Rang beim letzten Turnier]]=Open[[#This Row],[PR Rang]],0,-1))</f>
        <v>0</v>
      </c>
      <c r="C13" s="53">
        <f>RANK(Open[[#This Row],[PR Punkte]],Open[PR Punkte],0)</f>
        <v>7</v>
      </c>
      <c r="D13" t="s">
        <v>20</v>
      </c>
      <c r="E13" s="1" t="s">
        <v>0</v>
      </c>
      <c r="F13" s="52">
        <f>SUM(Open[[#This Row],[PR 1]:[PR 3]])</f>
        <v>4496</v>
      </c>
      <c r="G13" s="52">
        <f>LARGE(Open[[#This Row],[TS ZH O/B 26.03.23]:[PR3]],1)</f>
        <v>1740</v>
      </c>
      <c r="H13" s="52">
        <f>LARGE(Open[[#This Row],[TS ZH O/B 26.03.23]:[PR3]],2)</f>
        <v>1476</v>
      </c>
      <c r="I13" s="52">
        <f>LARGE(Open[[#This Row],[TS ZH O/B 26.03.23]:[PR3]],3)</f>
        <v>1280</v>
      </c>
      <c r="J13" s="1">
        <f t="shared" si="0"/>
        <v>15</v>
      </c>
      <c r="K13" s="52">
        <f t="shared" si="1"/>
        <v>6080</v>
      </c>
      <c r="L13" s="52" t="str">
        <f>IFERROR(VLOOKUP(Open[[#This Row],[TS ZH O/B 26.03.23 Rang]],$AZ$7:$BA$101,2,0)*L$5," ")</f>
        <v xml:space="preserve"> </v>
      </c>
      <c r="M13" s="52">
        <f>IFERROR(VLOOKUP(Open[[#This Row],[TS SG O 29.04.23 Rang]],$AZ$7:$BA$101,2,0)*M$5," ")</f>
        <v>1740</v>
      </c>
      <c r="N13" s="160" t="str">
        <f>IFERROR(VLOOKUP(Open[[#This Row],[TS ES O 11.06.23 Rang]],$AZ$7:$BA$101,2,0)*N$5," ")</f>
        <v xml:space="preserve"> </v>
      </c>
      <c r="O13" s="160" t="str">
        <f>IFERROR(VLOOKUP(Open[[#This Row],[TS SH O 24.06.23 Rang]],$AZ$7:$BA$101,2,0)*O$5," ")</f>
        <v xml:space="preserve"> </v>
      </c>
      <c r="P13" s="160" t="str">
        <f>IFERROR(VLOOKUP(Open[[#This Row],[TS LU O A 1.6.23 R]],$AZ$7:$BA$101,2,0)*P$5," ")</f>
        <v xml:space="preserve"> </v>
      </c>
      <c r="Q13" s="160" t="str">
        <f>IFERROR(VLOOKUP(Open[[#This Row],[TS LU O B 1.6.23 R]],$AZ$7:$BA$101,2,0)*Q$5," ")</f>
        <v xml:space="preserve"> </v>
      </c>
      <c r="R13" s="160" t="str">
        <f>IFERROR(VLOOKUP(Open[[#This Row],[TS ZH O/A 8.7.23 R]],$AZ$7:$BA$101,2,0)*R$5," ")</f>
        <v xml:space="preserve"> </v>
      </c>
      <c r="S13" s="148" t="str">
        <f>IFERROR(VLOOKUP(Open[[#This Row],[TS ZH O/B 8.7.23 R]],$AZ$7:$BA$101,2,0)*S$5," ")</f>
        <v xml:space="preserve"> </v>
      </c>
      <c r="T13" s="148">
        <f>IFERROR(VLOOKUP(Open[[#This Row],[TS BA O A 12.08.23 R]],$AZ$7:$BA$101,2,0)*T$5," ")</f>
        <v>1476</v>
      </c>
      <c r="U13" s="148" t="str">
        <f>IFERROR(VLOOKUP(Open[[#This Row],[TS BA O B 12.08.23  R]],$AZ$7:$BA$101,2,0)*U$5," ")</f>
        <v xml:space="preserve"> </v>
      </c>
      <c r="V13" s="148">
        <f>IFERROR(VLOOKUP(Open[[#This Row],[SM LT O A 2.9.23 R]],$AZ$7:$BA$101,2,0)*V$5," ")</f>
        <v>990</v>
      </c>
      <c r="W13" s="148" t="str">
        <f>IFERROR(VLOOKUP(Open[[#This Row],[SM LT O B 2.9.23 R]],$AZ$7:$BA$101,2,0)*W$5," ")</f>
        <v xml:space="preserve"> </v>
      </c>
      <c r="X13" s="148">
        <f>IFERROR(VLOOKUP(Open[[#This Row],[TS LA O 16.9.23 R]],$AZ$7:$BA$101,2,0)*X$5," ")</f>
        <v>1280</v>
      </c>
      <c r="Y13" s="148" t="str">
        <f>IFERROR(VLOOKUP(Open[[#This Row],[TS ZH O 8.10.23 R]],$AZ$7:$BA$101,2,0)*Y$5," ")</f>
        <v xml:space="preserve"> </v>
      </c>
      <c r="Z13" s="148" t="str">
        <f>IFERROR(VLOOKUP(Open[[#This Row],[TS ZH O/A 6.1.24 R]],$AZ$7:$BA$101,2,0)*Z$5," ")</f>
        <v xml:space="preserve"> </v>
      </c>
      <c r="AA13" s="148" t="str">
        <f>IFERROR(VLOOKUP(Open[[#This Row],[TS ZH O/B 6.1.24 R]],$AZ$7:$BA$101,2,0)*AA$5," ")</f>
        <v xml:space="preserve"> </v>
      </c>
      <c r="AB13" s="148">
        <f>IFERROR(VLOOKUP(Open[[#This Row],[TS SH O 13.1.24 R]],$AZ$7:$BA$101,2,0)*AB$5," ")</f>
        <v>594</v>
      </c>
      <c r="AC13">
        <v>0</v>
      </c>
      <c r="AD13">
        <v>0</v>
      </c>
      <c r="AE13">
        <v>0</v>
      </c>
      <c r="AF13" s="63"/>
      <c r="AG13" s="35">
        <v>1</v>
      </c>
      <c r="AH13" s="63"/>
      <c r="AI13" s="63"/>
      <c r="AJ13" s="63"/>
      <c r="AK13" s="63"/>
      <c r="AL13" s="63"/>
      <c r="AM13" s="63"/>
      <c r="AN13" s="35">
        <v>2</v>
      </c>
      <c r="AO13" s="63"/>
      <c r="AP13" s="35">
        <v>5</v>
      </c>
      <c r="AQ13" s="63"/>
      <c r="AR13" s="35">
        <v>1</v>
      </c>
      <c r="AS13" s="63"/>
      <c r="AT13" s="63"/>
      <c r="AU13" s="63"/>
      <c r="AV13" s="35">
        <v>9</v>
      </c>
      <c r="AZ13" s="85">
        <v>6</v>
      </c>
      <c r="BA13" s="25">
        <v>500</v>
      </c>
      <c r="BG13" s="84"/>
      <c r="BH13" s="84"/>
      <c r="BI13" s="18"/>
      <c r="BK13" s="21"/>
    </row>
    <row r="14" spans="1:63">
      <c r="A14" s="53">
        <f>RANK(Open[[#This Row],[PR Punkte]],Open[PR Punkte],0)</f>
        <v>8</v>
      </c>
      <c r="B14">
        <f>IF(Open[[#This Row],[PR Rang beim letzten Turnier]]&gt;Open[[#This Row],[PR Rang]],1,IF(Open[[#This Row],[PR Rang beim letzten Turnier]]=Open[[#This Row],[PR Rang]],0,-1))</f>
        <v>0</v>
      </c>
      <c r="C14" s="53">
        <f>RANK(Open[[#This Row],[PR Punkte]],Open[PR Punkte],0)</f>
        <v>8</v>
      </c>
      <c r="D14" s="4" t="s">
        <v>125</v>
      </c>
      <c r="E14" t="s">
        <v>6</v>
      </c>
      <c r="F14" s="52">
        <f>SUM(Open[[#This Row],[PR 1]:[PR 3]])</f>
        <v>4092</v>
      </c>
      <c r="G14" s="52">
        <f>LARGE(Open[[#This Row],[TS ZH O/B 26.03.23]:[PR3]],1)</f>
        <v>1420</v>
      </c>
      <c r="H14" s="52">
        <f>LARGE(Open[[#This Row],[TS ZH O/B 26.03.23]:[PR3]],2)</f>
        <v>1392</v>
      </c>
      <c r="I14" s="52">
        <f>LARGE(Open[[#This Row],[TS ZH O/B 26.03.23]:[PR3]],3)</f>
        <v>1280</v>
      </c>
      <c r="J14" s="1">
        <f t="shared" si="0"/>
        <v>12</v>
      </c>
      <c r="K14" s="52">
        <f t="shared" si="1"/>
        <v>6396</v>
      </c>
      <c r="L14" s="52" t="str">
        <f>IFERROR(VLOOKUP(Open[[#This Row],[TS ZH O/B 26.03.23 Rang]],$AZ$7:$BA$101,2,0)*L$5," ")</f>
        <v xml:space="preserve"> </v>
      </c>
      <c r="M14" s="52">
        <f>IFERROR(VLOOKUP(Open[[#This Row],[TS SG O 29.04.23 Rang]],$AZ$7:$BA$101,2,0)*M$5," ")</f>
        <v>1392</v>
      </c>
      <c r="N14" s="52" t="str">
        <f>IFERROR(VLOOKUP(Open[[#This Row],[TS ES O 11.06.23 Rang]],$AZ$7:$BA$101,2,0)*N$5," ")</f>
        <v xml:space="preserve"> </v>
      </c>
      <c r="O14" s="52">
        <f>IFERROR(VLOOKUP(Open[[#This Row],[TS SH O 24.06.23 Rang]],$AZ$7:$BA$101,2,0)*O$5," ")</f>
        <v>1280</v>
      </c>
      <c r="P14" s="52" t="str">
        <f>IFERROR(VLOOKUP(Open[[#This Row],[TS LU O A 1.6.23 R]],$AZ$7:$BA$101,2,0)*P$5," ")</f>
        <v xml:space="preserve"> </v>
      </c>
      <c r="Q14" s="52" t="str">
        <f>IFERROR(VLOOKUP(Open[[#This Row],[TS LU O B 1.6.23 R]],$AZ$7:$BA$101,2,0)*Q$5," ")</f>
        <v xml:space="preserve"> </v>
      </c>
      <c r="R14" s="52">
        <f>IFERROR(VLOOKUP(Open[[#This Row],[TS ZH O/A 8.7.23 R]],$AZ$7:$BA$101,2,0)*R$5," ")</f>
        <v>1420</v>
      </c>
      <c r="S14" s="148" t="str">
        <f>IFERROR(VLOOKUP(Open[[#This Row],[TS ZH O/B 8.7.23 R]],$AZ$7:$BA$101,2,0)*S$5," ")</f>
        <v xml:space="preserve"> </v>
      </c>
      <c r="T14" s="148" t="str">
        <f>IFERROR(VLOOKUP(Open[[#This Row],[TS BA O A 12.08.23 R]],$AZ$7:$BA$101,2,0)*T$5," ")</f>
        <v xml:space="preserve"> </v>
      </c>
      <c r="U14" s="148" t="str">
        <f>IFERROR(VLOOKUP(Open[[#This Row],[TS BA O B 12.08.23  R]],$AZ$7:$BA$101,2,0)*U$5," ")</f>
        <v xml:space="preserve"> </v>
      </c>
      <c r="V14" s="148">
        <f>IFERROR(VLOOKUP(Open[[#This Row],[SM LT O A 2.9.23 R]],$AZ$7:$BA$101,2,0)*V$5," ")</f>
        <v>792</v>
      </c>
      <c r="W14" s="148" t="str">
        <f>IFERROR(VLOOKUP(Open[[#This Row],[SM LT O B 2.9.23 R]],$AZ$7:$BA$101,2,0)*W$5," ")</f>
        <v xml:space="preserve"> </v>
      </c>
      <c r="X14" s="148" t="str">
        <f>IFERROR(VLOOKUP(Open[[#This Row],[TS LA O 16.9.23 R]],$AZ$7:$BA$101,2,0)*X$5," ")</f>
        <v xml:space="preserve"> </v>
      </c>
      <c r="Y14" s="148" t="str">
        <f>IFERROR(VLOOKUP(Open[[#This Row],[TS ZH O 8.10.23 R]],$AZ$7:$BA$101,2,0)*Y$5," ")</f>
        <v xml:space="preserve"> </v>
      </c>
      <c r="Z14" s="148">
        <f>IFERROR(VLOOKUP(Open[[#This Row],[TS ZH O/A 6.1.24 R]],$AZ$7:$BA$101,2,0)*Z$5," ")</f>
        <v>720</v>
      </c>
      <c r="AA14" s="148" t="str">
        <f>IFERROR(VLOOKUP(Open[[#This Row],[TS ZH O/B 6.1.24 R]],$AZ$7:$BA$101,2,0)*AA$5," ")</f>
        <v xml:space="preserve"> </v>
      </c>
      <c r="AB14" s="148">
        <f>IFERROR(VLOOKUP(Open[[#This Row],[TS SH O 13.1.24 R]],$AZ$7:$BA$101,2,0)*AB$5," ")</f>
        <v>792</v>
      </c>
      <c r="AC14">
        <v>0</v>
      </c>
      <c r="AD14">
        <v>0</v>
      </c>
      <c r="AE14">
        <v>0</v>
      </c>
      <c r="AF14" s="63"/>
      <c r="AG14" s="26">
        <v>3</v>
      </c>
      <c r="AH14" s="63"/>
      <c r="AI14" s="26">
        <v>3</v>
      </c>
      <c r="AJ14" s="63"/>
      <c r="AK14" s="63"/>
      <c r="AL14" s="35">
        <v>1</v>
      </c>
      <c r="AM14" s="63"/>
      <c r="AN14" s="63"/>
      <c r="AO14" s="63"/>
      <c r="AP14" s="35">
        <v>8</v>
      </c>
      <c r="AQ14" s="63"/>
      <c r="AR14" s="63"/>
      <c r="AS14" s="63"/>
      <c r="AT14" s="26">
        <v>5</v>
      </c>
      <c r="AU14" s="63"/>
      <c r="AV14" s="35">
        <v>8</v>
      </c>
      <c r="AZ14" s="25">
        <v>7</v>
      </c>
      <c r="BA14" s="25">
        <v>400</v>
      </c>
      <c r="BG14" s="84"/>
      <c r="BI14" s="18"/>
      <c r="BK14" s="21"/>
    </row>
    <row r="15" spans="1:63">
      <c r="A15" s="53">
        <f>RANK(Open[[#This Row],[PR Punkte]],Open[PR Punkte],0)</f>
        <v>9</v>
      </c>
      <c r="B15">
        <f>IF(Open[[#This Row],[PR Rang beim letzten Turnier]]&gt;Open[[#This Row],[PR Rang]],1,IF(Open[[#This Row],[PR Rang beim letzten Turnier]]=Open[[#This Row],[PR Rang]],0,-1))</f>
        <v>0</v>
      </c>
      <c r="C15" s="53">
        <f>RANK(Open[[#This Row],[PR Punkte]],Open[PR Punkte],0)</f>
        <v>9</v>
      </c>
      <c r="D15" s="7" t="s">
        <v>371</v>
      </c>
      <c r="E15" t="s">
        <v>12</v>
      </c>
      <c r="F15" s="52">
        <f>SUM(Open[[#This Row],[PR 1]:[PR 3]])</f>
        <v>4066</v>
      </c>
      <c r="G15" s="52">
        <f>LARGE(Open[[#This Row],[TS ZH O/B 26.03.23]:[PR3]],1)</f>
        <v>1782</v>
      </c>
      <c r="H15" s="52">
        <f>LARGE(Open[[#This Row],[TS ZH O/B 26.03.23]:[PR3]],2)</f>
        <v>1148</v>
      </c>
      <c r="I15" s="52">
        <f>LARGE(Open[[#This Row],[TS ZH O/B 26.03.23]:[PR3]],3)</f>
        <v>1136</v>
      </c>
      <c r="J15" s="1">
        <f t="shared" si="0"/>
        <v>11</v>
      </c>
      <c r="K15" s="52">
        <f t="shared" si="1"/>
        <v>6549.5</v>
      </c>
      <c r="L15" s="52" t="str">
        <f>IFERROR(VLOOKUP(Open[[#This Row],[TS ZH O/B 26.03.23 Rang]],$AZ$7:$BA$101,2,0)*L$5," ")</f>
        <v xml:space="preserve"> </v>
      </c>
      <c r="M15" s="52">
        <f>IFERROR(VLOOKUP(Open[[#This Row],[TS SG O 29.04.23 Rang]],$AZ$7:$BA$101,2,0)*M$5," ")</f>
        <v>391.5</v>
      </c>
      <c r="N15" s="52">
        <f>IFERROR(VLOOKUP(Open[[#This Row],[TS ES O 11.06.23 Rang]],$AZ$7:$BA$101,2,0)*N$5," ")</f>
        <v>472</v>
      </c>
      <c r="O15" s="52">
        <f>IFERROR(VLOOKUP(Open[[#This Row],[TS SH O 24.06.23 Rang]],$AZ$7:$BA$101,2,0)*O$5," ")</f>
        <v>640</v>
      </c>
      <c r="P15" s="52" t="str">
        <f>IFERROR(VLOOKUP(Open[[#This Row],[TS LU O A 1.6.23 R]],$AZ$7:$BA$101,2,0)*P$5," ")</f>
        <v xml:space="preserve"> </v>
      </c>
      <c r="Q15" s="52" t="str">
        <f>IFERROR(VLOOKUP(Open[[#This Row],[TS LU O B 1.6.23 R]],$AZ$7:$BA$101,2,0)*Q$5," ")</f>
        <v xml:space="preserve"> </v>
      </c>
      <c r="R15" s="52">
        <f>IFERROR(VLOOKUP(Open[[#This Row],[TS ZH O/A 8.7.23 R]],$AZ$7:$BA$101,2,0)*R$5," ")</f>
        <v>1136</v>
      </c>
      <c r="S15" s="148" t="str">
        <f>IFERROR(VLOOKUP(Open[[#This Row],[TS ZH O/B 8.7.23 R]],$AZ$7:$BA$101,2,0)*S$5," ")</f>
        <v xml:space="preserve"> </v>
      </c>
      <c r="T15" s="148">
        <f>IFERROR(VLOOKUP(Open[[#This Row],[TS BA O A 12.08.23 R]],$AZ$7:$BA$101,2,0)*T$5," ")</f>
        <v>1148</v>
      </c>
      <c r="U15" s="148" t="str">
        <f>IFERROR(VLOOKUP(Open[[#This Row],[TS BA O B 12.08.23  R]],$AZ$7:$BA$101,2,0)*U$5," ")</f>
        <v xml:space="preserve"> </v>
      </c>
      <c r="V15" s="148">
        <f>IFERROR(VLOOKUP(Open[[#This Row],[SM LT O A 2.9.23 R]],$AZ$7:$BA$101,2,0)*V$5," ")</f>
        <v>1782</v>
      </c>
      <c r="W15" s="148" t="str">
        <f>IFERROR(VLOOKUP(Open[[#This Row],[SM LT O B 2.9.23 R]],$AZ$7:$BA$101,2,0)*W$5," ")</f>
        <v xml:space="preserve"> </v>
      </c>
      <c r="X15" s="148" t="str">
        <f>IFERROR(VLOOKUP(Open[[#This Row],[TS LA O 16.9.23 R]],$AZ$7:$BA$101,2,0)*X$5," ")</f>
        <v xml:space="preserve"> </v>
      </c>
      <c r="Y15" s="148">
        <f>IFERROR(VLOOKUP(Open[[#This Row],[TS ZH O 8.10.23 R]],$AZ$7:$BA$101,2,0)*Y$5," ")</f>
        <v>979.99999999999989</v>
      </c>
      <c r="Z15" s="148" t="str">
        <f>IFERROR(VLOOKUP(Open[[#This Row],[TS ZH O/A 6.1.24 R]],$AZ$7:$BA$101,2,0)*Z$5," ")</f>
        <v xml:space="preserve"> </v>
      </c>
      <c r="AA15" s="148" t="str">
        <f>IFERROR(VLOOKUP(Open[[#This Row],[TS ZH O/B 6.1.24 R]],$AZ$7:$BA$101,2,0)*AA$5," ")</f>
        <v xml:space="preserve"> </v>
      </c>
      <c r="AB15" s="148" t="str">
        <f>IFERROR(VLOOKUP(Open[[#This Row],[TS SH O 13.1.24 R]],$AZ$7:$BA$101,2,0)*AB$5," ")</f>
        <v xml:space="preserve"> </v>
      </c>
      <c r="AC15">
        <v>0</v>
      </c>
      <c r="AD15">
        <v>0</v>
      </c>
      <c r="AE15">
        <v>0</v>
      </c>
      <c r="AF15" s="63"/>
      <c r="AG15" s="63">
        <v>15</v>
      </c>
      <c r="AH15" s="63">
        <v>8</v>
      </c>
      <c r="AI15" s="63">
        <v>7</v>
      </c>
      <c r="AJ15" s="63"/>
      <c r="AK15" s="63"/>
      <c r="AL15" s="63">
        <v>3</v>
      </c>
      <c r="AM15" s="63"/>
      <c r="AN15" s="26">
        <v>4</v>
      </c>
      <c r="AO15" s="63"/>
      <c r="AP15" s="26">
        <v>2</v>
      </c>
      <c r="AQ15" s="63"/>
      <c r="AR15" s="63"/>
      <c r="AS15" s="26">
        <v>4</v>
      </c>
      <c r="AT15" s="63"/>
      <c r="AU15" s="63"/>
      <c r="AV15" s="63"/>
      <c r="AW15" s="24"/>
      <c r="AX15" s="24"/>
      <c r="AY15" s="24"/>
      <c r="AZ15" s="85">
        <v>8</v>
      </c>
      <c r="BA15" s="25">
        <v>400</v>
      </c>
      <c r="BG15" s="84"/>
      <c r="BI15" s="18"/>
      <c r="BK15" s="21"/>
    </row>
    <row r="16" spans="1:63">
      <c r="A16" s="53">
        <f>RANK(Open[[#This Row],[PR Punkte]],Open[PR Punkte],0)</f>
        <v>10</v>
      </c>
      <c r="B16">
        <f>IF(Open[[#This Row],[PR Rang beim letzten Turnier]]&gt;Open[[#This Row],[PR Rang]],1,IF(Open[[#This Row],[PR Rang beim letzten Turnier]]=Open[[#This Row],[PR Rang]],0,-1))</f>
        <v>0</v>
      </c>
      <c r="C16" s="53">
        <f>RANK(Open[[#This Row],[PR Punkte]],Open[PR Punkte],0)</f>
        <v>10</v>
      </c>
      <c r="D16" t="s">
        <v>75</v>
      </c>
      <c r="E16" s="1" t="s">
        <v>15</v>
      </c>
      <c r="F16" s="52">
        <f>SUM(Open[[#This Row],[PR 1]:[PR 3]])</f>
        <v>3954</v>
      </c>
      <c r="G16" s="52">
        <f>LARGE(Open[[#This Row],[TS ZH O/B 26.03.23]:[PR3]],1)</f>
        <v>1584</v>
      </c>
      <c r="H16" s="52">
        <f>LARGE(Open[[#This Row],[TS ZH O/B 26.03.23]:[PR3]],2)</f>
        <v>1218</v>
      </c>
      <c r="I16" s="52">
        <f>LARGE(Open[[#This Row],[TS ZH O/B 26.03.23]:[PR3]],3)</f>
        <v>1152</v>
      </c>
      <c r="J16" s="1">
        <f t="shared" si="0"/>
        <v>5</v>
      </c>
      <c r="K16" s="52">
        <f t="shared" si="1"/>
        <v>8436</v>
      </c>
      <c r="L16" s="52" t="str">
        <f>IFERROR(VLOOKUP(Open[[#This Row],[TS ZH O/B 26.03.23 Rang]],$AZ$7:$BA$101,2,0)*L$5," ")</f>
        <v xml:space="preserve"> </v>
      </c>
      <c r="M16" s="52">
        <f>IFERROR(VLOOKUP(Open[[#This Row],[TS SG O 29.04.23 Rang]],$AZ$7:$BA$101,2,0)*M$5," ")</f>
        <v>1218</v>
      </c>
      <c r="N16" s="52">
        <f>IFERROR(VLOOKUP(Open[[#This Row],[TS ES O 11.06.23 Rang]],$AZ$7:$BA$101,2,0)*N$5," ")</f>
        <v>944</v>
      </c>
      <c r="O16" s="52">
        <f>IFERROR(VLOOKUP(Open[[#This Row],[TS SH O 24.06.23 Rang]],$AZ$7:$BA$101,2,0)*O$5," ")</f>
        <v>800</v>
      </c>
      <c r="P16" s="52">
        <f>IFERROR(VLOOKUP(Open[[#This Row],[TS LU O A 1.6.23 R]],$AZ$7:$BA$101,2,0)*P$5," ")</f>
        <v>1062</v>
      </c>
      <c r="Q16" s="52" t="str">
        <f>IFERROR(VLOOKUP(Open[[#This Row],[TS LU O B 1.6.23 R]],$AZ$7:$BA$101,2,0)*Q$5," ")</f>
        <v xml:space="preserve"> </v>
      </c>
      <c r="R16" s="52">
        <f>IFERROR(VLOOKUP(Open[[#This Row],[TS ZH O/A 8.7.23 R]],$AZ$7:$BA$101,2,0)*R$5," ")</f>
        <v>426</v>
      </c>
      <c r="S16" s="148" t="str">
        <f>IFERROR(VLOOKUP(Open[[#This Row],[TS ZH O/B 8.7.23 R]],$AZ$7:$BA$101,2,0)*S$5," ")</f>
        <v xml:space="preserve"> </v>
      </c>
      <c r="T16" s="148">
        <f>IFERROR(VLOOKUP(Open[[#This Row],[TS BA O A 12.08.23 R]],$AZ$7:$BA$101,2,0)*T$5," ")</f>
        <v>656</v>
      </c>
      <c r="U16" s="148" t="str">
        <f>IFERROR(VLOOKUP(Open[[#This Row],[TS BA O B 12.08.23  R]],$AZ$7:$BA$101,2,0)*U$5," ")</f>
        <v xml:space="preserve"> </v>
      </c>
      <c r="V16" s="148">
        <f>IFERROR(VLOOKUP(Open[[#This Row],[SM LT O A 2.9.23 R]],$AZ$7:$BA$101,2,0)*V$5," ")</f>
        <v>594</v>
      </c>
      <c r="W16" s="148" t="str">
        <f>IFERROR(VLOOKUP(Open[[#This Row],[SM LT O B 2.9.23 R]],$AZ$7:$BA$101,2,0)*W$5," ")</f>
        <v xml:space="preserve"> </v>
      </c>
      <c r="X16" s="148">
        <f>IFERROR(VLOOKUP(Open[[#This Row],[TS LA O 16.9.23 R]],$AZ$7:$BA$101,2,0)*X$5," ")</f>
        <v>1152</v>
      </c>
      <c r="Y16" s="148" t="str">
        <f>IFERROR(VLOOKUP(Open[[#This Row],[TS ZH O 8.10.23 R]],$AZ$7:$BA$101,2,0)*Y$5," ")</f>
        <v xml:space="preserve"> </v>
      </c>
      <c r="Z16" s="148" t="str">
        <f>IFERROR(VLOOKUP(Open[[#This Row],[TS ZH O/A 6.1.24 R]],$AZ$7:$BA$101,2,0)*Z$5," ")</f>
        <v xml:space="preserve"> </v>
      </c>
      <c r="AA16" s="148" t="str">
        <f>IFERROR(VLOOKUP(Open[[#This Row],[TS ZH O/B 6.1.24 R]],$AZ$7:$BA$101,2,0)*AA$5," ")</f>
        <v xml:space="preserve"> </v>
      </c>
      <c r="AB16" s="148">
        <f>IFERROR(VLOOKUP(Open[[#This Row],[TS SH O 13.1.24 R]],$AZ$7:$BA$101,2,0)*AB$5," ")</f>
        <v>1584</v>
      </c>
      <c r="AC16">
        <v>0</v>
      </c>
      <c r="AD16">
        <v>0</v>
      </c>
      <c r="AE16">
        <v>0</v>
      </c>
      <c r="AF16" s="63"/>
      <c r="AG16" s="26">
        <v>4</v>
      </c>
      <c r="AH16" s="26">
        <v>3</v>
      </c>
      <c r="AI16" s="26">
        <v>5</v>
      </c>
      <c r="AJ16" s="59">
        <v>2</v>
      </c>
      <c r="AK16" s="63"/>
      <c r="AL16" s="59">
        <v>9</v>
      </c>
      <c r="AM16" s="63"/>
      <c r="AN16" s="63">
        <v>8</v>
      </c>
      <c r="AO16" s="63"/>
      <c r="AP16" s="26">
        <v>10</v>
      </c>
      <c r="AQ16" s="63"/>
      <c r="AR16" s="26">
        <v>2</v>
      </c>
      <c r="AS16" s="63"/>
      <c r="AT16" s="63"/>
      <c r="AU16" s="63"/>
      <c r="AV16" s="26">
        <v>3</v>
      </c>
      <c r="AZ16" s="25">
        <v>9</v>
      </c>
      <c r="BA16" s="25">
        <v>300</v>
      </c>
    </row>
    <row r="17" spans="1:64">
      <c r="A17" s="53">
        <f>RANK(Open[[#This Row],[PR Punkte]],Open[PR Punkte],0)</f>
        <v>11</v>
      </c>
      <c r="B17">
        <f>IF(Open[[#This Row],[PR Rang beim letzten Turnier]]&gt;Open[[#This Row],[PR Rang]],1,IF(Open[[#This Row],[PR Rang beim letzten Turnier]]=Open[[#This Row],[PR Rang]],0,-1))</f>
        <v>0</v>
      </c>
      <c r="C17" s="53">
        <f>RANK(Open[[#This Row],[PR Punkte]],Open[PR Punkte],0)</f>
        <v>11</v>
      </c>
      <c r="D17" t="s">
        <v>47</v>
      </c>
      <c r="E17" s="1" t="s">
        <v>6</v>
      </c>
      <c r="F17" s="52">
        <f>SUM(Open[[#This Row],[PR 1]:[PR 3]])</f>
        <v>3784</v>
      </c>
      <c r="G17" s="52">
        <f>LARGE(Open[[#This Row],[TS ZH O/B 26.03.23]:[PR3]],1)</f>
        <v>1600</v>
      </c>
      <c r="H17" s="52">
        <f>LARGE(Open[[#This Row],[TS ZH O/B 26.03.23]:[PR3]],2)</f>
        <v>1392</v>
      </c>
      <c r="I17" s="52">
        <f>LARGE(Open[[#This Row],[TS ZH O/B 26.03.23]:[PR3]],3)</f>
        <v>792</v>
      </c>
      <c r="J17" s="1">
        <f t="shared" si="0"/>
        <v>19</v>
      </c>
      <c r="K17" s="52">
        <f t="shared" si="1"/>
        <v>4576</v>
      </c>
      <c r="L17" s="52" t="str">
        <f>IFERROR(VLOOKUP(Open[[#This Row],[TS ZH O/B 26.03.23 Rang]],$AZ$7:$BA$101,2,0)*L$5," ")</f>
        <v xml:space="preserve"> </v>
      </c>
      <c r="M17" s="52">
        <f>IFERROR(VLOOKUP(Open[[#This Row],[TS SG O 29.04.23 Rang]],$AZ$7:$BA$101,2,0)*M$5," ")</f>
        <v>1392</v>
      </c>
      <c r="N17" s="52" t="str">
        <f>IFERROR(VLOOKUP(Open[[#This Row],[TS ES O 11.06.23 Rang]],$AZ$7:$BA$101,2,0)*N$5," ")</f>
        <v xml:space="preserve"> </v>
      </c>
      <c r="O17" s="52">
        <f>IFERROR(VLOOKUP(Open[[#This Row],[TS SH O 24.06.23 Rang]],$AZ$7:$BA$101,2,0)*O$5," ")</f>
        <v>1600</v>
      </c>
      <c r="P17" s="52" t="str">
        <f>IFERROR(VLOOKUP(Open[[#This Row],[TS LU O A 1.6.23 R]],$AZ$7:$BA$101,2,0)*P$5," ")</f>
        <v xml:space="preserve"> </v>
      </c>
      <c r="Q17" s="52" t="str">
        <f>IFERROR(VLOOKUP(Open[[#This Row],[TS LU O B 1.6.23 R]],$AZ$7:$BA$101,2,0)*Q$5," ")</f>
        <v xml:space="preserve"> </v>
      </c>
      <c r="R17" s="52" t="str">
        <f>IFERROR(VLOOKUP(Open[[#This Row],[TS ZH O/A 8.7.23 R]],$AZ$7:$BA$101,2,0)*R$5," ")</f>
        <v xml:space="preserve"> </v>
      </c>
      <c r="S17" s="148" t="str">
        <f>IFERROR(VLOOKUP(Open[[#This Row],[TS ZH O/B 8.7.23 R]],$AZ$7:$BA$101,2,0)*S$5," ")</f>
        <v xml:space="preserve"> </v>
      </c>
      <c r="T17" s="148" t="str">
        <f>IFERROR(VLOOKUP(Open[[#This Row],[TS BA O A 12.08.23 R]],$AZ$7:$BA$101,2,0)*T$5," ")</f>
        <v xml:space="preserve"> </v>
      </c>
      <c r="U17" s="148" t="str">
        <f>IFERROR(VLOOKUP(Open[[#This Row],[TS BA O B 12.08.23  R]],$AZ$7:$BA$101,2,0)*U$5," ")</f>
        <v xml:space="preserve"> </v>
      </c>
      <c r="V17" s="148">
        <f>IFERROR(VLOOKUP(Open[[#This Row],[SM LT O A 2.9.23 R]],$AZ$7:$BA$101,2,0)*V$5," ")</f>
        <v>792</v>
      </c>
      <c r="W17" s="148" t="str">
        <f>IFERROR(VLOOKUP(Open[[#This Row],[SM LT O B 2.9.23 R]],$AZ$7:$BA$101,2,0)*W$5," ")</f>
        <v xml:space="preserve"> </v>
      </c>
      <c r="X17" s="148" t="str">
        <f>IFERROR(VLOOKUP(Open[[#This Row],[TS LA O 16.9.23 R]],$AZ$7:$BA$101,2,0)*X$5," ")</f>
        <v xml:space="preserve"> </v>
      </c>
      <c r="Y17" s="148" t="str">
        <f>IFERROR(VLOOKUP(Open[[#This Row],[TS ZH O 8.10.23 R]],$AZ$7:$BA$101,2,0)*Y$5," ")</f>
        <v xml:space="preserve"> </v>
      </c>
      <c r="Z17" s="148" t="str">
        <f>IFERROR(VLOOKUP(Open[[#This Row],[TS ZH O/A 6.1.24 R]],$AZ$7:$BA$101,2,0)*Z$5," ")</f>
        <v xml:space="preserve"> </v>
      </c>
      <c r="AA17" s="148" t="str">
        <f>IFERROR(VLOOKUP(Open[[#This Row],[TS ZH O/B 6.1.24 R]],$AZ$7:$BA$101,2,0)*AA$5," ")</f>
        <v xml:space="preserve"> </v>
      </c>
      <c r="AB17" s="148">
        <f>IFERROR(VLOOKUP(Open[[#This Row],[TS SH O 13.1.24 R]],$AZ$7:$BA$101,2,0)*AB$5," ")</f>
        <v>792</v>
      </c>
      <c r="AC17">
        <v>0</v>
      </c>
      <c r="AD17">
        <v>0</v>
      </c>
      <c r="AE17">
        <v>0</v>
      </c>
      <c r="AF17" s="63"/>
      <c r="AG17" s="35">
        <v>3</v>
      </c>
      <c r="AH17" s="63"/>
      <c r="AI17" s="35">
        <v>1</v>
      </c>
      <c r="AJ17" s="63"/>
      <c r="AK17" s="63"/>
      <c r="AL17" s="63"/>
      <c r="AM17" s="63"/>
      <c r="AN17" s="63"/>
      <c r="AO17" s="63"/>
      <c r="AP17" s="35">
        <v>8</v>
      </c>
      <c r="AQ17" s="63"/>
      <c r="AR17" s="63"/>
      <c r="AS17" s="63"/>
      <c r="AT17" s="63"/>
      <c r="AU17" s="63"/>
      <c r="AV17" s="26">
        <v>8</v>
      </c>
      <c r="AZ17" s="85">
        <v>10</v>
      </c>
      <c r="BA17" s="25">
        <v>300</v>
      </c>
    </row>
    <row r="18" spans="1:64">
      <c r="A18" s="53">
        <f>RANK(Open[[#This Row],[PR Punkte]],Open[PR Punkte],0)</f>
        <v>12</v>
      </c>
      <c r="B18">
        <f>IF(Open[[#This Row],[PR Rang beim letzten Turnier]]&gt;Open[[#This Row],[PR Rang]],1,IF(Open[[#This Row],[PR Rang beim letzten Turnier]]=Open[[#This Row],[PR Rang]],0,-1))</f>
        <v>0</v>
      </c>
      <c r="C18" s="53">
        <f>RANK(Open[[#This Row],[PR Punkte]],Open[PR Punkte],0)</f>
        <v>12</v>
      </c>
      <c r="D18" t="s">
        <v>18</v>
      </c>
      <c r="E18" s="1" t="s">
        <v>0</v>
      </c>
      <c r="F18" s="52">
        <f>SUM(Open[[#This Row],[PR 1]:[PR 3]])</f>
        <v>3770</v>
      </c>
      <c r="G18" s="52">
        <f>LARGE(Open[[#This Row],[TS ZH O/B 26.03.23]:[PR3]],1)</f>
        <v>1312</v>
      </c>
      <c r="H18" s="52">
        <f>LARGE(Open[[#This Row],[TS ZH O/B 26.03.23]:[PR3]],2)</f>
        <v>1278</v>
      </c>
      <c r="I18" s="52">
        <f>LARGE(Open[[#This Row],[TS ZH O/B 26.03.23]:[PR3]],3)</f>
        <v>1180</v>
      </c>
      <c r="J18" s="1">
        <f t="shared" si="0"/>
        <v>8</v>
      </c>
      <c r="K18" s="52">
        <f t="shared" si="1"/>
        <v>7678</v>
      </c>
      <c r="L18" s="52" t="str">
        <f>IFERROR(VLOOKUP(Open[[#This Row],[TS ZH O/B 26.03.23 Rang]],$AZ$7:$BA$101,2,0)*L$5," ")</f>
        <v xml:space="preserve"> </v>
      </c>
      <c r="M18" s="52">
        <f>IFERROR(VLOOKUP(Open[[#This Row],[TS SG O 29.04.23 Rang]],$AZ$7:$BA$101,2,0)*M$5," ")</f>
        <v>696</v>
      </c>
      <c r="N18" s="52" t="str">
        <f>IFERROR(VLOOKUP(Open[[#This Row],[TS ES O 11.06.23 Rang]],$AZ$7:$BA$101,2,0)*N$5," ")</f>
        <v xml:space="preserve"> </v>
      </c>
      <c r="O18" s="52">
        <f>IFERROR(VLOOKUP(Open[[#This Row],[TS SH O 24.06.23 Rang]],$AZ$7:$BA$101,2,0)*O$5," ")</f>
        <v>800</v>
      </c>
      <c r="P18" s="52">
        <f>IFERROR(VLOOKUP(Open[[#This Row],[TS LU O A 1.6.23 R]],$AZ$7:$BA$101,2,0)*P$5," ")</f>
        <v>1180</v>
      </c>
      <c r="Q18" s="52" t="str">
        <f>IFERROR(VLOOKUP(Open[[#This Row],[TS LU O B 1.6.23 R]],$AZ$7:$BA$101,2,0)*Q$5," ")</f>
        <v xml:space="preserve"> </v>
      </c>
      <c r="R18" s="52">
        <f>IFERROR(VLOOKUP(Open[[#This Row],[TS ZH O/A 8.7.23 R]],$AZ$7:$BA$101,2,0)*R$5," ")</f>
        <v>1278</v>
      </c>
      <c r="S18" s="148" t="str">
        <f>IFERROR(VLOOKUP(Open[[#This Row],[TS ZH O/B 8.7.23 R]],$AZ$7:$BA$101,2,0)*S$5," ")</f>
        <v xml:space="preserve"> </v>
      </c>
      <c r="T18" s="148">
        <f>IFERROR(VLOOKUP(Open[[#This Row],[TS BA O A 12.08.23 R]],$AZ$7:$BA$101,2,0)*T$5," ")</f>
        <v>1312</v>
      </c>
      <c r="U18" s="148" t="str">
        <f>IFERROR(VLOOKUP(Open[[#This Row],[TS BA O B 12.08.23  R]],$AZ$7:$BA$101,2,0)*U$5," ")</f>
        <v xml:space="preserve"> </v>
      </c>
      <c r="V18" s="148">
        <f>IFERROR(VLOOKUP(Open[[#This Row],[SM LT O A 2.9.23 R]],$AZ$7:$BA$101,2,0)*V$5," ")</f>
        <v>990</v>
      </c>
      <c r="W18" s="148" t="str">
        <f>IFERROR(VLOOKUP(Open[[#This Row],[SM LT O B 2.9.23 R]],$AZ$7:$BA$101,2,0)*W$5," ")</f>
        <v xml:space="preserve"> </v>
      </c>
      <c r="X18" s="148" t="str">
        <f>IFERROR(VLOOKUP(Open[[#This Row],[TS LA O 16.9.23 R]],$AZ$7:$BA$101,2,0)*X$5," ")</f>
        <v xml:space="preserve"> </v>
      </c>
      <c r="Y18" s="148" t="str">
        <f>IFERROR(VLOOKUP(Open[[#This Row],[TS ZH O 8.10.23 R]],$AZ$7:$BA$101,2,0)*Y$5," ")</f>
        <v xml:space="preserve"> </v>
      </c>
      <c r="Z18" s="148">
        <f>IFERROR(VLOOKUP(Open[[#This Row],[TS ZH O/A 6.1.24 R]],$AZ$7:$BA$101,2,0)*Z$5," ")</f>
        <v>432</v>
      </c>
      <c r="AA18" s="148" t="str">
        <f>IFERROR(VLOOKUP(Open[[#This Row],[TS ZH O/B 6.1.24 R]],$AZ$7:$BA$101,2,0)*AA$5," ")</f>
        <v xml:space="preserve"> </v>
      </c>
      <c r="AB18" s="148">
        <f>IFERROR(VLOOKUP(Open[[#This Row],[TS SH O 13.1.24 R]],$AZ$7:$BA$101,2,0)*AB$5," ")</f>
        <v>990</v>
      </c>
      <c r="AC18">
        <v>0</v>
      </c>
      <c r="AD18">
        <v>0</v>
      </c>
      <c r="AE18">
        <v>0</v>
      </c>
      <c r="AF18" s="63"/>
      <c r="AG18" s="35">
        <v>7</v>
      </c>
      <c r="AH18" s="63"/>
      <c r="AI18" s="35">
        <v>6</v>
      </c>
      <c r="AJ18" s="35">
        <v>1</v>
      </c>
      <c r="AK18" s="63"/>
      <c r="AL18" s="35">
        <v>2</v>
      </c>
      <c r="AM18" s="63"/>
      <c r="AN18" s="35">
        <v>3</v>
      </c>
      <c r="AO18" s="63"/>
      <c r="AP18" s="35">
        <v>6</v>
      </c>
      <c r="AQ18" s="63"/>
      <c r="AR18" s="63"/>
      <c r="AS18" s="63"/>
      <c r="AT18" s="59">
        <v>12</v>
      </c>
      <c r="AU18" s="63"/>
      <c r="AV18" s="35">
        <v>6</v>
      </c>
      <c r="AW18" s="83"/>
      <c r="AX18" s="83"/>
      <c r="AY18" s="83"/>
      <c r="AZ18" s="25">
        <v>11</v>
      </c>
      <c r="BA18" s="25">
        <v>300</v>
      </c>
      <c r="BB18" s="83"/>
      <c r="BL18" s="22"/>
    </row>
    <row r="19" spans="1:64">
      <c r="A19" s="53">
        <f>RANK(Open[[#This Row],[PR Punkte]],Open[PR Punkte],0)</f>
        <v>13</v>
      </c>
      <c r="B19">
        <f>IF(Open[[#This Row],[PR Rang beim letzten Turnier]]&gt;Open[[#This Row],[PR Rang]],1,IF(Open[[#This Row],[PR Rang beim letzten Turnier]]=Open[[#This Row],[PR Rang]],0,-1))</f>
        <v>0</v>
      </c>
      <c r="C19" s="53">
        <f>RANK(Open[[#This Row],[PR Punkte]],Open[PR Punkte],0)</f>
        <v>13</v>
      </c>
      <c r="D19" s="7" t="s">
        <v>318</v>
      </c>
      <c r="E19" t="s">
        <v>17</v>
      </c>
      <c r="F19" s="52">
        <f>SUM(Open[[#This Row],[PR 1]:[PR 3]])</f>
        <v>3580</v>
      </c>
      <c r="G19" s="52">
        <f>LARGE(Open[[#This Row],[TS ZH O/B 26.03.23]:[PR3]],1)</f>
        <v>1980</v>
      </c>
      <c r="H19" s="52">
        <f>LARGE(Open[[#This Row],[TS ZH O/B 26.03.23]:[PR3]],2)</f>
        <v>1600</v>
      </c>
      <c r="I19" s="52">
        <f>LARGE(Open[[#This Row],[TS ZH O/B 26.03.23]:[PR3]],3)</f>
        <v>0</v>
      </c>
      <c r="J19" s="1">
        <f t="shared" si="0"/>
        <v>27</v>
      </c>
      <c r="K19" s="52">
        <f t="shared" si="1"/>
        <v>3580</v>
      </c>
      <c r="L19" s="52" t="str">
        <f>IFERROR(VLOOKUP(Open[[#This Row],[TS ZH O/B 26.03.23 Rang]],$AZ$7:$BA$101,2,0)*L$5," ")</f>
        <v xml:space="preserve"> </v>
      </c>
      <c r="M19" s="52" t="str">
        <f>IFERROR(VLOOKUP(Open[[#This Row],[TS SG O 29.04.23 Rang]],$AZ$7:$BA$101,2,0)*M$5," ")</f>
        <v xml:space="preserve"> </v>
      </c>
      <c r="N19" s="52" t="str">
        <f>IFERROR(VLOOKUP(Open[[#This Row],[TS ES O 11.06.23 Rang]],$AZ$7:$BA$101,2,0)*N$5," ")</f>
        <v xml:space="preserve"> </v>
      </c>
      <c r="O19" s="52">
        <f>IFERROR(VLOOKUP(Open[[#This Row],[TS SH O 24.06.23 Rang]],$AZ$7:$BA$101,2,0)*O$5," ")</f>
        <v>1600</v>
      </c>
      <c r="P19" s="52" t="str">
        <f>IFERROR(VLOOKUP(Open[[#This Row],[TS LU O A 1.6.23 R]],$AZ$7:$BA$101,2,0)*P$5," ")</f>
        <v xml:space="preserve"> </v>
      </c>
      <c r="Q19" s="52" t="str">
        <f>IFERROR(VLOOKUP(Open[[#This Row],[TS LU O B 1.6.23 R]],$AZ$7:$BA$101,2,0)*Q$5," ")</f>
        <v xml:space="preserve"> </v>
      </c>
      <c r="R19" s="52" t="str">
        <f>IFERROR(VLOOKUP(Open[[#This Row],[TS ZH O/A 8.7.23 R]],$AZ$7:$BA$101,2,0)*R$5," ")</f>
        <v xml:space="preserve"> </v>
      </c>
      <c r="S19" s="148" t="str">
        <f>IFERROR(VLOOKUP(Open[[#This Row],[TS ZH O/B 8.7.23 R]],$AZ$7:$BA$101,2,0)*S$5," ")</f>
        <v xml:space="preserve"> </v>
      </c>
      <c r="T19" s="148" t="str">
        <f>IFERROR(VLOOKUP(Open[[#This Row],[TS BA O A 12.08.23 R]],$AZ$7:$BA$101,2,0)*T$5," ")</f>
        <v xml:space="preserve"> </v>
      </c>
      <c r="U19" s="148" t="str">
        <f>IFERROR(VLOOKUP(Open[[#This Row],[TS BA O B 12.08.23  R]],$AZ$7:$BA$101,2,0)*U$5," ")</f>
        <v xml:space="preserve"> </v>
      </c>
      <c r="V19" s="148" t="str">
        <f>IFERROR(VLOOKUP(Open[[#This Row],[SM LT O A 2.9.23 R]],$AZ$7:$BA$101,2,0)*V$5," ")</f>
        <v xml:space="preserve"> </v>
      </c>
      <c r="W19" s="148" t="str">
        <f>IFERROR(VLOOKUP(Open[[#This Row],[SM LT O B 2.9.23 R]],$AZ$7:$BA$101,2,0)*W$5," ")</f>
        <v xml:space="preserve"> </v>
      </c>
      <c r="X19" s="148" t="str">
        <f>IFERROR(VLOOKUP(Open[[#This Row],[TS LA O 16.9.23 R]],$AZ$7:$BA$101,2,0)*X$5," ")</f>
        <v xml:space="preserve"> </v>
      </c>
      <c r="Y19" s="148" t="str">
        <f>IFERROR(VLOOKUP(Open[[#This Row],[TS ZH O 8.10.23 R]],$AZ$7:$BA$101,2,0)*Y$5," ")</f>
        <v xml:space="preserve"> </v>
      </c>
      <c r="Z19" s="148" t="str">
        <f>IFERROR(VLOOKUP(Open[[#This Row],[TS ZH O/A 6.1.24 R]],$AZ$7:$BA$101,2,0)*Z$5," ")</f>
        <v xml:space="preserve"> </v>
      </c>
      <c r="AA19" s="148" t="str">
        <f>IFERROR(VLOOKUP(Open[[#This Row],[TS ZH O/B 6.1.24 R]],$AZ$7:$BA$101,2,0)*AA$5," ")</f>
        <v xml:space="preserve"> </v>
      </c>
      <c r="AB19" s="148">
        <f>IFERROR(VLOOKUP(Open[[#This Row],[TS SH O 13.1.24 R]],$AZ$7:$BA$101,2,0)*AB$5," ")</f>
        <v>1980</v>
      </c>
      <c r="AC19">
        <v>0</v>
      </c>
      <c r="AD19">
        <v>0</v>
      </c>
      <c r="AE19">
        <v>0</v>
      </c>
      <c r="AF19" s="63"/>
      <c r="AG19" s="63"/>
      <c r="AH19" s="63"/>
      <c r="AI19" s="16">
        <v>1</v>
      </c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16">
        <v>1</v>
      </c>
      <c r="AZ19" s="85">
        <v>12</v>
      </c>
      <c r="BA19" s="25">
        <v>300</v>
      </c>
      <c r="BL19" s="22"/>
    </row>
    <row r="20" spans="1:64">
      <c r="A20" s="53">
        <f>RANK(Open[[#This Row],[PR Punkte]],Open[PR Punkte],0)</f>
        <v>14</v>
      </c>
      <c r="B20">
        <f>IF(Open[[#This Row],[PR Rang beim letzten Turnier]]&gt;Open[[#This Row],[PR Rang]],1,IF(Open[[#This Row],[PR Rang beim letzten Turnier]]=Open[[#This Row],[PR Rang]],0,-1))</f>
        <v>0</v>
      </c>
      <c r="C20" s="53">
        <f>RANK(Open[[#This Row],[PR Punkte]],Open[PR Punkte],0)</f>
        <v>14</v>
      </c>
      <c r="D20" t="s">
        <v>19</v>
      </c>
      <c r="E20" s="1" t="s">
        <v>0</v>
      </c>
      <c r="F20" s="52">
        <f>SUM(Open[[#This Row],[PR 1]:[PR 3]])</f>
        <v>3578</v>
      </c>
      <c r="G20" s="52">
        <f>LARGE(Open[[#This Row],[TS ZH O/B 26.03.23]:[PR3]],1)</f>
        <v>1278</v>
      </c>
      <c r="H20" s="52">
        <f>LARGE(Open[[#This Row],[TS ZH O/B 26.03.23]:[PR3]],2)</f>
        <v>1180</v>
      </c>
      <c r="I20" s="52">
        <f>LARGE(Open[[#This Row],[TS ZH O/B 26.03.23]:[PR3]],3)</f>
        <v>1120</v>
      </c>
      <c r="J20" s="1">
        <f t="shared" si="0"/>
        <v>17</v>
      </c>
      <c r="K20" s="52">
        <f t="shared" si="1"/>
        <v>5592</v>
      </c>
      <c r="L20" s="52" t="str">
        <f>IFERROR(VLOOKUP(Open[[#This Row],[TS ZH O/B 26.03.23 Rang]],$AZ$7:$BA$101,2,0)*L$5," ")</f>
        <v xml:space="preserve"> </v>
      </c>
      <c r="M20" s="52" t="str">
        <f>IFERROR(VLOOKUP(Open[[#This Row],[TS SG O 29.04.23 Rang]],$AZ$7:$BA$101,2,0)*M$5," ")</f>
        <v xml:space="preserve"> </v>
      </c>
      <c r="N20" s="52" t="str">
        <f>IFERROR(VLOOKUP(Open[[#This Row],[TS ES O 11.06.23 Rang]],$AZ$7:$BA$101,2,0)*N$5," ")</f>
        <v xml:space="preserve"> </v>
      </c>
      <c r="O20" s="52" t="str">
        <f>IFERROR(VLOOKUP(Open[[#This Row],[TS SH O 24.06.23 Rang]],$AZ$7:$BA$101,2,0)*O$5," ")</f>
        <v xml:space="preserve"> </v>
      </c>
      <c r="P20" s="52">
        <f>IFERROR(VLOOKUP(Open[[#This Row],[TS LU O A 1.6.23 R]],$AZ$7:$BA$101,2,0)*P$5," ")</f>
        <v>1180</v>
      </c>
      <c r="Q20" s="52" t="str">
        <f>IFERROR(VLOOKUP(Open[[#This Row],[TS LU O B 1.6.23 R]],$AZ$7:$BA$101,2,0)*Q$5," ")</f>
        <v xml:space="preserve"> </v>
      </c>
      <c r="R20" s="52">
        <f>IFERROR(VLOOKUP(Open[[#This Row],[TS ZH O/A 8.7.23 R]],$AZ$7:$BA$101,2,0)*R$5," ")</f>
        <v>1278</v>
      </c>
      <c r="S20" s="148" t="str">
        <f>IFERROR(VLOOKUP(Open[[#This Row],[TS ZH O/B 8.7.23 R]],$AZ$7:$BA$101,2,0)*S$5," ")</f>
        <v xml:space="preserve"> </v>
      </c>
      <c r="T20" s="148" t="str">
        <f>IFERROR(VLOOKUP(Open[[#This Row],[TS BA O A 12.08.23 R]],$AZ$7:$BA$101,2,0)*T$5," ")</f>
        <v xml:space="preserve"> </v>
      </c>
      <c r="U20" s="148" t="str">
        <f>IFERROR(VLOOKUP(Open[[#This Row],[TS BA O B 12.08.23  R]],$AZ$7:$BA$101,2,0)*U$5," ")</f>
        <v xml:space="preserve"> </v>
      </c>
      <c r="V20" s="148">
        <f>IFERROR(VLOOKUP(Open[[#This Row],[SM LT O A 2.9.23 R]],$AZ$7:$BA$101,2,0)*V$5," ")</f>
        <v>990</v>
      </c>
      <c r="W20" s="148" t="str">
        <f>IFERROR(VLOOKUP(Open[[#This Row],[SM LT O B 2.9.23 R]],$AZ$7:$BA$101,2,0)*W$5," ")</f>
        <v xml:space="preserve"> </v>
      </c>
      <c r="X20" s="148">
        <f>IFERROR(VLOOKUP(Open[[#This Row],[TS LA O 16.9.23 R]],$AZ$7:$BA$101,2,0)*X$5," ")</f>
        <v>1024</v>
      </c>
      <c r="Y20" s="148">
        <f>IFERROR(VLOOKUP(Open[[#This Row],[TS ZH O 8.10.23 R]],$AZ$7:$BA$101,2,0)*Y$5," ")</f>
        <v>1120</v>
      </c>
      <c r="Z20" s="148" t="str">
        <f>IFERROR(VLOOKUP(Open[[#This Row],[TS ZH O/A 6.1.24 R]],$AZ$7:$BA$101,2,0)*Z$5," ")</f>
        <v xml:space="preserve"> </v>
      </c>
      <c r="AA20" s="148" t="str">
        <f>IFERROR(VLOOKUP(Open[[#This Row],[TS ZH O/B 6.1.24 R]],$AZ$7:$BA$101,2,0)*AA$5," ")</f>
        <v xml:space="preserve"> </v>
      </c>
      <c r="AB20" s="148" t="str">
        <f>IFERROR(VLOOKUP(Open[[#This Row],[TS SH O 13.1.24 R]],$AZ$7:$BA$101,2,0)*AB$5," ")</f>
        <v xml:space="preserve"> </v>
      </c>
      <c r="AC20">
        <v>0</v>
      </c>
      <c r="AD20">
        <v>0</v>
      </c>
      <c r="AE20">
        <v>0</v>
      </c>
      <c r="AF20" s="63"/>
      <c r="AG20" s="63"/>
      <c r="AH20" s="63"/>
      <c r="AI20" s="63"/>
      <c r="AJ20" s="35">
        <v>1</v>
      </c>
      <c r="AK20" s="63"/>
      <c r="AL20" s="35">
        <v>2</v>
      </c>
      <c r="AM20" s="63"/>
      <c r="AN20" s="63"/>
      <c r="AO20" s="63"/>
      <c r="AP20" s="35">
        <v>6</v>
      </c>
      <c r="AQ20" s="63"/>
      <c r="AR20" s="35">
        <v>3</v>
      </c>
      <c r="AS20" s="35">
        <v>3</v>
      </c>
      <c r="AT20" s="63"/>
      <c r="AU20" s="63"/>
      <c r="AV20" s="63"/>
      <c r="AZ20" s="25">
        <v>13</v>
      </c>
      <c r="BA20" s="25">
        <v>225</v>
      </c>
      <c r="BL20" s="22"/>
    </row>
    <row r="21" spans="1:64">
      <c r="A21" s="53">
        <f>RANK(Open[[#This Row],[PR Punkte]],Open[PR Punkte],0)</f>
        <v>15</v>
      </c>
      <c r="B21">
        <f>IF(Open[[#This Row],[PR Rang beim letzten Turnier]]&gt;Open[[#This Row],[PR Rang]],1,IF(Open[[#This Row],[PR Rang beim letzten Turnier]]=Open[[#This Row],[PR Rang]],0,-1))</f>
        <v>0</v>
      </c>
      <c r="C21" s="53">
        <f>RANK(Open[[#This Row],[PR Punkte]],Open[PR Punkte],0)</f>
        <v>15</v>
      </c>
      <c r="D21" s="2" t="s">
        <v>145</v>
      </c>
      <c r="E21" s="1" t="s">
        <v>0</v>
      </c>
      <c r="F21" s="52">
        <f>SUM(Open[[#This Row],[PR 1]:[PR 3]])</f>
        <v>3356</v>
      </c>
      <c r="G21" s="52">
        <f>LARGE(Open[[#This Row],[TS ZH O/B 26.03.23]:[PR3]],1)</f>
        <v>1180</v>
      </c>
      <c r="H21" s="52">
        <f>LARGE(Open[[#This Row],[TS ZH O/B 26.03.23]:[PR3]],2)</f>
        <v>1152</v>
      </c>
      <c r="I21" s="52">
        <f>LARGE(Open[[#This Row],[TS ZH O/B 26.03.23]:[PR3]],3)</f>
        <v>1024</v>
      </c>
      <c r="J21" s="1">
        <f t="shared" si="0"/>
        <v>14</v>
      </c>
      <c r="K21" s="52">
        <f t="shared" si="1"/>
        <v>6122.5</v>
      </c>
      <c r="L21" s="52" t="str">
        <f>IFERROR(VLOOKUP(Open[[#This Row],[TS ZH O/B 26.03.23 Rang]],$AZ$7:$BA$101,2,0)*L$5," ")</f>
        <v xml:space="preserve"> </v>
      </c>
      <c r="M21" s="52">
        <f>IFERROR(VLOOKUP(Open[[#This Row],[TS SG O 29.04.23 Rang]],$AZ$7:$BA$101,2,0)*M$5," ")</f>
        <v>522</v>
      </c>
      <c r="N21" s="52">
        <f>IFERROR(VLOOKUP(Open[[#This Row],[TS ES O 11.06.23 Rang]],$AZ$7:$BA$101,2,0)*N$5," ")</f>
        <v>1180</v>
      </c>
      <c r="O21" s="52">
        <f>IFERROR(VLOOKUP(Open[[#This Row],[TS SH O 24.06.23 Rang]],$AZ$7:$BA$101,2,0)*O$5," ")</f>
        <v>640</v>
      </c>
      <c r="P21" s="52" t="str">
        <f>IFERROR(VLOOKUP(Open[[#This Row],[TS LU O A 1.6.23 R]],$AZ$7:$BA$101,2,0)*P$5," ")</f>
        <v xml:space="preserve"> </v>
      </c>
      <c r="Q21" s="52" t="str">
        <f>IFERROR(VLOOKUP(Open[[#This Row],[TS LU O B 1.6.23 R]],$AZ$7:$BA$101,2,0)*Q$5," ")</f>
        <v xml:space="preserve"> </v>
      </c>
      <c r="R21" s="52">
        <f>IFERROR(VLOOKUP(Open[[#This Row],[TS ZH O/A 8.7.23 R]],$AZ$7:$BA$101,2,0)*R$5," ")</f>
        <v>213</v>
      </c>
      <c r="S21" s="148" t="str">
        <f>IFERROR(VLOOKUP(Open[[#This Row],[TS ZH O/B 8.7.23 R]],$AZ$7:$BA$101,2,0)*S$5," ")</f>
        <v xml:space="preserve"> </v>
      </c>
      <c r="T21" s="148">
        <f>IFERROR(VLOOKUP(Open[[#This Row],[TS BA O A 12.08.23 R]],$AZ$7:$BA$101,2,0)*T$5," ")</f>
        <v>245.99999999999997</v>
      </c>
      <c r="U21" s="148" t="str">
        <f>IFERROR(VLOOKUP(Open[[#This Row],[TS BA O B 12.08.23  R]],$AZ$7:$BA$101,2,0)*U$5," ")</f>
        <v xml:space="preserve"> </v>
      </c>
      <c r="V21" s="148">
        <f>IFERROR(VLOOKUP(Open[[#This Row],[SM LT O A 2.9.23 R]],$AZ$7:$BA$101,2,0)*V$5," ")</f>
        <v>445.5</v>
      </c>
      <c r="W21" s="148" t="str">
        <f>IFERROR(VLOOKUP(Open[[#This Row],[SM LT O B 2.9.23 R]],$AZ$7:$BA$101,2,0)*W$5," ")</f>
        <v xml:space="preserve"> </v>
      </c>
      <c r="X21" s="148">
        <f>IFERROR(VLOOKUP(Open[[#This Row],[TS LA O 16.9.23 R]],$AZ$7:$BA$101,2,0)*X$5," ")</f>
        <v>1024</v>
      </c>
      <c r="Y21" s="148">
        <f>IFERROR(VLOOKUP(Open[[#This Row],[TS ZH O 8.10.23 R]],$AZ$7:$BA$101,2,0)*Y$5," ")</f>
        <v>700</v>
      </c>
      <c r="Z21" s="148">
        <f>IFERROR(VLOOKUP(Open[[#This Row],[TS ZH O/A 6.1.24 R]],$AZ$7:$BA$101,2,0)*Z$5," ")</f>
        <v>1152</v>
      </c>
      <c r="AA21" s="148" t="str">
        <f>IFERROR(VLOOKUP(Open[[#This Row],[TS ZH O/B 6.1.24 R]],$AZ$7:$BA$101,2,0)*AA$5," ")</f>
        <v xml:space="preserve"> </v>
      </c>
      <c r="AB21" s="148" t="str">
        <f>IFERROR(VLOOKUP(Open[[#This Row],[TS SH O 13.1.24 R]],$AZ$7:$BA$101,2,0)*AB$5," ")</f>
        <v xml:space="preserve"> </v>
      </c>
      <c r="AC21">
        <v>0</v>
      </c>
      <c r="AD21">
        <v>0</v>
      </c>
      <c r="AE21">
        <v>0</v>
      </c>
      <c r="AF21" s="63"/>
      <c r="AG21" s="27">
        <v>12</v>
      </c>
      <c r="AH21" s="59">
        <v>1</v>
      </c>
      <c r="AI21" s="9">
        <v>8</v>
      </c>
      <c r="AJ21" s="63"/>
      <c r="AK21" s="63"/>
      <c r="AL21" s="63">
        <v>17</v>
      </c>
      <c r="AM21" s="63"/>
      <c r="AN21" s="63">
        <v>21</v>
      </c>
      <c r="AO21" s="63"/>
      <c r="AP21" s="63">
        <v>14</v>
      </c>
      <c r="AQ21" s="63"/>
      <c r="AR21" s="26">
        <v>3</v>
      </c>
      <c r="AS21" s="63">
        <v>5</v>
      </c>
      <c r="AT21" s="59">
        <v>3</v>
      </c>
      <c r="AU21" s="63"/>
      <c r="AV21" s="63"/>
      <c r="AZ21" s="85">
        <v>14</v>
      </c>
      <c r="BA21" s="25">
        <v>225</v>
      </c>
      <c r="BL21" s="22"/>
    </row>
    <row r="22" spans="1:64">
      <c r="A22" s="53">
        <f>RANK(Open[[#This Row],[PR Punkte]],Open[PR Punkte],0)</f>
        <v>16</v>
      </c>
      <c r="B22">
        <f>IF(Open[[#This Row],[PR Rang beim letzten Turnier]]&gt;Open[[#This Row],[PR Rang]],1,IF(Open[[#This Row],[PR Rang beim letzten Turnier]]=Open[[#This Row],[PR Rang]],0,-1))</f>
        <v>0</v>
      </c>
      <c r="C22" s="53">
        <f>RANK(Open[[#This Row],[PR Punkte]],Open[PR Punkte],0)</f>
        <v>16</v>
      </c>
      <c r="D22" s="7" t="s">
        <v>228</v>
      </c>
      <c r="E22" t="s">
        <v>0</v>
      </c>
      <c r="F22" s="52">
        <f>SUM(Open[[#This Row],[PR 1]:[PR 3]])</f>
        <v>3330</v>
      </c>
      <c r="G22" s="52">
        <f>LARGE(Open[[#This Row],[TS ZH O/B 26.03.23]:[PR3]],1)</f>
        <v>1148</v>
      </c>
      <c r="H22" s="52">
        <f>LARGE(Open[[#This Row],[TS ZH O/B 26.03.23]:[PR3]],2)</f>
        <v>1120</v>
      </c>
      <c r="I22" s="52">
        <f>LARGE(Open[[#This Row],[TS ZH O/B 26.03.23]:[PR3]],3)</f>
        <v>1062</v>
      </c>
      <c r="J22" s="1">
        <f t="shared" si="0"/>
        <v>4</v>
      </c>
      <c r="K22" s="52">
        <f t="shared" si="1"/>
        <v>8532</v>
      </c>
      <c r="L22" s="52" t="str">
        <f>IFERROR(VLOOKUP(Open[[#This Row],[TS ZH O/B 26.03.23 Rang]],$AZ$7:$BA$101,2,0)*L$5," ")</f>
        <v xml:space="preserve"> </v>
      </c>
      <c r="M22" s="52" t="str">
        <f>IFERROR(VLOOKUP(Open[[#This Row],[TS SG O 29.04.23 Rang]],$AZ$7:$BA$101,2,0)*M$5," ")</f>
        <v xml:space="preserve"> </v>
      </c>
      <c r="N22" s="52">
        <f>IFERROR(VLOOKUP(Open[[#This Row],[TS ES O 11.06.23 Rang]],$AZ$7:$BA$101,2,0)*N$5," ")</f>
        <v>1062</v>
      </c>
      <c r="O22" s="52">
        <f>IFERROR(VLOOKUP(Open[[#This Row],[TS SH O 24.06.23 Rang]],$AZ$7:$BA$101,2,0)*O$5," ")</f>
        <v>1120</v>
      </c>
      <c r="P22" s="52">
        <f>IFERROR(VLOOKUP(Open[[#This Row],[TS LU O A 1.6.23 R]],$AZ$7:$BA$101,2,0)*P$5," ")</f>
        <v>590</v>
      </c>
      <c r="Q22" s="52" t="str">
        <f>IFERROR(VLOOKUP(Open[[#This Row],[TS LU O B 1.6.23 R]],$AZ$7:$BA$101,2,0)*Q$5," ")</f>
        <v xml:space="preserve"> </v>
      </c>
      <c r="R22" s="52">
        <f>IFERROR(VLOOKUP(Open[[#This Row],[TS ZH O/A 8.7.23 R]],$AZ$7:$BA$101,2,0)*R$5," ")</f>
        <v>994</v>
      </c>
      <c r="S22" s="148" t="str">
        <f>IFERROR(VLOOKUP(Open[[#This Row],[TS ZH O/B 8.7.23 R]],$AZ$7:$BA$101,2,0)*S$5," ")</f>
        <v xml:space="preserve"> </v>
      </c>
      <c r="T22" s="148">
        <f>IFERROR(VLOOKUP(Open[[#This Row],[TS BA O A 12.08.23 R]],$AZ$7:$BA$101,2,0)*T$5," ")</f>
        <v>1148</v>
      </c>
      <c r="U22" s="148" t="str">
        <f>IFERROR(VLOOKUP(Open[[#This Row],[TS BA O B 12.08.23  R]],$AZ$7:$BA$101,2,0)*U$5," ")</f>
        <v xml:space="preserve"> </v>
      </c>
      <c r="V22" s="148">
        <f>IFERROR(VLOOKUP(Open[[#This Row],[SM LT O A 2.9.23 R]],$AZ$7:$BA$101,2,0)*V$5," ")</f>
        <v>792</v>
      </c>
      <c r="W22" s="148" t="str">
        <f>IFERROR(VLOOKUP(Open[[#This Row],[SM LT O B 2.9.23 R]],$AZ$7:$BA$101,2,0)*W$5," ")</f>
        <v xml:space="preserve"> </v>
      </c>
      <c r="X22" s="148">
        <f>IFERROR(VLOOKUP(Open[[#This Row],[TS LA O 16.9.23 R]],$AZ$7:$BA$101,2,0)*X$5," ")</f>
        <v>640</v>
      </c>
      <c r="Y22" s="148">
        <f>IFERROR(VLOOKUP(Open[[#This Row],[TS ZH O 8.10.23 R]],$AZ$7:$BA$101,2,0)*Y$5," ")</f>
        <v>979.99999999999989</v>
      </c>
      <c r="Z22" s="148">
        <f>IFERROR(VLOOKUP(Open[[#This Row],[TS ZH O/A 6.1.24 R]],$AZ$7:$BA$101,2,0)*Z$5," ")</f>
        <v>216</v>
      </c>
      <c r="AA22" s="148" t="str">
        <f>IFERROR(VLOOKUP(Open[[#This Row],[TS ZH O/B 6.1.24 R]],$AZ$7:$BA$101,2,0)*AA$5," ")</f>
        <v xml:space="preserve"> </v>
      </c>
      <c r="AB22" s="148">
        <f>IFERROR(VLOOKUP(Open[[#This Row],[TS SH O 13.1.24 R]],$AZ$7:$BA$101,2,0)*AB$5," ")</f>
        <v>990</v>
      </c>
      <c r="AC22">
        <v>0</v>
      </c>
      <c r="AD22">
        <v>0</v>
      </c>
      <c r="AE22">
        <v>0</v>
      </c>
      <c r="AF22" s="63"/>
      <c r="AG22" s="63"/>
      <c r="AH22" s="35">
        <v>2</v>
      </c>
      <c r="AI22" s="35">
        <v>4</v>
      </c>
      <c r="AJ22" s="26">
        <v>5</v>
      </c>
      <c r="AK22" s="63"/>
      <c r="AL22" s="59">
        <v>4</v>
      </c>
      <c r="AM22" s="63"/>
      <c r="AN22" s="26">
        <v>4</v>
      </c>
      <c r="AO22" s="63"/>
      <c r="AP22" s="63">
        <v>7</v>
      </c>
      <c r="AQ22" s="63"/>
      <c r="AR22" s="63">
        <v>5</v>
      </c>
      <c r="AS22" s="26">
        <v>4</v>
      </c>
      <c r="AT22" s="59">
        <v>17</v>
      </c>
      <c r="AU22" s="63"/>
      <c r="AV22" s="26">
        <v>6</v>
      </c>
      <c r="AZ22" s="25">
        <v>15</v>
      </c>
      <c r="BA22" s="25">
        <v>225</v>
      </c>
      <c r="BL22" s="22"/>
    </row>
    <row r="23" spans="1:64">
      <c r="A23" s="53">
        <f>RANK(Open[[#This Row],[PR Punkte]],Open[PR Punkte],0)</f>
        <v>17</v>
      </c>
      <c r="B23">
        <f>IF(Open[[#This Row],[PR Rang beim letzten Turnier]]&gt;Open[[#This Row],[PR Rang]],1,IF(Open[[#This Row],[PR Rang beim letzten Turnier]]=Open[[#This Row],[PR Rang]],0,-1))</f>
        <v>0</v>
      </c>
      <c r="C23" s="53">
        <f>RANK(Open[[#This Row],[PR Punkte]],Open[PR Punkte],0)</f>
        <v>17</v>
      </c>
      <c r="D23" s="1" t="s">
        <v>585</v>
      </c>
      <c r="E23" t="s">
        <v>9</v>
      </c>
      <c r="F23" s="99">
        <f>SUM(Open[[#This Row],[PR 1]:[PR 3]])</f>
        <v>3060</v>
      </c>
      <c r="G23" s="52">
        <f>LARGE(Open[[#This Row],[TS ZH O/B 26.03.23]:[PR3]],1)</f>
        <v>1296</v>
      </c>
      <c r="H23" s="52">
        <f>LARGE(Open[[#This Row],[TS ZH O/B 26.03.23]:[PR3]],2)</f>
        <v>944</v>
      </c>
      <c r="I23" s="52">
        <f>LARGE(Open[[#This Row],[TS ZH O/B 26.03.23]:[PR3]],3)</f>
        <v>820</v>
      </c>
      <c r="J23" s="1">
        <f t="shared" si="0"/>
        <v>9</v>
      </c>
      <c r="K23" s="52">
        <f t="shared" si="1"/>
        <v>7108</v>
      </c>
      <c r="L23" s="52" t="str">
        <f>IFERROR(VLOOKUP(Open[[#This Row],[TS ZH O/B 26.03.23 Rang]],$AZ$7:$BA$101,2,0)*L$5," ")</f>
        <v xml:space="preserve"> </v>
      </c>
      <c r="M23" s="52">
        <f>IFERROR(VLOOKUP(Open[[#This Row],[TS SG O 29.04.23 Rang]],$AZ$7:$BA$101,2,0)*M$5," ")</f>
        <v>522</v>
      </c>
      <c r="N23" s="52">
        <f>IFERROR(VLOOKUP(Open[[#This Row],[TS ES O 11.06.23 Rang]],$AZ$7:$BA$101,2,0)*N$5," ")</f>
        <v>590</v>
      </c>
      <c r="O23" s="52">
        <f>IFERROR(VLOOKUP(Open[[#This Row],[TS SH O 24.06.23 Rang]],$AZ$7:$BA$101,2,0)*O$5," ")</f>
        <v>480</v>
      </c>
      <c r="P23" s="52">
        <f>IFERROR(VLOOKUP(Open[[#This Row],[TS LU O A 1.6.23 R]],$AZ$7:$BA$101,2,0)*P$5," ")</f>
        <v>944</v>
      </c>
      <c r="Q23" s="52" t="str">
        <f>IFERROR(VLOOKUP(Open[[#This Row],[TS LU O B 1.6.23 R]],$AZ$7:$BA$101,2,0)*Q$5," ")</f>
        <v xml:space="preserve"> </v>
      </c>
      <c r="R23" s="52">
        <f>IFERROR(VLOOKUP(Open[[#This Row],[TS ZH O/A 8.7.23 R]],$AZ$7:$BA$101,2,0)*R$5," ")</f>
        <v>568</v>
      </c>
      <c r="S23" s="148" t="str">
        <f>IFERROR(VLOOKUP(Open[[#This Row],[TS ZH O/B 8.7.23 R]],$AZ$7:$BA$101,2,0)*S$5," ")</f>
        <v xml:space="preserve"> </v>
      </c>
      <c r="T23" s="148">
        <f>IFERROR(VLOOKUP(Open[[#This Row],[TS BA O A 12.08.23 R]],$AZ$7:$BA$101,2,0)*T$5," ")</f>
        <v>820</v>
      </c>
      <c r="U23" s="148" t="str">
        <f>IFERROR(VLOOKUP(Open[[#This Row],[TS BA O B 12.08.23  R]],$AZ$7:$BA$101,2,0)*U$5," ")</f>
        <v xml:space="preserve"> </v>
      </c>
      <c r="V23" s="148">
        <f>IFERROR(VLOOKUP(Open[[#This Row],[SM LT O A 2.9.23 R]],$AZ$7:$BA$101,2,0)*V$5," ")</f>
        <v>594</v>
      </c>
      <c r="W23" s="148" t="str">
        <f>IFERROR(VLOOKUP(Open[[#This Row],[SM LT O B 2.9.23 R]],$AZ$7:$BA$101,2,0)*W$5," ")</f>
        <v xml:space="preserve"> </v>
      </c>
      <c r="X23" s="148" t="str">
        <f>IFERROR(VLOOKUP(Open[[#This Row],[TS LA O 16.9.23 R]],$AZ$7:$BA$101,2,0)*X$5," ")</f>
        <v xml:space="preserve"> </v>
      </c>
      <c r="Y23" s="148">
        <f>IFERROR(VLOOKUP(Open[[#This Row],[TS ZH O 8.10.23 R]],$AZ$7:$BA$101,2,0)*Y$5," ")</f>
        <v>700</v>
      </c>
      <c r="Z23" s="148">
        <f>IFERROR(VLOOKUP(Open[[#This Row],[TS ZH O/A 6.1.24 R]],$AZ$7:$BA$101,2,0)*Z$5," ")</f>
        <v>1296</v>
      </c>
      <c r="AA23" s="148" t="str">
        <f>IFERROR(VLOOKUP(Open[[#This Row],[TS ZH O/B 6.1.24 R]],$AZ$7:$BA$101,2,0)*AA$5," ")</f>
        <v xml:space="preserve"> </v>
      </c>
      <c r="AB23" s="148">
        <f>IFERROR(VLOOKUP(Open[[#This Row],[TS SH O 13.1.24 R]],$AZ$7:$BA$101,2,0)*AB$5," ")</f>
        <v>594</v>
      </c>
      <c r="AC23">
        <v>0</v>
      </c>
      <c r="AD23">
        <v>0</v>
      </c>
      <c r="AE23">
        <v>0</v>
      </c>
      <c r="AF23" s="63"/>
      <c r="AG23" s="63">
        <v>11</v>
      </c>
      <c r="AH23" s="63">
        <v>6</v>
      </c>
      <c r="AI23" s="63">
        <v>10</v>
      </c>
      <c r="AJ23" s="63">
        <v>3</v>
      </c>
      <c r="AK23" s="63"/>
      <c r="AL23" s="27">
        <v>7</v>
      </c>
      <c r="AM23" s="63"/>
      <c r="AN23" s="27">
        <v>6</v>
      </c>
      <c r="AO23" s="63"/>
      <c r="AP23" s="26">
        <v>11</v>
      </c>
      <c r="AQ23" s="63"/>
      <c r="AR23" s="63"/>
      <c r="AS23" s="26">
        <v>6</v>
      </c>
      <c r="AT23" s="27">
        <v>2</v>
      </c>
      <c r="AU23" s="63"/>
      <c r="AV23" s="26">
        <v>10</v>
      </c>
      <c r="AW23" s="53" t="s">
        <v>435</v>
      </c>
      <c r="AZ23" s="85">
        <v>16</v>
      </c>
      <c r="BA23" s="25">
        <v>225</v>
      </c>
      <c r="BL23" s="7"/>
    </row>
    <row r="24" spans="1:64" ht="16" thickBot="1">
      <c r="A24" s="77">
        <f>RANK(Open[[#This Row],[PR Punkte]],Open[PR Punkte],0)</f>
        <v>17</v>
      </c>
      <c r="B24" s="78">
        <f>IF(Open[[#This Row],[PR Rang beim letzten Turnier]]&gt;Open[[#This Row],[PR Rang]],1,IF(Open[[#This Row],[PR Rang beim letzten Turnier]]=Open[[#This Row],[PR Rang]],0,-1))</f>
        <v>0</v>
      </c>
      <c r="C24" s="77">
        <f>RANK(Open[[#This Row],[PR Punkte]],Open[PR Punkte],0)</f>
        <v>17</v>
      </c>
      <c r="D24" s="117" t="s">
        <v>584</v>
      </c>
      <c r="E24" s="78" t="s">
        <v>9</v>
      </c>
      <c r="F24" s="161">
        <f>SUM(Open[[#This Row],[PR 1]:[PR 3]])</f>
        <v>3060</v>
      </c>
      <c r="G24" s="79">
        <f>LARGE(Open[[#This Row],[TS ZH O/B 26.03.23]:[PR3]],1)</f>
        <v>1296</v>
      </c>
      <c r="H24" s="79">
        <f>LARGE(Open[[#This Row],[TS ZH O/B 26.03.23]:[PR3]],2)</f>
        <v>944</v>
      </c>
      <c r="I24" s="79">
        <f>LARGE(Open[[#This Row],[TS ZH O/B 26.03.23]:[PR3]],3)</f>
        <v>820</v>
      </c>
      <c r="J24" s="117">
        <f t="shared" si="0"/>
        <v>9</v>
      </c>
      <c r="K24" s="79">
        <f t="shared" si="1"/>
        <v>7108</v>
      </c>
      <c r="L24" s="79" t="str">
        <f>IFERROR(VLOOKUP(Open[[#This Row],[TS ZH O/B 26.03.23 Rang]],$AZ$7:$BA$101,2,0)*L$5," ")</f>
        <v xml:space="preserve"> </v>
      </c>
      <c r="M24" s="79">
        <f>IFERROR(VLOOKUP(Open[[#This Row],[TS SG O 29.04.23 Rang]],$AZ$7:$BA$101,2,0)*M$5," ")</f>
        <v>522</v>
      </c>
      <c r="N24" s="79">
        <f>IFERROR(VLOOKUP(Open[[#This Row],[TS ES O 11.06.23 Rang]],$AZ$7:$BA$101,2,0)*N$5," ")</f>
        <v>590</v>
      </c>
      <c r="O24" s="79">
        <f>IFERROR(VLOOKUP(Open[[#This Row],[TS SH O 24.06.23 Rang]],$AZ$7:$BA$101,2,0)*O$5," ")</f>
        <v>480</v>
      </c>
      <c r="P24" s="79">
        <f>IFERROR(VLOOKUP(Open[[#This Row],[TS LU O A 1.6.23 R]],$AZ$7:$BA$101,2,0)*P$5," ")</f>
        <v>944</v>
      </c>
      <c r="Q24" s="79" t="str">
        <f>IFERROR(VLOOKUP(Open[[#This Row],[TS LU O B 1.6.23 R]],$AZ$7:$BA$101,2,0)*Q$5," ")</f>
        <v xml:space="preserve"> </v>
      </c>
      <c r="R24" s="79">
        <f>IFERROR(VLOOKUP(Open[[#This Row],[TS ZH O/A 8.7.23 R]],$AZ$7:$BA$101,2,0)*R$5," ")</f>
        <v>568</v>
      </c>
      <c r="S24" s="149" t="str">
        <f>IFERROR(VLOOKUP(Open[[#This Row],[TS ZH O/B 8.7.23 R]],$AZ$7:$BA$101,2,0)*S$5," ")</f>
        <v xml:space="preserve"> </v>
      </c>
      <c r="T24" s="149">
        <f>IFERROR(VLOOKUP(Open[[#This Row],[TS BA O A 12.08.23 R]],$AZ$7:$BA$101,2,0)*T$5," ")</f>
        <v>820</v>
      </c>
      <c r="U24" s="149" t="str">
        <f>IFERROR(VLOOKUP(Open[[#This Row],[TS BA O B 12.08.23  R]],$AZ$7:$BA$101,2,0)*U$5," ")</f>
        <v xml:space="preserve"> </v>
      </c>
      <c r="V24" s="149">
        <f>IFERROR(VLOOKUP(Open[[#This Row],[SM LT O A 2.9.23 R]],$AZ$7:$BA$101,2,0)*V$5," ")</f>
        <v>594</v>
      </c>
      <c r="W24" s="149" t="str">
        <f>IFERROR(VLOOKUP(Open[[#This Row],[SM LT O B 2.9.23 R]],$AZ$7:$BA$101,2,0)*W$5," ")</f>
        <v xml:space="preserve"> </v>
      </c>
      <c r="X24" s="149" t="str">
        <f>IFERROR(VLOOKUP(Open[[#This Row],[TS LA O 16.9.23 R]],$AZ$7:$BA$101,2,0)*X$5," ")</f>
        <v xml:space="preserve"> </v>
      </c>
      <c r="Y24" s="149">
        <f>IFERROR(VLOOKUP(Open[[#This Row],[TS ZH O 8.10.23 R]],$AZ$7:$BA$101,2,0)*Y$5," ")</f>
        <v>700</v>
      </c>
      <c r="Z24" s="149">
        <f>IFERROR(VLOOKUP(Open[[#This Row],[TS ZH O/A 6.1.24 R]],$AZ$7:$BA$101,2,0)*Z$5," ")</f>
        <v>1296</v>
      </c>
      <c r="AA24" s="149" t="str">
        <f>IFERROR(VLOOKUP(Open[[#This Row],[TS ZH O/B 6.1.24 R]],$AZ$7:$BA$101,2,0)*AA$5," ")</f>
        <v xml:space="preserve"> </v>
      </c>
      <c r="AB24" s="149">
        <f>IFERROR(VLOOKUP(Open[[#This Row],[TS SH O 13.1.24 R]],$AZ$7:$BA$101,2,0)*AB$5," ")</f>
        <v>594</v>
      </c>
      <c r="AC24" s="78">
        <v>0</v>
      </c>
      <c r="AD24" s="78">
        <v>0</v>
      </c>
      <c r="AE24" s="78">
        <v>0</v>
      </c>
      <c r="AF24" s="97"/>
      <c r="AG24" s="97">
        <v>11</v>
      </c>
      <c r="AH24" s="97">
        <v>6</v>
      </c>
      <c r="AI24" s="97">
        <v>10</v>
      </c>
      <c r="AJ24" s="97">
        <v>3</v>
      </c>
      <c r="AK24" s="97"/>
      <c r="AL24" s="143">
        <v>7</v>
      </c>
      <c r="AM24" s="97"/>
      <c r="AN24" s="143">
        <v>6</v>
      </c>
      <c r="AO24" s="97"/>
      <c r="AP24" s="162">
        <v>11</v>
      </c>
      <c r="AQ24" s="97"/>
      <c r="AR24" s="97"/>
      <c r="AS24" s="162">
        <v>6</v>
      </c>
      <c r="AT24" s="143">
        <v>2</v>
      </c>
      <c r="AU24" s="97"/>
      <c r="AV24" s="162">
        <v>10</v>
      </c>
      <c r="AW24" s="77" t="s">
        <v>434</v>
      </c>
      <c r="AX24" s="78"/>
      <c r="AZ24" s="25">
        <v>17</v>
      </c>
      <c r="BA24" s="25">
        <v>150</v>
      </c>
      <c r="BB24" s="83"/>
      <c r="BL24" s="7"/>
    </row>
    <row r="25" spans="1:64">
      <c r="A25" s="53">
        <f>RANK(Open[[#This Row],[PR Punkte]],Open[PR Punkte],0)</f>
        <v>19</v>
      </c>
      <c r="B25">
        <f>IF(Open[[#This Row],[PR Rang beim letzten Turnier]]&gt;Open[[#This Row],[PR Rang]],1,IF(Open[[#This Row],[PR Rang beim letzten Turnier]]=Open[[#This Row],[PR Rang]],0,-1))</f>
        <v>0</v>
      </c>
      <c r="C25" s="53">
        <f>RANK(Open[[#This Row],[PR Punkte]],Open[PR Punkte],0)</f>
        <v>19</v>
      </c>
      <c r="D25" s="1" t="s">
        <v>411</v>
      </c>
      <c r="E25" s="1" t="s">
        <v>15</v>
      </c>
      <c r="F25" s="52">
        <f>SUM(Open[[#This Row],[PR 1]:[PR 3]])</f>
        <v>2808</v>
      </c>
      <c r="G25" s="52">
        <f>LARGE(Open[[#This Row],[TS ZH O/B 26.03.23]:[PR3]],1)</f>
        <v>1152</v>
      </c>
      <c r="H25" s="52">
        <f>LARGE(Open[[#This Row],[TS ZH O/B 26.03.23]:[PR3]],2)</f>
        <v>1062</v>
      </c>
      <c r="I25" s="52">
        <f>LARGE(Open[[#This Row],[TS ZH O/B 26.03.23]:[PR3]],3)</f>
        <v>594</v>
      </c>
      <c r="J25" s="1">
        <f t="shared" si="0"/>
        <v>26</v>
      </c>
      <c r="K25" s="52">
        <f t="shared" si="1"/>
        <v>3613.5</v>
      </c>
      <c r="L25" s="52" t="str">
        <f>IFERROR(VLOOKUP(Open[[#This Row],[TS ZH O/B 26.03.23 Rang]],$AZ$7:$BA$101,2,0)*L$5," ")</f>
        <v xml:space="preserve"> </v>
      </c>
      <c r="M25" s="52" t="str">
        <f>IFERROR(VLOOKUP(Open[[#This Row],[TS SG O 29.04.23 Rang]],$AZ$7:$BA$101,2,0)*M$5," ")</f>
        <v xml:space="preserve"> </v>
      </c>
      <c r="N25" s="52" t="str">
        <f>IFERROR(VLOOKUP(Open[[#This Row],[TS ES O 11.06.23 Rang]],$AZ$7:$BA$101,2,0)*N$5," ")</f>
        <v xml:space="preserve"> </v>
      </c>
      <c r="O25" s="52">
        <f>IFERROR(VLOOKUP(Open[[#This Row],[TS SH O 24.06.23 Rang]],$AZ$7:$BA$101,2,0)*O$5," ")</f>
        <v>360</v>
      </c>
      <c r="P25" s="52">
        <f>IFERROR(VLOOKUP(Open[[#This Row],[TS LU O A 1.6.23 R]],$AZ$7:$BA$101,2,0)*P$5," ")</f>
        <v>1062</v>
      </c>
      <c r="Q25" s="52" t="str">
        <f>IFERROR(VLOOKUP(Open[[#This Row],[TS LU O B 1.6.23 R]],$AZ$7:$BA$101,2,0)*Q$5," ")</f>
        <v xml:space="preserve"> </v>
      </c>
      <c r="R25" s="52" t="str">
        <f>IFERROR(VLOOKUP(Open[[#This Row],[TS ZH O/A 8.7.23 R]],$AZ$7:$BA$101,2,0)*R$5," ")</f>
        <v xml:space="preserve"> </v>
      </c>
      <c r="S25" s="148" t="str">
        <f>IFERROR(VLOOKUP(Open[[#This Row],[TS ZH O/B 8.7.23 R]],$AZ$7:$BA$101,2,0)*S$5," ")</f>
        <v xml:space="preserve"> </v>
      </c>
      <c r="T25" s="148" t="str">
        <f>IFERROR(VLOOKUP(Open[[#This Row],[TS BA O A 12.08.23 R]],$AZ$7:$BA$101,2,0)*T$5," ")</f>
        <v xml:space="preserve"> </v>
      </c>
      <c r="U25" s="148" t="str">
        <f>IFERROR(VLOOKUP(Open[[#This Row],[TS BA O B 12.08.23  R]],$AZ$7:$BA$101,2,0)*U$5," ")</f>
        <v xml:space="preserve"> </v>
      </c>
      <c r="V25" s="148">
        <f>IFERROR(VLOOKUP(Open[[#This Row],[SM LT O A 2.9.23 R]],$AZ$7:$BA$101,2,0)*V$5," ")</f>
        <v>594</v>
      </c>
      <c r="W25" s="148" t="str">
        <f>IFERROR(VLOOKUP(Open[[#This Row],[SM LT O B 2.9.23 R]],$AZ$7:$BA$101,2,0)*W$5," ")</f>
        <v xml:space="preserve"> </v>
      </c>
      <c r="X25" s="148">
        <f>IFERROR(VLOOKUP(Open[[#This Row],[TS LA O 16.9.23 R]],$AZ$7:$BA$101,2,0)*X$5," ")</f>
        <v>1152</v>
      </c>
      <c r="Y25" s="148" t="str">
        <f>IFERROR(VLOOKUP(Open[[#This Row],[TS ZH O 8.10.23 R]],$AZ$7:$BA$101,2,0)*Y$5," ")</f>
        <v xml:space="preserve"> </v>
      </c>
      <c r="Z25" s="148" t="str">
        <f>IFERROR(VLOOKUP(Open[[#This Row],[TS ZH O/A 6.1.24 R]],$AZ$7:$BA$101,2,0)*Z$5," ")</f>
        <v xml:space="preserve"> </v>
      </c>
      <c r="AA25" s="148" t="str">
        <f>IFERROR(VLOOKUP(Open[[#This Row],[TS ZH O/B 6.1.24 R]],$AZ$7:$BA$101,2,0)*AA$5," ")</f>
        <v xml:space="preserve"> </v>
      </c>
      <c r="AB25" s="148">
        <f>IFERROR(VLOOKUP(Open[[#This Row],[TS SH O 13.1.24 R]],$AZ$7:$BA$101,2,0)*AB$5," ")</f>
        <v>445.5</v>
      </c>
      <c r="AC25">
        <v>0</v>
      </c>
      <c r="AD25">
        <v>0</v>
      </c>
      <c r="AE25">
        <v>0</v>
      </c>
      <c r="AF25" s="63"/>
      <c r="AG25" s="63"/>
      <c r="AH25" s="63"/>
      <c r="AI25" s="63">
        <v>13</v>
      </c>
      <c r="AJ25" s="63">
        <v>2</v>
      </c>
      <c r="AK25" s="63"/>
      <c r="AL25" s="63"/>
      <c r="AM25" s="63"/>
      <c r="AN25" s="63"/>
      <c r="AO25" s="63"/>
      <c r="AP25" s="27">
        <v>12</v>
      </c>
      <c r="AQ25" s="63"/>
      <c r="AR25" s="27">
        <v>2</v>
      </c>
      <c r="AS25" s="63"/>
      <c r="AT25" s="63"/>
      <c r="AU25" s="63"/>
      <c r="AV25" s="59">
        <v>15</v>
      </c>
      <c r="AZ25" s="85">
        <v>18</v>
      </c>
      <c r="BA25" s="85">
        <v>150</v>
      </c>
    </row>
    <row r="26" spans="1:64">
      <c r="A26" s="53">
        <f>RANK(Open[[#This Row],[PR Punkte]],Open[PR Punkte],0)</f>
        <v>20</v>
      </c>
      <c r="B26">
        <f>IF(Open[[#This Row],[PR Rang beim letzten Turnier]]&gt;Open[[#This Row],[PR Rang]],1,IF(Open[[#This Row],[PR Rang beim letzten Turnier]]=Open[[#This Row],[PR Rang]],0,-1))</f>
        <v>0</v>
      </c>
      <c r="C26" s="53">
        <f>RANK(Open[[#This Row],[PR Punkte]],Open[PR Punkte],0)</f>
        <v>20</v>
      </c>
      <c r="D26" t="s">
        <v>80</v>
      </c>
      <c r="E26" s="1" t="s">
        <v>7</v>
      </c>
      <c r="F26" s="52">
        <f>SUM(Open[[#This Row],[PR 1]:[PR 3]])</f>
        <v>2784</v>
      </c>
      <c r="G26" s="52">
        <f>LARGE(Open[[#This Row],[TS ZH O/B 26.03.23]:[PR3]],1)</f>
        <v>1120</v>
      </c>
      <c r="H26" s="52">
        <f>LARGE(Open[[#This Row],[TS ZH O/B 26.03.23]:[PR3]],2)</f>
        <v>944</v>
      </c>
      <c r="I26" s="52">
        <f>LARGE(Open[[#This Row],[TS ZH O/B 26.03.23]:[PR3]],3)</f>
        <v>720</v>
      </c>
      <c r="J26" s="1">
        <f t="shared" si="0"/>
        <v>13</v>
      </c>
      <c r="K26" s="52">
        <f t="shared" si="1"/>
        <v>6265</v>
      </c>
      <c r="L26" s="52" t="str">
        <f>IFERROR(VLOOKUP(Open[[#This Row],[TS ZH O/B 26.03.23 Rang]],$AZ$7:$BA$101,2,0)*L$5," ")</f>
        <v xml:space="preserve"> </v>
      </c>
      <c r="M26" s="52">
        <f>IFERROR(VLOOKUP(Open[[#This Row],[TS SG O 29.04.23 Rang]],$AZ$7:$BA$101,2,0)*M$5," ")</f>
        <v>522</v>
      </c>
      <c r="N26" s="52">
        <f>IFERROR(VLOOKUP(Open[[#This Row],[TS ES O 11.06.23 Rang]],$AZ$7:$BA$101,2,0)*N$5," ")</f>
        <v>944</v>
      </c>
      <c r="O26" s="52">
        <f>IFERROR(VLOOKUP(Open[[#This Row],[TS SH O 24.06.23 Rang]],$AZ$7:$BA$101,2,0)*O$5," ")</f>
        <v>360</v>
      </c>
      <c r="P26" s="52">
        <f>IFERROR(VLOOKUP(Open[[#This Row],[TS LU O A 1.6.23 R]],$AZ$7:$BA$101,2,0)*P$5," ")</f>
        <v>265.5</v>
      </c>
      <c r="Q26" s="52" t="str">
        <f>IFERROR(VLOOKUP(Open[[#This Row],[TS LU O B 1.6.23 R]],$AZ$7:$BA$101,2,0)*Q$5," ")</f>
        <v xml:space="preserve"> </v>
      </c>
      <c r="R26" s="52">
        <f>IFERROR(VLOOKUP(Open[[#This Row],[TS ZH O/A 8.7.23 R]],$AZ$7:$BA$101,2,0)*R$5," ")</f>
        <v>710</v>
      </c>
      <c r="S26" s="148" t="str">
        <f>IFERROR(VLOOKUP(Open[[#This Row],[TS ZH O/B 8.7.23 R]],$AZ$7:$BA$101,2,0)*S$5," ")</f>
        <v xml:space="preserve"> </v>
      </c>
      <c r="T26" s="148">
        <f>IFERROR(VLOOKUP(Open[[#This Row],[TS BA O A 12.08.23 R]],$AZ$7:$BA$101,2,0)*T$5," ")</f>
        <v>369</v>
      </c>
      <c r="U26" s="148" t="str">
        <f>IFERROR(VLOOKUP(Open[[#This Row],[TS BA O B 12.08.23  R]],$AZ$7:$BA$101,2,0)*U$5," ")</f>
        <v xml:space="preserve"> </v>
      </c>
      <c r="V26" s="148">
        <f>IFERROR(VLOOKUP(Open[[#This Row],[SM LT O A 2.9.23 R]],$AZ$7:$BA$101,2,0)*V$5," ")</f>
        <v>297</v>
      </c>
      <c r="W26" s="148" t="str">
        <f>IFERROR(VLOOKUP(Open[[#This Row],[SM LT O B 2.9.23 R]],$AZ$7:$BA$101,2,0)*W$5," ")</f>
        <v xml:space="preserve"> </v>
      </c>
      <c r="X26" s="148">
        <f>IFERROR(VLOOKUP(Open[[#This Row],[TS LA O 16.9.23 R]],$AZ$7:$BA$101,2,0)*X$5," ")</f>
        <v>512</v>
      </c>
      <c r="Y26" s="148">
        <f>IFERROR(VLOOKUP(Open[[#This Row],[TS ZH O 8.10.23 R]],$AZ$7:$BA$101,2,0)*Y$5," ")</f>
        <v>1120</v>
      </c>
      <c r="Z26" s="148">
        <f>IFERROR(VLOOKUP(Open[[#This Row],[TS ZH O/A 6.1.24 R]],$AZ$7:$BA$101,2,0)*Z$5," ")</f>
        <v>720</v>
      </c>
      <c r="AA26" s="148" t="str">
        <f>IFERROR(VLOOKUP(Open[[#This Row],[TS ZH O/B 6.1.24 R]],$AZ$7:$BA$101,2,0)*AA$5," ")</f>
        <v xml:space="preserve"> </v>
      </c>
      <c r="AB26" s="148">
        <f>IFERROR(VLOOKUP(Open[[#This Row],[TS SH O 13.1.24 R]],$AZ$7:$BA$101,2,0)*AB$5," ")</f>
        <v>445.5</v>
      </c>
      <c r="AC26">
        <v>0</v>
      </c>
      <c r="AD26">
        <v>0</v>
      </c>
      <c r="AE26">
        <v>0</v>
      </c>
      <c r="AF26" s="63"/>
      <c r="AG26" s="27">
        <v>12</v>
      </c>
      <c r="AH26" s="27">
        <v>3</v>
      </c>
      <c r="AI26" s="59">
        <v>15</v>
      </c>
      <c r="AJ26" s="59">
        <v>13</v>
      </c>
      <c r="AK26" s="63"/>
      <c r="AL26" s="27">
        <v>5</v>
      </c>
      <c r="AM26" s="63"/>
      <c r="AN26" s="26">
        <v>14</v>
      </c>
      <c r="AO26" s="63"/>
      <c r="AP26" s="63">
        <v>17</v>
      </c>
      <c r="AQ26" s="63"/>
      <c r="AR26" s="63">
        <v>8</v>
      </c>
      <c r="AS26" s="27">
        <v>3</v>
      </c>
      <c r="AT26" s="26">
        <v>6</v>
      </c>
      <c r="AU26" s="63"/>
      <c r="AV26" s="59">
        <v>13</v>
      </c>
      <c r="AZ26" s="25">
        <v>19</v>
      </c>
      <c r="BA26" s="85">
        <v>150</v>
      </c>
      <c r="BB26" s="83"/>
    </row>
    <row r="27" spans="1:64">
      <c r="A27" s="53">
        <f>RANK(Open[[#This Row],[PR Punkte]],Open[PR Punkte],0)</f>
        <v>21</v>
      </c>
      <c r="B27">
        <f>IF(Open[[#This Row],[PR Rang beim letzten Turnier]]&gt;Open[[#This Row],[PR Rang]],1,IF(Open[[#This Row],[PR Rang beim letzten Turnier]]=Open[[#This Row],[PR Rang]],0,-1))</f>
        <v>0</v>
      </c>
      <c r="C27" s="53">
        <f>RANK(Open[[#This Row],[PR Punkte]],Open[PR Punkte],0)</f>
        <v>21</v>
      </c>
      <c r="D27" t="s">
        <v>24</v>
      </c>
      <c r="E27" t="s">
        <v>6</v>
      </c>
      <c r="F27" s="52">
        <f>SUM(Open[[#This Row],[PR 1]:[PR 3]])</f>
        <v>2754</v>
      </c>
      <c r="G27" s="52">
        <f>LARGE(Open[[#This Row],[TS ZH O/B 26.03.23]:[PR3]],1)</f>
        <v>1386</v>
      </c>
      <c r="H27" s="52">
        <f>LARGE(Open[[#This Row],[TS ZH O/B 26.03.23]:[PR3]],2)</f>
        <v>800</v>
      </c>
      <c r="I27" s="52">
        <f>LARGE(Open[[#This Row],[TS ZH O/B 26.03.23]:[PR3]],3)</f>
        <v>568</v>
      </c>
      <c r="J27" s="1">
        <f t="shared" si="0"/>
        <v>20</v>
      </c>
      <c r="K27" s="52">
        <f t="shared" si="1"/>
        <v>4541.5</v>
      </c>
      <c r="L27" s="52" t="str">
        <f>IFERROR(VLOOKUP(Open[[#This Row],[TS ZH O/B 26.03.23 Rang]],$AZ$7:$BA$101,2,0)*L$5," ")</f>
        <v xml:space="preserve"> </v>
      </c>
      <c r="M27" s="52">
        <f>IFERROR(VLOOKUP(Open[[#This Row],[TS SG O 29.04.23 Rang]],$AZ$7:$BA$101,2,0)*M$5," ")</f>
        <v>391.5</v>
      </c>
      <c r="N27" s="52" t="str">
        <f>IFERROR(VLOOKUP(Open[[#This Row],[TS ES O 11.06.23 Rang]],$AZ$7:$BA$101,2,0)*N$5," ")</f>
        <v xml:space="preserve"> </v>
      </c>
      <c r="O27" s="52">
        <f>IFERROR(VLOOKUP(Open[[#This Row],[TS SH O 24.06.23 Rang]],$AZ$7:$BA$101,2,0)*O$5," ")</f>
        <v>800</v>
      </c>
      <c r="P27" s="52">
        <f>IFERROR(VLOOKUP(Open[[#This Row],[TS LU O A 1.6.23 R]],$AZ$7:$BA$101,2,0)*P$5," ")</f>
        <v>472</v>
      </c>
      <c r="Q27" s="52" t="str">
        <f>IFERROR(VLOOKUP(Open[[#This Row],[TS LU O B 1.6.23 R]],$AZ$7:$BA$101,2,0)*Q$5," ")</f>
        <v xml:space="preserve"> </v>
      </c>
      <c r="R27" s="52">
        <f>IFERROR(VLOOKUP(Open[[#This Row],[TS ZH O/A 8.7.23 R]],$AZ$7:$BA$101,2,0)*R$5," ")</f>
        <v>568</v>
      </c>
      <c r="S27" s="148" t="str">
        <f>IFERROR(VLOOKUP(Open[[#This Row],[TS ZH O/B 8.7.23 R]],$AZ$7:$BA$101,2,0)*S$5," ")</f>
        <v xml:space="preserve"> </v>
      </c>
      <c r="T27" s="148">
        <f>IFERROR(VLOOKUP(Open[[#This Row],[TS BA O A 12.08.23 R]],$AZ$7:$BA$101,2,0)*T$5," ")</f>
        <v>491.99999999999994</v>
      </c>
      <c r="U27" s="148" t="str">
        <f>IFERROR(VLOOKUP(Open[[#This Row],[TS BA O B 12.08.23  R]],$AZ$7:$BA$101,2,0)*U$5," ")</f>
        <v xml:space="preserve"> </v>
      </c>
      <c r="V27" s="148">
        <f>IFERROR(VLOOKUP(Open[[#This Row],[SM LT O A 2.9.23 R]],$AZ$7:$BA$101,2,0)*V$5," ")</f>
        <v>1386</v>
      </c>
      <c r="W27" s="148" t="str">
        <f>IFERROR(VLOOKUP(Open[[#This Row],[SM LT O B 2.9.23 R]],$AZ$7:$BA$101,2,0)*W$5," ")</f>
        <v xml:space="preserve"> </v>
      </c>
      <c r="X27" s="148" t="str">
        <f>IFERROR(VLOOKUP(Open[[#This Row],[TS LA O 16.9.23 R]],$AZ$7:$BA$101,2,0)*X$5," ")</f>
        <v xml:space="preserve"> </v>
      </c>
      <c r="Y27" s="148" t="str">
        <f>IFERROR(VLOOKUP(Open[[#This Row],[TS ZH O 8.10.23 R]],$AZ$7:$BA$101,2,0)*Y$5," ")</f>
        <v xml:space="preserve"> </v>
      </c>
      <c r="Z27" s="148">
        <f>IFERROR(VLOOKUP(Open[[#This Row],[TS ZH O/A 6.1.24 R]],$AZ$7:$BA$101,2,0)*Z$5," ")</f>
        <v>432</v>
      </c>
      <c r="AA27" s="148" t="str">
        <f>IFERROR(VLOOKUP(Open[[#This Row],[TS ZH O/B 6.1.24 R]],$AZ$7:$BA$101,2,0)*AA$5," ")</f>
        <v xml:space="preserve"> </v>
      </c>
      <c r="AB27" s="148" t="str">
        <f>IFERROR(VLOOKUP(Open[[#This Row],[TS SH O 13.1.24 R]],$AZ$7:$BA$101,2,0)*AB$5," ")</f>
        <v xml:space="preserve"> </v>
      </c>
      <c r="AC27">
        <v>0</v>
      </c>
      <c r="AD27">
        <v>0</v>
      </c>
      <c r="AE27">
        <v>0</v>
      </c>
      <c r="AF27" s="63"/>
      <c r="AG27" s="59">
        <v>16</v>
      </c>
      <c r="AH27" s="63"/>
      <c r="AI27" s="26">
        <v>6</v>
      </c>
      <c r="AJ27" s="59">
        <v>8</v>
      </c>
      <c r="AK27" s="63"/>
      <c r="AL27" s="26">
        <v>8</v>
      </c>
      <c r="AM27" s="63"/>
      <c r="AN27" s="63">
        <v>10</v>
      </c>
      <c r="AO27" s="63"/>
      <c r="AP27" s="27">
        <v>4</v>
      </c>
      <c r="AQ27" s="63"/>
      <c r="AR27" s="63"/>
      <c r="AS27" s="63"/>
      <c r="AT27" s="59">
        <v>10</v>
      </c>
      <c r="AU27" s="63"/>
      <c r="AV27" s="63"/>
      <c r="AX27" s="83"/>
      <c r="AY27" s="83"/>
      <c r="AZ27" s="85">
        <v>20</v>
      </c>
      <c r="BA27" s="85">
        <v>150</v>
      </c>
    </row>
    <row r="28" spans="1:64">
      <c r="A28" s="53">
        <f>RANK(Open[[#This Row],[PR Punkte]],Open[PR Punkte],0)</f>
        <v>22</v>
      </c>
      <c r="B28">
        <f>IF(Open[[#This Row],[PR Rang beim letzten Turnier]]&gt;Open[[#This Row],[PR Rang]],1,IF(Open[[#This Row],[PR Rang beim letzten Turnier]]=Open[[#This Row],[PR Rang]],0,-1))</f>
        <v>0</v>
      </c>
      <c r="C28" s="53">
        <f>RANK(Open[[#This Row],[PR Punkte]],Open[PR Punkte],0)</f>
        <v>22</v>
      </c>
      <c r="D28" s="1" t="s">
        <v>186</v>
      </c>
      <c r="E28" s="7" t="s">
        <v>6</v>
      </c>
      <c r="F28" s="52">
        <f>SUM(Open[[#This Row],[PR 1]:[PR 3]])</f>
        <v>2566</v>
      </c>
      <c r="G28" s="52">
        <f>LARGE(Open[[#This Row],[TS ZH O/B 26.03.23]:[PR3]],1)</f>
        <v>1386</v>
      </c>
      <c r="H28" s="52">
        <f>LARGE(Open[[#This Row],[TS ZH O/B 26.03.23]:[PR3]],2)</f>
        <v>820</v>
      </c>
      <c r="I28" s="52">
        <f>LARGE(Open[[#This Row],[TS ZH O/B 26.03.23]:[PR3]],3)</f>
        <v>360</v>
      </c>
      <c r="J28" s="1">
        <f t="shared" si="0"/>
        <v>32</v>
      </c>
      <c r="K28" s="52">
        <f t="shared" si="1"/>
        <v>2566</v>
      </c>
      <c r="L28" s="52" t="str">
        <f>IFERROR(VLOOKUP(Open[[#This Row],[TS ZH O/B 26.03.23 Rang]],$AZ$7:$BA$101,2,0)*L$5," ")</f>
        <v xml:space="preserve"> </v>
      </c>
      <c r="M28" s="52" t="str">
        <f>IFERROR(VLOOKUP(Open[[#This Row],[TS SG O 29.04.23 Rang]],$AZ$7:$BA$101,2,0)*M$5," ")</f>
        <v xml:space="preserve"> </v>
      </c>
      <c r="N28" s="52" t="str">
        <f>IFERROR(VLOOKUP(Open[[#This Row],[TS ES O 11.06.23 Rang]],$AZ$7:$BA$101,2,0)*N$5," ")</f>
        <v xml:space="preserve"> </v>
      </c>
      <c r="O28" s="52">
        <f>IFERROR(VLOOKUP(Open[[#This Row],[TS SH O 24.06.23 Rang]],$AZ$7:$BA$101,2,0)*O$5," ")</f>
        <v>360</v>
      </c>
      <c r="P28" s="52" t="str">
        <f>IFERROR(VLOOKUP(Open[[#This Row],[TS LU O A 1.6.23 R]],$AZ$7:$BA$101,2,0)*P$5," ")</f>
        <v xml:space="preserve"> </v>
      </c>
      <c r="Q28" s="52" t="str">
        <f>IFERROR(VLOOKUP(Open[[#This Row],[TS LU O B 1.6.23 R]],$AZ$7:$BA$101,2,0)*Q$5," ")</f>
        <v xml:space="preserve"> </v>
      </c>
      <c r="R28" s="52" t="str">
        <f>IFERROR(VLOOKUP(Open[[#This Row],[TS ZH O/A 8.7.23 R]],$AZ$7:$BA$101,2,0)*R$5," ")</f>
        <v xml:space="preserve"> </v>
      </c>
      <c r="S28" s="148" t="str">
        <f>IFERROR(VLOOKUP(Open[[#This Row],[TS ZH O/B 8.7.23 R]],$AZ$7:$BA$101,2,0)*S$5," ")</f>
        <v xml:space="preserve"> </v>
      </c>
      <c r="T28" s="148">
        <f>IFERROR(VLOOKUP(Open[[#This Row],[TS BA O A 12.08.23 R]],$AZ$7:$BA$101,2,0)*T$5," ")</f>
        <v>820</v>
      </c>
      <c r="U28" s="148" t="str">
        <f>IFERROR(VLOOKUP(Open[[#This Row],[TS BA O B 12.08.23  R]],$AZ$7:$BA$101,2,0)*U$5," ")</f>
        <v xml:space="preserve"> </v>
      </c>
      <c r="V28" s="148">
        <f>IFERROR(VLOOKUP(Open[[#This Row],[SM LT O A 2.9.23 R]],$AZ$7:$BA$101,2,0)*V$5," ")</f>
        <v>1386</v>
      </c>
      <c r="W28" s="148" t="str">
        <f>IFERROR(VLOOKUP(Open[[#This Row],[SM LT O B 2.9.23 R]],$AZ$7:$BA$101,2,0)*W$5," ")</f>
        <v xml:space="preserve"> </v>
      </c>
      <c r="X28" s="148" t="str">
        <f>IFERROR(VLOOKUP(Open[[#This Row],[TS LA O 16.9.23 R]],$AZ$7:$BA$101,2,0)*X$5," ")</f>
        <v xml:space="preserve"> </v>
      </c>
      <c r="Y28" s="148" t="str">
        <f>IFERROR(VLOOKUP(Open[[#This Row],[TS ZH O 8.10.23 R]],$AZ$7:$BA$101,2,0)*Y$5," ")</f>
        <v xml:space="preserve"> </v>
      </c>
      <c r="Z28" s="148" t="str">
        <f>IFERROR(VLOOKUP(Open[[#This Row],[TS ZH O/A 6.1.24 R]],$AZ$7:$BA$101,2,0)*Z$5," ")</f>
        <v xml:space="preserve"> </v>
      </c>
      <c r="AA28" s="148" t="str">
        <f>IFERROR(VLOOKUP(Open[[#This Row],[TS ZH O/B 6.1.24 R]],$AZ$7:$BA$101,2,0)*AA$5," ")</f>
        <v xml:space="preserve"> </v>
      </c>
      <c r="AB28" s="148" t="str">
        <f>IFERROR(VLOOKUP(Open[[#This Row],[TS SH O 13.1.24 R]],$AZ$7:$BA$101,2,0)*AB$5," ")</f>
        <v xml:space="preserve"> </v>
      </c>
      <c r="AC28">
        <v>0</v>
      </c>
      <c r="AD28">
        <v>0</v>
      </c>
      <c r="AE28">
        <v>0</v>
      </c>
      <c r="AF28" s="63"/>
      <c r="AG28" s="63"/>
      <c r="AH28" s="63"/>
      <c r="AI28" s="59">
        <v>16</v>
      </c>
      <c r="AJ28" s="63"/>
      <c r="AK28" s="63"/>
      <c r="AL28" s="63"/>
      <c r="AM28" s="63"/>
      <c r="AN28" s="27">
        <v>5</v>
      </c>
      <c r="AO28" s="63"/>
      <c r="AP28" s="26">
        <v>4</v>
      </c>
      <c r="AQ28" s="63"/>
      <c r="AR28" s="63"/>
      <c r="AS28" s="63"/>
      <c r="AT28" s="63"/>
      <c r="AU28" s="63"/>
      <c r="AV28" s="63"/>
      <c r="AY28" s="82"/>
      <c r="AZ28" s="25">
        <v>21</v>
      </c>
      <c r="BA28" s="85">
        <v>150</v>
      </c>
    </row>
    <row r="29" spans="1:64">
      <c r="A29" s="53">
        <f>RANK(Open[[#This Row],[PR Punkte]],Open[PR Punkte],0)</f>
        <v>23</v>
      </c>
      <c r="B29">
        <f>IF(Open[[#This Row],[PR Rang beim letzten Turnier]]&gt;Open[[#This Row],[PR Rang]],1,IF(Open[[#This Row],[PR Rang beim letzten Turnier]]=Open[[#This Row],[PR Rang]],0,-1))</f>
        <v>0</v>
      </c>
      <c r="C29" s="53">
        <f>RANK(Open[[#This Row],[PR Punkte]],Open[PR Punkte],0)</f>
        <v>23</v>
      </c>
      <c r="D29" s="1" t="s">
        <v>612</v>
      </c>
      <c r="E29" t="s">
        <v>817</v>
      </c>
      <c r="F29" s="99">
        <f>SUM(Open[[#This Row],[PR 1]:[PR 3]])</f>
        <v>2440</v>
      </c>
      <c r="G29" s="52">
        <f>LARGE(Open[[#This Row],[TS ZH O/B 26.03.23]:[PR3]],1)</f>
        <v>1260</v>
      </c>
      <c r="H29" s="52">
        <f>LARGE(Open[[#This Row],[TS ZH O/B 26.03.23]:[PR3]],2)</f>
        <v>826</v>
      </c>
      <c r="I29" s="52">
        <f>LARGE(Open[[#This Row],[TS ZH O/B 26.03.23]:[PR3]],3)</f>
        <v>354</v>
      </c>
      <c r="J29" s="1">
        <f t="shared" si="0"/>
        <v>29</v>
      </c>
      <c r="K29" s="52">
        <f t="shared" si="1"/>
        <v>3194.5</v>
      </c>
      <c r="L29" s="52" t="str">
        <f>IFERROR(VLOOKUP(Open[[#This Row],[TS ZH O/B 26.03.23 Rang]],$AZ$7:$BA$101,2,0)*L$5," ")</f>
        <v xml:space="preserve"> </v>
      </c>
      <c r="M29" s="52">
        <f>IFERROR(VLOOKUP(Open[[#This Row],[TS SG O 29.04.23 Rang]],$AZ$7:$BA$101,2,0)*M$5," ")</f>
        <v>217.5</v>
      </c>
      <c r="N29" s="52">
        <f>IFERROR(VLOOKUP(Open[[#This Row],[TS ES O 11.06.23 Rang]],$AZ$7:$BA$101,2,0)*N$5," ")</f>
        <v>354</v>
      </c>
      <c r="O29" s="52">
        <f>IFERROR(VLOOKUP(Open[[#This Row],[TS SH O 24.06.23 Rang]],$AZ$7:$BA$101,2,0)*O$5," ")</f>
        <v>240</v>
      </c>
      <c r="P29" s="52">
        <f>IFERROR(VLOOKUP(Open[[#This Row],[TS LU O A 1.6.23 R]],$AZ$7:$BA$101,2,0)*P$5," ")</f>
        <v>826</v>
      </c>
      <c r="Q29" s="52" t="str">
        <f>IFERROR(VLOOKUP(Open[[#This Row],[TS LU O B 1.6.23 R]],$AZ$7:$BA$101,2,0)*Q$5," ")</f>
        <v xml:space="preserve"> </v>
      </c>
      <c r="R29" s="52" t="str">
        <f>IFERROR(VLOOKUP(Open[[#This Row],[TS ZH O/A 8.7.23 R]],$AZ$7:$BA$101,2,0)*R$5," ")</f>
        <v xml:space="preserve"> </v>
      </c>
      <c r="S29" s="148" t="str">
        <f>IFERROR(VLOOKUP(Open[[#This Row],[TS ZH O/B 8.7.23 R]],$AZ$7:$BA$101,2,0)*S$5," ")</f>
        <v xml:space="preserve"> </v>
      </c>
      <c r="T29" s="148" t="str">
        <f>IFERROR(VLOOKUP(Open[[#This Row],[TS BA O A 12.08.23 R]],$AZ$7:$BA$101,2,0)*T$5," ")</f>
        <v xml:space="preserve"> </v>
      </c>
      <c r="U29" s="148" t="str">
        <f>IFERROR(VLOOKUP(Open[[#This Row],[TS BA O B 12.08.23  R]],$AZ$7:$BA$101,2,0)*U$5," ")</f>
        <v xml:space="preserve"> </v>
      </c>
      <c r="V29" s="148">
        <f>IFERROR(VLOOKUP(Open[[#This Row],[SM LT O A 2.9.23 R]],$AZ$7:$BA$101,2,0)*V$5," ")</f>
        <v>297</v>
      </c>
      <c r="W29" s="148" t="str">
        <f>IFERROR(VLOOKUP(Open[[#This Row],[SM LT O B 2.9.23 R]],$AZ$7:$BA$101,2,0)*W$5," ")</f>
        <v xml:space="preserve"> </v>
      </c>
      <c r="X29" s="148" t="str">
        <f>IFERROR(VLOOKUP(Open[[#This Row],[TS LA O 16.9.23 R]],$AZ$7:$BA$101,2,0)*X$5," ")</f>
        <v xml:space="preserve"> </v>
      </c>
      <c r="Y29" s="148">
        <f>IFERROR(VLOOKUP(Open[[#This Row],[TS ZH O 8.10.23 R]],$AZ$7:$BA$101,2,0)*Y$5," ")</f>
        <v>1260</v>
      </c>
      <c r="Z29" s="148" t="str">
        <f>IFERROR(VLOOKUP(Open[[#This Row],[TS ZH O/A 6.1.24 R]],$AZ$7:$BA$101,2,0)*Z$5," ")</f>
        <v xml:space="preserve"> </v>
      </c>
      <c r="AA29" s="148" t="str">
        <f>IFERROR(VLOOKUP(Open[[#This Row],[TS ZH O/B 6.1.24 R]],$AZ$7:$BA$101,2,0)*AA$5," ")</f>
        <v xml:space="preserve"> </v>
      </c>
      <c r="AB29" s="148" t="str">
        <f>IFERROR(VLOOKUP(Open[[#This Row],[TS SH O 13.1.24 R]],$AZ$7:$BA$101,2,0)*AB$5," ")</f>
        <v xml:space="preserve"> </v>
      </c>
      <c r="AC29">
        <v>0</v>
      </c>
      <c r="AD29">
        <v>0</v>
      </c>
      <c r="AE29">
        <v>0</v>
      </c>
      <c r="AF29" s="63"/>
      <c r="AG29" s="63">
        <v>27</v>
      </c>
      <c r="AH29" s="63">
        <v>12</v>
      </c>
      <c r="AI29" s="63">
        <v>18</v>
      </c>
      <c r="AJ29" s="63">
        <v>4</v>
      </c>
      <c r="AK29" s="63"/>
      <c r="AL29" s="63"/>
      <c r="AM29" s="63"/>
      <c r="AN29" s="63"/>
      <c r="AO29" s="63"/>
      <c r="AP29" s="63">
        <v>19</v>
      </c>
      <c r="AQ29" s="63"/>
      <c r="AR29" s="63"/>
      <c r="AS29" s="63">
        <v>2</v>
      </c>
      <c r="AT29" s="63"/>
      <c r="AU29" s="63"/>
      <c r="AV29" s="63"/>
      <c r="AY29" s="82"/>
      <c r="AZ29" s="85">
        <v>22</v>
      </c>
      <c r="BA29" s="85">
        <v>150</v>
      </c>
    </row>
    <row r="30" spans="1:64">
      <c r="A30" s="53">
        <f>RANK(Open[[#This Row],[PR Punkte]],Open[PR Punkte],0)</f>
        <v>24</v>
      </c>
      <c r="B30">
        <f>IF(Open[[#This Row],[PR Rang beim letzten Turnier]]&gt;Open[[#This Row],[PR Rang]],1,IF(Open[[#This Row],[PR Rang beim letzten Turnier]]=Open[[#This Row],[PR Rang]],0,-1))</f>
        <v>0</v>
      </c>
      <c r="C30" s="53">
        <f>RANK(Open[[#This Row],[PR Punkte]],Open[PR Punkte],0)</f>
        <v>24</v>
      </c>
      <c r="D30" s="1" t="s">
        <v>754</v>
      </c>
      <c r="E30" t="s">
        <v>10</v>
      </c>
      <c r="F30" s="52">
        <f>SUM(Open[[#This Row],[PR 1]:[PR 3]])</f>
        <v>2386</v>
      </c>
      <c r="G30" s="52">
        <f>LARGE(Open[[#This Row],[TS ZH O/B 26.03.23]:[PR3]],1)</f>
        <v>1152</v>
      </c>
      <c r="H30" s="52">
        <f>LARGE(Open[[#This Row],[TS ZH O/B 26.03.23]:[PR3]],2)</f>
        <v>640</v>
      </c>
      <c r="I30" s="52">
        <f>LARGE(Open[[#This Row],[TS ZH O/B 26.03.23]:[PR3]],3)</f>
        <v>594</v>
      </c>
      <c r="J30" s="1">
        <f t="shared" si="0"/>
        <v>28</v>
      </c>
      <c r="K30" s="52">
        <f t="shared" si="1"/>
        <v>3364</v>
      </c>
      <c r="L30" s="52" t="str">
        <f>IFERROR(VLOOKUP(Open[[#This Row],[TS ZH O/B 26.03.23 Rang]],$AZ$7:$BA$101,2,0)*L$5," ")</f>
        <v xml:space="preserve"> </v>
      </c>
      <c r="M30" s="52">
        <f>IFERROR(VLOOKUP(Open[[#This Row],[TS SG O 29.04.23 Rang]],$AZ$7:$BA$101,2,0)*M$5," ")</f>
        <v>261</v>
      </c>
      <c r="N30" s="52" t="str">
        <f>IFERROR(VLOOKUP(Open[[#This Row],[TS ES O 11.06.23 Rang]],$AZ$7:$BA$101,2,0)*N$5," ")</f>
        <v xml:space="preserve"> </v>
      </c>
      <c r="O30" s="52" t="str">
        <f>IFERROR(VLOOKUP(Open[[#This Row],[TS SH O 24.06.23 Rang]],$AZ$7:$BA$101,2,0)*O$5," ")</f>
        <v xml:space="preserve"> </v>
      </c>
      <c r="P30" s="52" t="str">
        <f>IFERROR(VLOOKUP(Open[[#This Row],[TS LU O A 1.6.23 R]],$AZ$7:$BA$101,2,0)*P$5," ")</f>
        <v xml:space="preserve"> </v>
      </c>
      <c r="Q30" s="52" t="str">
        <f>IFERROR(VLOOKUP(Open[[#This Row],[TS LU O B 1.6.23 R]],$AZ$7:$BA$101,2,0)*Q$5," ")</f>
        <v xml:space="preserve"> </v>
      </c>
      <c r="R30" s="52" t="str">
        <f>IFERROR(VLOOKUP(Open[[#This Row],[TS ZH O/A 8.7.23 R]],$AZ$7:$BA$101,2,0)*R$5," ")</f>
        <v xml:space="preserve"> </v>
      </c>
      <c r="S30" s="148" t="str">
        <f>IFERROR(VLOOKUP(Open[[#This Row],[TS ZH O/B 8.7.23 R]],$AZ$7:$BA$101,2,0)*S$5," ")</f>
        <v xml:space="preserve"> </v>
      </c>
      <c r="T30" s="148" t="str">
        <f>IFERROR(VLOOKUP(Open[[#This Row],[TS BA O A 12.08.23 R]],$AZ$7:$BA$101,2,0)*T$5," ")</f>
        <v xml:space="preserve"> </v>
      </c>
      <c r="U30" s="148" t="str">
        <f>IFERROR(VLOOKUP(Open[[#This Row],[TS BA O B 12.08.23  R]],$AZ$7:$BA$101,2,0)*U$5," ")</f>
        <v xml:space="preserve"> </v>
      </c>
      <c r="V30" s="148">
        <f>IFERROR(VLOOKUP(Open[[#This Row],[SM LT O A 2.9.23 R]],$AZ$7:$BA$101,2,0)*V$5," ")</f>
        <v>594</v>
      </c>
      <c r="W30" s="148" t="str">
        <f>IFERROR(VLOOKUP(Open[[#This Row],[SM LT O B 2.9.23 R]],$AZ$7:$BA$101,2,0)*W$5," ")</f>
        <v xml:space="preserve"> </v>
      </c>
      <c r="X30" s="148">
        <f>IFERROR(VLOOKUP(Open[[#This Row],[TS LA O 16.9.23 R]],$AZ$7:$BA$101,2,0)*X$5," ")</f>
        <v>640</v>
      </c>
      <c r="Y30" s="148">
        <f>IFERROR(VLOOKUP(Open[[#This Row],[TS ZH O 8.10.23 R]],$AZ$7:$BA$101,2,0)*Y$5," ")</f>
        <v>420</v>
      </c>
      <c r="Z30" s="148">
        <f>IFERROR(VLOOKUP(Open[[#This Row],[TS ZH O/A 6.1.24 R]],$AZ$7:$BA$101,2,0)*Z$5," ")</f>
        <v>1152</v>
      </c>
      <c r="AA30" s="148" t="str">
        <f>IFERROR(VLOOKUP(Open[[#This Row],[TS ZH O/B 6.1.24 R]],$AZ$7:$BA$101,2,0)*AA$5," ")</f>
        <v xml:space="preserve"> </v>
      </c>
      <c r="AB30" s="148">
        <f>IFERROR(VLOOKUP(Open[[#This Row],[TS SH O 13.1.24 R]],$AZ$7:$BA$101,2,0)*AB$5," ")</f>
        <v>297</v>
      </c>
      <c r="AC30">
        <v>0</v>
      </c>
      <c r="AD30">
        <v>0</v>
      </c>
      <c r="AE30">
        <v>0</v>
      </c>
      <c r="AF30" s="63"/>
      <c r="AG30" s="63">
        <v>18</v>
      </c>
      <c r="AH30" s="63"/>
      <c r="AI30" s="63"/>
      <c r="AJ30" s="63"/>
      <c r="AK30" s="63"/>
      <c r="AL30" s="63"/>
      <c r="AM30" s="63"/>
      <c r="AN30" s="63"/>
      <c r="AO30" s="63"/>
      <c r="AP30" s="63">
        <v>9</v>
      </c>
      <c r="AQ30" s="63"/>
      <c r="AR30" s="63">
        <v>5</v>
      </c>
      <c r="AS30" s="63">
        <v>10</v>
      </c>
      <c r="AT30" s="63">
        <v>3</v>
      </c>
      <c r="AU30" s="63"/>
      <c r="AV30" s="59">
        <v>21</v>
      </c>
      <c r="AZ30" s="25">
        <v>23</v>
      </c>
      <c r="BA30" s="85">
        <v>150</v>
      </c>
    </row>
    <row r="31" spans="1:64">
      <c r="A31" s="53">
        <f>RANK(Open[[#This Row],[PR Punkte]],Open[PR Punkte],0)</f>
        <v>25</v>
      </c>
      <c r="B31">
        <f>IF(Open[[#This Row],[PR Rang beim letzten Turnier]]&gt;Open[[#This Row],[PR Rang]],1,IF(Open[[#This Row],[PR Rang beim letzten Turnier]]=Open[[#This Row],[PR Rang]],0,-1))</f>
        <v>0</v>
      </c>
      <c r="C31" s="53">
        <f>RANK(Open[[#This Row],[PR Punkte]],Open[PR Punkte],0)</f>
        <v>25</v>
      </c>
      <c r="D31" t="s">
        <v>76</v>
      </c>
      <c r="E31" t="s">
        <v>15</v>
      </c>
      <c r="F31" s="52">
        <f>SUM(Open[[#This Row],[PR 1]:[PR 3]])</f>
        <v>2346</v>
      </c>
      <c r="G31" s="52">
        <f>LARGE(Open[[#This Row],[TS ZH O/B 26.03.23]:[PR3]],1)</f>
        <v>826</v>
      </c>
      <c r="H31" s="52">
        <f>LARGE(Open[[#This Row],[TS ZH O/B 26.03.23]:[PR3]],2)</f>
        <v>800</v>
      </c>
      <c r="I31" s="52">
        <f>LARGE(Open[[#This Row],[TS ZH O/B 26.03.23]:[PR3]],3)</f>
        <v>720</v>
      </c>
      <c r="J31" s="1">
        <f t="shared" si="0"/>
        <v>21</v>
      </c>
      <c r="K31" s="52">
        <f t="shared" si="1"/>
        <v>4339.5</v>
      </c>
      <c r="L31" s="52" t="str">
        <f>IFERROR(VLOOKUP(Open[[#This Row],[TS ZH O/B 26.03.23 Rang]],$AZ$7:$BA$101,2,0)*L$5," ")</f>
        <v xml:space="preserve"> </v>
      </c>
      <c r="M31" s="52" t="str">
        <f>IFERROR(VLOOKUP(Open[[#This Row],[TS SG O 29.04.23 Rang]],$AZ$7:$BA$101,2,0)*M$5," ")</f>
        <v xml:space="preserve"> </v>
      </c>
      <c r="N31" s="52">
        <f>IFERROR(VLOOKUP(Open[[#This Row],[TS ES O 11.06.23 Rang]],$AZ$7:$BA$101,2,0)*N$5," ")</f>
        <v>826</v>
      </c>
      <c r="O31" s="52">
        <f>IFERROR(VLOOKUP(Open[[#This Row],[TS SH O 24.06.23 Rang]],$AZ$7:$BA$101,2,0)*O$5," ")</f>
        <v>800</v>
      </c>
      <c r="P31" s="52">
        <f>IFERROR(VLOOKUP(Open[[#This Row],[TS LU O A 1.6.23 R]],$AZ$7:$BA$101,2,0)*P$5," ")</f>
        <v>265.5</v>
      </c>
      <c r="Q31" s="52" t="str">
        <f>IFERROR(VLOOKUP(Open[[#This Row],[TS LU O B 1.6.23 R]],$AZ$7:$BA$101,2,0)*Q$5," ")</f>
        <v xml:space="preserve"> </v>
      </c>
      <c r="R31" s="52">
        <f>IFERROR(VLOOKUP(Open[[#This Row],[TS ZH O/A 8.7.23 R]],$AZ$7:$BA$101,2,0)*R$5," ")</f>
        <v>319.5</v>
      </c>
      <c r="S31" s="148" t="str">
        <f>IFERROR(VLOOKUP(Open[[#This Row],[TS ZH O/B 8.7.23 R]],$AZ$7:$BA$101,2,0)*S$5," ")</f>
        <v xml:space="preserve"> </v>
      </c>
      <c r="T31" s="148">
        <f>IFERROR(VLOOKUP(Open[[#This Row],[TS BA O A 12.08.23 R]],$AZ$7:$BA$101,2,0)*T$5," ")</f>
        <v>369</v>
      </c>
      <c r="U31" s="148" t="str">
        <f>IFERROR(VLOOKUP(Open[[#This Row],[TS BA O B 12.08.23  R]],$AZ$7:$BA$101,2,0)*U$5," ")</f>
        <v xml:space="preserve"> </v>
      </c>
      <c r="V31" s="148">
        <f>IFERROR(VLOOKUP(Open[[#This Row],[SM LT O A 2.9.23 R]],$AZ$7:$BA$101,2,0)*V$5," ")</f>
        <v>594</v>
      </c>
      <c r="W31" s="148" t="str">
        <f>IFERROR(VLOOKUP(Open[[#This Row],[SM LT O B 2.9.23 R]],$AZ$7:$BA$101,2,0)*W$5," ")</f>
        <v xml:space="preserve"> </v>
      </c>
      <c r="X31" s="148" t="str">
        <f>IFERROR(VLOOKUP(Open[[#This Row],[TS LA O 16.9.23 R]],$AZ$7:$BA$101,2,0)*X$5," ")</f>
        <v xml:space="preserve"> </v>
      </c>
      <c r="Y31" s="148" t="str">
        <f>IFERROR(VLOOKUP(Open[[#This Row],[TS ZH O 8.10.23 R]],$AZ$7:$BA$101,2,0)*Y$5," ")</f>
        <v xml:space="preserve"> </v>
      </c>
      <c r="Z31" s="148">
        <f>IFERROR(VLOOKUP(Open[[#This Row],[TS ZH O/A 6.1.24 R]],$AZ$7:$BA$101,2,0)*Z$5," ")</f>
        <v>720</v>
      </c>
      <c r="AA31" s="148" t="str">
        <f>IFERROR(VLOOKUP(Open[[#This Row],[TS ZH O/B 6.1.24 R]],$AZ$7:$BA$101,2,0)*AA$5," ")</f>
        <v xml:space="preserve"> </v>
      </c>
      <c r="AB31" s="148">
        <f>IFERROR(VLOOKUP(Open[[#This Row],[TS SH O 13.1.24 R]],$AZ$7:$BA$101,2,0)*AB$5," ")</f>
        <v>445.5</v>
      </c>
      <c r="AC31">
        <v>0</v>
      </c>
      <c r="AD31">
        <v>0</v>
      </c>
      <c r="AE31">
        <v>0</v>
      </c>
      <c r="AF31" s="63"/>
      <c r="AG31" s="63"/>
      <c r="AH31" s="59">
        <v>4</v>
      </c>
      <c r="AI31" s="26">
        <v>5</v>
      </c>
      <c r="AJ31" s="59">
        <v>16</v>
      </c>
      <c r="AK31" s="63"/>
      <c r="AL31" s="59">
        <v>13</v>
      </c>
      <c r="AM31" s="63"/>
      <c r="AN31" s="26">
        <v>14</v>
      </c>
      <c r="AO31" s="63"/>
      <c r="AP31" s="26">
        <v>10</v>
      </c>
      <c r="AQ31" s="63"/>
      <c r="AR31" s="63"/>
      <c r="AS31" s="63"/>
      <c r="AT31" s="27">
        <v>6</v>
      </c>
      <c r="AU31" s="63"/>
      <c r="AV31" s="27">
        <v>14</v>
      </c>
      <c r="AZ31" s="85">
        <v>24</v>
      </c>
      <c r="BA31" s="85">
        <v>150</v>
      </c>
    </row>
    <row r="32" spans="1:64">
      <c r="A32" s="53">
        <f>RANK(Open[[#This Row],[PR Punkte]],Open[PR Punkte],0)</f>
        <v>26</v>
      </c>
      <c r="B32">
        <f>IF(Open[[#This Row],[PR Rang beim letzten Turnier]]&gt;Open[[#This Row],[PR Rang]],1,IF(Open[[#This Row],[PR Rang beim letzten Turnier]]=Open[[#This Row],[PR Rang]],0,-1))</f>
        <v>0</v>
      </c>
      <c r="C32" s="53">
        <f>RANK(Open[[#This Row],[PR Punkte]],Open[PR Punkte],0)</f>
        <v>26</v>
      </c>
      <c r="D32" s="4" t="s">
        <v>129</v>
      </c>
      <c r="E32" t="s">
        <v>15</v>
      </c>
      <c r="F32" s="52">
        <f>SUM(Open[[#This Row],[PR 1]:[PR 3]])</f>
        <v>2200</v>
      </c>
      <c r="G32" s="52">
        <f>LARGE(Open[[#This Row],[TS ZH O/B 26.03.23]:[PR3]],1)</f>
        <v>896</v>
      </c>
      <c r="H32" s="52">
        <f>LARGE(Open[[#This Row],[TS ZH O/B 26.03.23]:[PR3]],2)</f>
        <v>710</v>
      </c>
      <c r="I32" s="52">
        <f>LARGE(Open[[#This Row],[TS ZH O/B 26.03.23]:[PR3]],3)</f>
        <v>594</v>
      </c>
      <c r="J32" s="1">
        <f t="shared" si="0"/>
        <v>18</v>
      </c>
      <c r="K32" s="52">
        <f t="shared" si="1"/>
        <v>4595.5</v>
      </c>
      <c r="L32" s="52" t="str">
        <f>IFERROR(VLOOKUP(Open[[#This Row],[TS ZH O/B 26.03.23 Rang]],$AZ$7:$BA$101,2,0)*L$5," ")</f>
        <v xml:space="preserve"> </v>
      </c>
      <c r="M32" s="52">
        <f>IFERROR(VLOOKUP(Open[[#This Row],[TS SG O 29.04.23 Rang]],$AZ$7:$BA$101,2,0)*M$5," ")</f>
        <v>522</v>
      </c>
      <c r="N32" s="52" t="str">
        <f>IFERROR(VLOOKUP(Open[[#This Row],[TS ES O 11.06.23 Rang]],$AZ$7:$BA$101,2,0)*N$5," ")</f>
        <v xml:space="preserve"> </v>
      </c>
      <c r="O32" s="52">
        <f>IFERROR(VLOOKUP(Open[[#This Row],[TS SH O 24.06.23 Rang]],$AZ$7:$BA$101,2,0)*O$5," ")</f>
        <v>360</v>
      </c>
      <c r="P32" s="52" t="str">
        <f>IFERROR(VLOOKUP(Open[[#This Row],[TS LU O A 1.6.23 R]],$AZ$7:$BA$101,2,0)*P$5," ")</f>
        <v xml:space="preserve"> </v>
      </c>
      <c r="Q32" s="52" t="str">
        <f>IFERROR(VLOOKUP(Open[[#This Row],[TS LU O B 1.6.23 R]],$AZ$7:$BA$101,2,0)*Q$5," ")</f>
        <v xml:space="preserve"> </v>
      </c>
      <c r="R32" s="52">
        <f>IFERROR(VLOOKUP(Open[[#This Row],[TS ZH O/A 8.7.23 R]],$AZ$7:$BA$101,2,0)*R$5," ")</f>
        <v>710</v>
      </c>
      <c r="S32" s="148" t="str">
        <f>IFERROR(VLOOKUP(Open[[#This Row],[TS ZH O/B 8.7.23 R]],$AZ$7:$BA$101,2,0)*S$5," ")</f>
        <v xml:space="preserve"> </v>
      </c>
      <c r="T32" s="148">
        <f>IFERROR(VLOOKUP(Open[[#This Row],[TS BA O A 12.08.23 R]],$AZ$7:$BA$101,2,0)*T$5," ")</f>
        <v>491.99999999999994</v>
      </c>
      <c r="U32" s="148" t="str">
        <f>IFERROR(VLOOKUP(Open[[#This Row],[TS BA O B 12.08.23  R]],$AZ$7:$BA$101,2,0)*U$5," ")</f>
        <v xml:space="preserve"> </v>
      </c>
      <c r="V32" s="148">
        <f>IFERROR(VLOOKUP(Open[[#This Row],[SM LT O A 2.9.23 R]],$AZ$7:$BA$101,2,0)*V$5," ")</f>
        <v>594</v>
      </c>
      <c r="W32" s="148" t="str">
        <f>IFERROR(VLOOKUP(Open[[#This Row],[SM LT O B 2.9.23 R]],$AZ$7:$BA$101,2,0)*W$5," ")</f>
        <v xml:space="preserve"> </v>
      </c>
      <c r="X32" s="148">
        <f>IFERROR(VLOOKUP(Open[[#This Row],[TS LA O 16.9.23 R]],$AZ$7:$BA$101,2,0)*X$5," ")</f>
        <v>896</v>
      </c>
      <c r="Y32" s="148" t="str">
        <f>IFERROR(VLOOKUP(Open[[#This Row],[TS ZH O 8.10.23 R]],$AZ$7:$BA$101,2,0)*Y$5," ")</f>
        <v xml:space="preserve"> </v>
      </c>
      <c r="Z32" s="148">
        <f>IFERROR(VLOOKUP(Open[[#This Row],[TS ZH O/A 6.1.24 R]],$AZ$7:$BA$101,2,0)*Z$5," ")</f>
        <v>576</v>
      </c>
      <c r="AA32" s="148" t="str">
        <f>IFERROR(VLOOKUP(Open[[#This Row],[TS ZH O/B 6.1.24 R]],$AZ$7:$BA$101,2,0)*AA$5," ")</f>
        <v xml:space="preserve"> </v>
      </c>
      <c r="AB32" s="148">
        <f>IFERROR(VLOOKUP(Open[[#This Row],[TS SH O 13.1.24 R]],$AZ$7:$BA$101,2,0)*AB$5," ")</f>
        <v>445.5</v>
      </c>
      <c r="AC32">
        <v>0</v>
      </c>
      <c r="AD32">
        <v>0</v>
      </c>
      <c r="AE32">
        <v>0</v>
      </c>
      <c r="AF32" s="63"/>
      <c r="AG32" s="59">
        <v>10</v>
      </c>
      <c r="AH32" s="63"/>
      <c r="AI32" s="59">
        <v>13</v>
      </c>
      <c r="AJ32" s="63"/>
      <c r="AK32" s="63"/>
      <c r="AL32" s="59">
        <v>6</v>
      </c>
      <c r="AM32" s="63"/>
      <c r="AN32" s="63">
        <v>12</v>
      </c>
      <c r="AO32" s="63"/>
      <c r="AP32" s="27">
        <v>12</v>
      </c>
      <c r="AQ32" s="63"/>
      <c r="AR32" s="63">
        <v>4</v>
      </c>
      <c r="AS32" s="63"/>
      <c r="AT32" s="59">
        <v>7</v>
      </c>
      <c r="AU32" s="63"/>
      <c r="AV32" s="27">
        <v>14</v>
      </c>
      <c r="AZ32" s="25">
        <v>25</v>
      </c>
      <c r="BA32" s="85">
        <v>125</v>
      </c>
    </row>
    <row r="33" spans="1:53">
      <c r="A33" s="53">
        <f>RANK(Open[[#This Row],[PR Punkte]],Open[PR Punkte],0)</f>
        <v>27</v>
      </c>
      <c r="B33">
        <f>IF(Open[[#This Row],[PR Rang beim letzten Turnier]]&gt;Open[[#This Row],[PR Rang]],1,IF(Open[[#This Row],[PR Rang beim letzten Turnier]]=Open[[#This Row],[PR Rang]],0,-1))</f>
        <v>0</v>
      </c>
      <c r="C33" s="53">
        <f>RANK(Open[[#This Row],[PR Punkte]],Open[PR Punkte],0)</f>
        <v>27</v>
      </c>
      <c r="D33" s="7" t="s">
        <v>276</v>
      </c>
      <c r="E33" t="s">
        <v>11</v>
      </c>
      <c r="F33" s="52">
        <f>SUM(Open[[#This Row],[PR 1]:[PR 3]])</f>
        <v>2026</v>
      </c>
      <c r="G33" s="52">
        <f>LARGE(Open[[#This Row],[TS ZH O/B 26.03.23]:[PR3]],1)</f>
        <v>826</v>
      </c>
      <c r="H33" s="52">
        <f>LARGE(Open[[#This Row],[TS ZH O/B 26.03.23]:[PR3]],2)</f>
        <v>640</v>
      </c>
      <c r="I33" s="52">
        <f>LARGE(Open[[#This Row],[TS ZH O/B 26.03.23]:[PR3]],3)</f>
        <v>560</v>
      </c>
      <c r="J33" s="1">
        <f t="shared" si="0"/>
        <v>23</v>
      </c>
      <c r="K33" s="52">
        <f t="shared" si="1"/>
        <v>3764</v>
      </c>
      <c r="L33" s="52" t="str">
        <f>IFERROR(VLOOKUP(Open[[#This Row],[TS ZH O/B 26.03.23 Rang]],$AZ$7:$BA$101,2,0)*L$5," ")</f>
        <v xml:space="preserve"> </v>
      </c>
      <c r="M33" s="52" t="str">
        <f>IFERROR(VLOOKUP(Open[[#This Row],[TS SG O 29.04.23 Rang]],$AZ$7:$BA$101,2,0)*M$5," ")</f>
        <v xml:space="preserve"> </v>
      </c>
      <c r="N33" s="52">
        <f>IFERROR(VLOOKUP(Open[[#This Row],[TS ES O 11.06.23 Rang]],$AZ$7:$BA$101,2,0)*N$5," ")</f>
        <v>354</v>
      </c>
      <c r="O33" s="52">
        <f>IFERROR(VLOOKUP(Open[[#This Row],[TS SH O 24.06.23 Rang]],$AZ$7:$BA$101,2,0)*O$5," ")</f>
        <v>240</v>
      </c>
      <c r="P33" s="52">
        <f>IFERROR(VLOOKUP(Open[[#This Row],[TS LU O A 1.6.23 R]],$AZ$7:$BA$101,2,0)*P$5," ")</f>
        <v>826</v>
      </c>
      <c r="Q33" s="52" t="str">
        <f>IFERROR(VLOOKUP(Open[[#This Row],[TS LU O B 1.6.23 R]],$AZ$7:$BA$101,2,0)*Q$5," ")</f>
        <v xml:space="preserve"> </v>
      </c>
      <c r="R33" s="52">
        <f>IFERROR(VLOOKUP(Open[[#This Row],[TS ZH O/A 8.7.23 R]],$AZ$7:$BA$101,2,0)*R$5," ")</f>
        <v>426</v>
      </c>
      <c r="S33" s="148" t="str">
        <f>IFERROR(VLOOKUP(Open[[#This Row],[TS ZH O/B 8.7.23 R]],$AZ$7:$BA$101,2,0)*S$5," ")</f>
        <v xml:space="preserve"> </v>
      </c>
      <c r="T33" s="148">
        <f>IFERROR(VLOOKUP(Open[[#This Row],[TS BA O A 12.08.23 R]],$AZ$7:$BA$101,2,0)*T$5," ")</f>
        <v>205</v>
      </c>
      <c r="U33" s="148" t="str">
        <f>IFERROR(VLOOKUP(Open[[#This Row],[TS BA O B 12.08.23  R]],$AZ$7:$BA$101,2,0)*U$5," ")</f>
        <v xml:space="preserve"> </v>
      </c>
      <c r="V33" s="148">
        <f>IFERROR(VLOOKUP(Open[[#This Row],[SM LT O A 2.9.23 R]],$AZ$7:$BA$101,2,0)*V$5," ")</f>
        <v>297</v>
      </c>
      <c r="W33" s="148" t="str">
        <f>IFERROR(VLOOKUP(Open[[#This Row],[SM LT O B 2.9.23 R]],$AZ$7:$BA$101,2,0)*W$5," ")</f>
        <v xml:space="preserve"> </v>
      </c>
      <c r="X33" s="148">
        <f>IFERROR(VLOOKUP(Open[[#This Row],[TS LA O 16.9.23 R]],$AZ$7:$BA$101,2,0)*X$5," ")</f>
        <v>640</v>
      </c>
      <c r="Y33" s="148">
        <f>IFERROR(VLOOKUP(Open[[#This Row],[TS ZH O 8.10.23 R]],$AZ$7:$BA$101,2,0)*Y$5," ")</f>
        <v>560</v>
      </c>
      <c r="Z33" s="148">
        <f>IFERROR(VLOOKUP(Open[[#This Row],[TS ZH O/A 6.1.24 R]],$AZ$7:$BA$101,2,0)*Z$5," ")</f>
        <v>216</v>
      </c>
      <c r="AA33" s="148" t="str">
        <f>IFERROR(VLOOKUP(Open[[#This Row],[TS ZH O/B 6.1.24 R]],$AZ$7:$BA$101,2,0)*AA$5," ")</f>
        <v xml:space="preserve"> </v>
      </c>
      <c r="AB33" s="148" t="str">
        <f>IFERROR(VLOOKUP(Open[[#This Row],[TS SH O 13.1.24 R]],$AZ$7:$BA$101,2,0)*AB$5," ")</f>
        <v xml:space="preserve"> </v>
      </c>
      <c r="AC33">
        <v>0</v>
      </c>
      <c r="AD33">
        <v>0</v>
      </c>
      <c r="AE33">
        <v>0</v>
      </c>
      <c r="AF33" s="63"/>
      <c r="AG33" s="63"/>
      <c r="AH33" s="63">
        <v>10</v>
      </c>
      <c r="AI33" s="63">
        <v>21</v>
      </c>
      <c r="AJ33" s="63">
        <v>4</v>
      </c>
      <c r="AK33" s="63"/>
      <c r="AL33" s="63">
        <v>11</v>
      </c>
      <c r="AM33" s="63"/>
      <c r="AN33" s="63">
        <v>26</v>
      </c>
      <c r="AO33" s="63"/>
      <c r="AP33" s="63">
        <v>20</v>
      </c>
      <c r="AQ33" s="63"/>
      <c r="AR33" s="63">
        <v>6</v>
      </c>
      <c r="AS33" s="27">
        <v>7</v>
      </c>
      <c r="AT33" s="59">
        <v>21</v>
      </c>
      <c r="AU33" s="63"/>
      <c r="AV33" s="63"/>
      <c r="AW33" s="83"/>
      <c r="AX33" s="83"/>
      <c r="AY33" s="83"/>
      <c r="AZ33" s="85">
        <v>26</v>
      </c>
      <c r="BA33" s="85">
        <v>125</v>
      </c>
    </row>
    <row r="34" spans="1:53">
      <c r="A34" s="53">
        <f>RANK(Open[[#This Row],[PR Punkte]],Open[PR Punkte],0)</f>
        <v>28</v>
      </c>
      <c r="B34">
        <f>IF(Open[[#This Row],[PR Rang beim letzten Turnier]]&gt;Open[[#This Row],[PR Rang]],1,IF(Open[[#This Row],[PR Rang beim letzten Turnier]]=Open[[#This Row],[PR Rang]],0,-1))</f>
        <v>0</v>
      </c>
      <c r="C34" s="53">
        <f>RANK(Open[[#This Row],[PR Punkte]],Open[PR Punkte],0)</f>
        <v>28</v>
      </c>
      <c r="D34" t="s">
        <v>48</v>
      </c>
      <c r="E34" s="1" t="s">
        <v>16</v>
      </c>
      <c r="F34" s="52">
        <f>SUM(Open[[#This Row],[PR 1]:[PR 3]])</f>
        <v>1916</v>
      </c>
      <c r="G34" s="52">
        <f>LARGE(Open[[#This Row],[TS ZH O/B 26.03.23]:[PR3]],1)</f>
        <v>1260</v>
      </c>
      <c r="H34" s="52">
        <f>LARGE(Open[[#This Row],[TS ZH O/B 26.03.23]:[PR3]],2)</f>
        <v>656</v>
      </c>
      <c r="I34" s="52">
        <f>LARGE(Open[[#This Row],[TS ZH O/B 26.03.23]:[PR3]],3)</f>
        <v>0</v>
      </c>
      <c r="J34" s="1">
        <f t="shared" si="0"/>
        <v>40</v>
      </c>
      <c r="K34" s="52">
        <f t="shared" si="1"/>
        <v>1916</v>
      </c>
      <c r="L34" s="52" t="str">
        <f>IFERROR(VLOOKUP(Open[[#This Row],[TS ZH O/B 26.03.23 Rang]],$AZ$7:$BA$101,2,0)*L$5," ")</f>
        <v xml:space="preserve"> </v>
      </c>
      <c r="M34" s="52" t="str">
        <f>IFERROR(VLOOKUP(Open[[#This Row],[TS SG O 29.04.23 Rang]],$AZ$7:$BA$101,2,0)*M$5," ")</f>
        <v xml:space="preserve"> </v>
      </c>
      <c r="N34" s="52" t="str">
        <f>IFERROR(VLOOKUP(Open[[#This Row],[TS ES O 11.06.23 Rang]],$AZ$7:$BA$101,2,0)*N$5," ")</f>
        <v xml:space="preserve"> </v>
      </c>
      <c r="O34" s="52" t="str">
        <f>IFERROR(VLOOKUP(Open[[#This Row],[TS SH O 24.06.23 Rang]],$AZ$7:$BA$101,2,0)*O$5," ")</f>
        <v xml:space="preserve"> </v>
      </c>
      <c r="P34" s="52" t="str">
        <f>IFERROR(VLOOKUP(Open[[#This Row],[TS LU O A 1.6.23 R]],$AZ$7:$BA$101,2,0)*P$5," ")</f>
        <v xml:space="preserve"> </v>
      </c>
      <c r="Q34" s="52" t="str">
        <f>IFERROR(VLOOKUP(Open[[#This Row],[TS LU O B 1.6.23 R]],$AZ$7:$BA$101,2,0)*Q$5," ")</f>
        <v xml:space="preserve"> </v>
      </c>
      <c r="R34" s="52" t="str">
        <f>IFERROR(VLOOKUP(Open[[#This Row],[TS ZH O/A 8.7.23 R]],$AZ$7:$BA$101,2,0)*R$5," ")</f>
        <v xml:space="preserve"> </v>
      </c>
      <c r="S34" s="148" t="str">
        <f>IFERROR(VLOOKUP(Open[[#This Row],[TS ZH O/B 8.7.23 R]],$AZ$7:$BA$101,2,0)*S$5," ")</f>
        <v xml:space="preserve"> </v>
      </c>
      <c r="T34" s="148">
        <f>IFERROR(VLOOKUP(Open[[#This Row],[TS BA O A 12.08.23 R]],$AZ$7:$BA$101,2,0)*T$5," ")</f>
        <v>656</v>
      </c>
      <c r="U34" s="148" t="str">
        <f>IFERROR(VLOOKUP(Open[[#This Row],[TS BA O B 12.08.23  R]],$AZ$7:$BA$101,2,0)*U$5," ")</f>
        <v xml:space="preserve"> </v>
      </c>
      <c r="V34" s="148" t="str">
        <f>IFERROR(VLOOKUP(Open[[#This Row],[SM LT O A 2.9.23 R]],$AZ$7:$BA$101,2,0)*V$5," ")</f>
        <v xml:space="preserve"> </v>
      </c>
      <c r="W34" s="148" t="str">
        <f>IFERROR(VLOOKUP(Open[[#This Row],[SM LT O B 2.9.23 R]],$AZ$7:$BA$101,2,0)*W$5," ")</f>
        <v xml:space="preserve"> </v>
      </c>
      <c r="X34" s="148" t="str">
        <f>IFERROR(VLOOKUP(Open[[#This Row],[TS LA O 16.9.23 R]],$AZ$7:$BA$101,2,0)*X$5," ")</f>
        <v xml:space="preserve"> </v>
      </c>
      <c r="Y34" s="148">
        <f>IFERROR(VLOOKUP(Open[[#This Row],[TS ZH O 8.10.23 R]],$AZ$7:$BA$101,2,0)*Y$5," ")</f>
        <v>1260</v>
      </c>
      <c r="Z34" s="148" t="str">
        <f>IFERROR(VLOOKUP(Open[[#This Row],[TS ZH O/A 6.1.24 R]],$AZ$7:$BA$101,2,0)*Z$5," ")</f>
        <v xml:space="preserve"> </v>
      </c>
      <c r="AA34" s="148" t="str">
        <f>IFERROR(VLOOKUP(Open[[#This Row],[TS ZH O/B 6.1.24 R]],$AZ$7:$BA$101,2,0)*AA$5," ")</f>
        <v xml:space="preserve"> </v>
      </c>
      <c r="AB34" s="148" t="str">
        <f>IFERROR(VLOOKUP(Open[[#This Row],[TS SH O 13.1.24 R]],$AZ$7:$BA$101,2,0)*AB$5," ")</f>
        <v xml:space="preserve"> </v>
      </c>
      <c r="AC34">
        <v>0</v>
      </c>
      <c r="AD34">
        <v>0</v>
      </c>
      <c r="AE34">
        <v>0</v>
      </c>
      <c r="AF34" s="63"/>
      <c r="AG34" s="63"/>
      <c r="AH34" s="63"/>
      <c r="AI34" s="63"/>
      <c r="AJ34" s="63"/>
      <c r="AK34" s="63"/>
      <c r="AL34" s="63"/>
      <c r="AM34" s="63"/>
      <c r="AN34" s="63">
        <v>7</v>
      </c>
      <c r="AO34" s="63"/>
      <c r="AP34" s="63"/>
      <c r="AQ34" s="63"/>
      <c r="AR34" s="63"/>
      <c r="AS34" s="63">
        <v>2</v>
      </c>
      <c r="AT34" s="63"/>
      <c r="AU34" s="63"/>
      <c r="AV34" s="63"/>
      <c r="AZ34" s="25">
        <v>27</v>
      </c>
      <c r="BA34" s="85">
        <v>125</v>
      </c>
    </row>
    <row r="35" spans="1:53">
      <c r="A35" s="53">
        <f>RANK(Open[[#This Row],[PR Punkte]],Open[PR Punkte],0)</f>
        <v>29</v>
      </c>
      <c r="B35">
        <f>IF(Open[[#This Row],[PR Rang beim letzten Turnier]]&gt;Open[[#This Row],[PR Rang]],1,IF(Open[[#This Row],[PR Rang beim letzten Turnier]]=Open[[#This Row],[PR Rang]],0,-1))</f>
        <v>0</v>
      </c>
      <c r="C35" s="53">
        <f>RANK(Open[[#This Row],[PR Punkte]],Open[PR Punkte],0)</f>
        <v>29</v>
      </c>
      <c r="D35" s="7" t="s">
        <v>233</v>
      </c>
      <c r="E35" t="s">
        <v>0</v>
      </c>
      <c r="F35" s="52">
        <f>SUM(Open[[#This Row],[PR 1]:[PR 3]])</f>
        <v>1888</v>
      </c>
      <c r="G35" s="52">
        <f>LARGE(Open[[#This Row],[TS ZH O/B 26.03.23]:[PR3]],1)</f>
        <v>896</v>
      </c>
      <c r="H35" s="52">
        <f>LARGE(Open[[#This Row],[TS ZH O/B 26.03.23]:[PR3]],2)</f>
        <v>560</v>
      </c>
      <c r="I35" s="52">
        <f>LARGE(Open[[#This Row],[TS ZH O/B 26.03.23]:[PR3]],3)</f>
        <v>432</v>
      </c>
      <c r="J35" s="1">
        <f t="shared" si="0"/>
        <v>24</v>
      </c>
      <c r="K35" s="52">
        <f t="shared" si="1"/>
        <v>3653.5</v>
      </c>
      <c r="L35" s="52" t="str">
        <f>IFERROR(VLOOKUP(Open[[#This Row],[TS ZH O/B 26.03.23 Rang]],$AZ$7:$BA$101,2,0)*L$5," ")</f>
        <v xml:space="preserve"> </v>
      </c>
      <c r="M35" s="52">
        <f>IFERROR(VLOOKUP(Open[[#This Row],[TS SG O 29.04.23 Rang]],$AZ$7:$BA$101,2,0)*M$5," ")</f>
        <v>391.5</v>
      </c>
      <c r="N35" s="52">
        <f>IFERROR(VLOOKUP(Open[[#This Row],[TS ES O 11.06.23 Rang]],$AZ$7:$BA$101,2,0)*N$5," ")</f>
        <v>354</v>
      </c>
      <c r="O35" s="52" t="str">
        <f>IFERROR(VLOOKUP(Open[[#This Row],[TS SH O 24.06.23 Rang]],$AZ$7:$BA$101,2,0)*O$5," ")</f>
        <v xml:space="preserve"> </v>
      </c>
      <c r="P35" s="52" t="str">
        <f>IFERROR(VLOOKUP(Open[[#This Row],[TS LU O A 1.6.23 R]],$AZ$7:$BA$101,2,0)*P$5," ")</f>
        <v xml:space="preserve"> </v>
      </c>
      <c r="Q35" s="52" t="str">
        <f>IFERROR(VLOOKUP(Open[[#This Row],[TS LU O B 1.6.23 R]],$AZ$7:$BA$101,2,0)*Q$5," ")</f>
        <v xml:space="preserve"> </v>
      </c>
      <c r="R35" s="52">
        <f>IFERROR(VLOOKUP(Open[[#This Row],[TS ZH O/A 8.7.23 R]],$AZ$7:$BA$101,2,0)*R$5," ")</f>
        <v>426</v>
      </c>
      <c r="S35" s="148" t="str">
        <f>IFERROR(VLOOKUP(Open[[#This Row],[TS ZH O/B 8.7.23 R]],$AZ$7:$BA$101,2,0)*S$5," ")</f>
        <v xml:space="preserve"> </v>
      </c>
      <c r="T35" s="148" t="str">
        <f>IFERROR(VLOOKUP(Open[[#This Row],[TS BA O A 12.08.23 R]],$AZ$7:$BA$101,2,0)*T$5," ")</f>
        <v xml:space="preserve"> </v>
      </c>
      <c r="U35" s="148" t="str">
        <f>IFERROR(VLOOKUP(Open[[#This Row],[TS BA O B 12.08.23  R]],$AZ$7:$BA$101,2,0)*U$5," ")</f>
        <v xml:space="preserve"> </v>
      </c>
      <c r="V35" s="148">
        <f>IFERROR(VLOOKUP(Open[[#This Row],[SM LT O A 2.9.23 R]],$AZ$7:$BA$101,2,0)*V$5," ")</f>
        <v>297</v>
      </c>
      <c r="W35" s="148" t="str">
        <f>IFERROR(VLOOKUP(Open[[#This Row],[SM LT O B 2.9.23 R]],$AZ$7:$BA$101,2,0)*W$5," ")</f>
        <v xml:space="preserve"> </v>
      </c>
      <c r="X35" s="148">
        <f>IFERROR(VLOOKUP(Open[[#This Row],[TS LA O 16.9.23 R]],$AZ$7:$BA$101,2,0)*X$5," ")</f>
        <v>896</v>
      </c>
      <c r="Y35" s="148">
        <f>IFERROR(VLOOKUP(Open[[#This Row],[TS ZH O 8.10.23 R]],$AZ$7:$BA$101,2,0)*Y$5," ")</f>
        <v>560</v>
      </c>
      <c r="Z35" s="148">
        <f>IFERROR(VLOOKUP(Open[[#This Row],[TS ZH O/A 6.1.24 R]],$AZ$7:$BA$101,2,0)*Z$5," ")</f>
        <v>432</v>
      </c>
      <c r="AA35" s="148" t="str">
        <f>IFERROR(VLOOKUP(Open[[#This Row],[TS ZH O/B 6.1.24 R]],$AZ$7:$BA$101,2,0)*AA$5," ")</f>
        <v xml:space="preserve"> </v>
      </c>
      <c r="AB35" s="148">
        <f>IFERROR(VLOOKUP(Open[[#This Row],[TS SH O 13.1.24 R]],$AZ$7:$BA$101,2,0)*AB$5," ")</f>
        <v>297</v>
      </c>
      <c r="AC35">
        <v>0</v>
      </c>
      <c r="AD35">
        <v>0</v>
      </c>
      <c r="AE35">
        <v>0</v>
      </c>
      <c r="AF35" s="63"/>
      <c r="AG35" s="59">
        <v>15</v>
      </c>
      <c r="AH35" s="59">
        <v>11</v>
      </c>
      <c r="AI35" s="63"/>
      <c r="AJ35" s="63"/>
      <c r="AK35" s="63"/>
      <c r="AL35" s="59">
        <v>10</v>
      </c>
      <c r="AM35" s="63"/>
      <c r="AN35" s="63"/>
      <c r="AO35" s="63"/>
      <c r="AP35" s="63">
        <v>23</v>
      </c>
      <c r="AQ35" s="63"/>
      <c r="AR35" s="63">
        <v>4</v>
      </c>
      <c r="AS35" s="27">
        <v>7</v>
      </c>
      <c r="AT35" s="59">
        <v>9</v>
      </c>
      <c r="AU35" s="63"/>
      <c r="AV35" s="59">
        <v>19</v>
      </c>
      <c r="AW35" s="83"/>
      <c r="AX35" s="83"/>
      <c r="AY35" s="83"/>
      <c r="AZ35" s="85">
        <v>28</v>
      </c>
      <c r="BA35" s="85">
        <v>125</v>
      </c>
    </row>
    <row r="36" spans="1:53">
      <c r="A36" s="53">
        <f>RANK(Open[[#This Row],[PR Punkte]],Open[PR Punkte],0)</f>
        <v>30</v>
      </c>
      <c r="B36">
        <f>IF(Open[[#This Row],[PR Rang beim letzten Turnier]]&gt;Open[[#This Row],[PR Rang]],1,IF(Open[[#This Row],[PR Rang beim letzten Turnier]]=Open[[#This Row],[PR Rang]],0,-1))</f>
        <v>0</v>
      </c>
      <c r="C36" s="53">
        <f>RANK(Open[[#This Row],[PR Punkte]],Open[PR Punkte],0)</f>
        <v>30</v>
      </c>
      <c r="D36" s="1" t="s">
        <v>460</v>
      </c>
      <c r="E36" s="1" t="s">
        <v>9</v>
      </c>
      <c r="F36" s="52">
        <f>SUM(Open[[#This Row],[PR 1]:[PR 3]])</f>
        <v>1799.5</v>
      </c>
      <c r="G36" s="52">
        <f>LARGE(Open[[#This Row],[TS ZH O/B 26.03.23]:[PR3]],1)</f>
        <v>994</v>
      </c>
      <c r="H36" s="52">
        <f>LARGE(Open[[#This Row],[TS ZH O/B 26.03.23]:[PR3]],2)</f>
        <v>445.5</v>
      </c>
      <c r="I36" s="52">
        <f>LARGE(Open[[#This Row],[TS ZH O/B 26.03.23]:[PR3]],3)</f>
        <v>360</v>
      </c>
      <c r="J36" s="1">
        <f t="shared" si="0"/>
        <v>34</v>
      </c>
      <c r="K36" s="52">
        <f t="shared" si="1"/>
        <v>2399.5</v>
      </c>
      <c r="L36" s="52" t="str">
        <f>IFERROR(VLOOKUP(Open[[#This Row],[TS ZH O/B 26.03.23 Rang]],$AZ$7:$BA$101,2,0)*L$5," ")</f>
        <v xml:space="preserve"> </v>
      </c>
      <c r="M36" s="52" t="str">
        <f>IFERROR(VLOOKUP(Open[[#This Row],[TS SG O 29.04.23 Rang]],$AZ$7:$BA$101,2,0)*M$5," ")</f>
        <v xml:space="preserve"> </v>
      </c>
      <c r="N36" s="52" t="str">
        <f>IFERROR(VLOOKUP(Open[[#This Row],[TS ES O 11.06.23 Rang]],$AZ$7:$BA$101,2,0)*N$5," ")</f>
        <v xml:space="preserve"> </v>
      </c>
      <c r="O36" s="52">
        <f>IFERROR(VLOOKUP(Open[[#This Row],[TS SH O 24.06.23 Rang]],$AZ$7:$BA$101,2,0)*O$5," ")</f>
        <v>360</v>
      </c>
      <c r="P36" s="52">
        <f>IFERROR(VLOOKUP(Open[[#This Row],[TS LU O A 1.6.23 R]],$AZ$7:$BA$101,2,0)*P$5," ")</f>
        <v>354</v>
      </c>
      <c r="Q36" s="52" t="str">
        <f>IFERROR(VLOOKUP(Open[[#This Row],[TS LU O B 1.6.23 R]],$AZ$7:$BA$101,2,0)*Q$5," ")</f>
        <v xml:space="preserve"> </v>
      </c>
      <c r="R36" s="52">
        <f>IFERROR(VLOOKUP(Open[[#This Row],[TS ZH O/A 8.7.23 R]],$AZ$7:$BA$101,2,0)*R$5," ")</f>
        <v>994</v>
      </c>
      <c r="S36" s="148" t="str">
        <f>IFERROR(VLOOKUP(Open[[#This Row],[TS ZH O/B 8.7.23 R]],$AZ$7:$BA$101,2,0)*S$5," ")</f>
        <v xml:space="preserve"> </v>
      </c>
      <c r="T36" s="148">
        <f>IFERROR(VLOOKUP(Open[[#This Row],[TS BA O A 12.08.23 R]],$AZ$7:$BA$101,2,0)*T$5," ")</f>
        <v>245.99999999999997</v>
      </c>
      <c r="U36" s="148" t="str">
        <f>IFERROR(VLOOKUP(Open[[#This Row],[TS BA O B 12.08.23  R]],$AZ$7:$BA$101,2,0)*U$5," ")</f>
        <v xml:space="preserve"> </v>
      </c>
      <c r="V36" s="148">
        <f>IFERROR(VLOOKUP(Open[[#This Row],[SM LT O A 2.9.23 R]],$AZ$7:$BA$101,2,0)*V$5," ")</f>
        <v>445.5</v>
      </c>
      <c r="W36" s="148" t="str">
        <f>IFERROR(VLOOKUP(Open[[#This Row],[SM LT O B 2.9.23 R]],$AZ$7:$BA$101,2,0)*W$5," ")</f>
        <v xml:space="preserve"> </v>
      </c>
      <c r="X36" s="148" t="str">
        <f>IFERROR(VLOOKUP(Open[[#This Row],[TS LA O 16.9.23 R]],$AZ$7:$BA$101,2,0)*X$5," ")</f>
        <v xml:space="preserve"> </v>
      </c>
      <c r="Y36" s="148" t="str">
        <f>IFERROR(VLOOKUP(Open[[#This Row],[TS ZH O 8.10.23 R]],$AZ$7:$BA$101,2,0)*Y$5," ")</f>
        <v xml:space="preserve"> </v>
      </c>
      <c r="Z36" s="148" t="str">
        <f>IFERROR(VLOOKUP(Open[[#This Row],[TS ZH O/A 6.1.24 R]],$AZ$7:$BA$101,2,0)*Z$5," ")</f>
        <v xml:space="preserve"> </v>
      </c>
      <c r="AA36" s="148" t="str">
        <f>IFERROR(VLOOKUP(Open[[#This Row],[TS ZH O/B 6.1.24 R]],$AZ$7:$BA$101,2,0)*AA$5," ")</f>
        <v xml:space="preserve"> </v>
      </c>
      <c r="AB36" s="148" t="str">
        <f>IFERROR(VLOOKUP(Open[[#This Row],[TS SH O 13.1.24 R]],$AZ$7:$BA$101,2,0)*AB$5," ")</f>
        <v xml:space="preserve"> </v>
      </c>
      <c r="AC36">
        <v>0</v>
      </c>
      <c r="AD36">
        <v>0</v>
      </c>
      <c r="AE36">
        <v>0</v>
      </c>
      <c r="AF36" s="63"/>
      <c r="AG36" s="63"/>
      <c r="AH36" s="63"/>
      <c r="AI36" s="63">
        <v>14</v>
      </c>
      <c r="AJ36" s="63">
        <v>9</v>
      </c>
      <c r="AK36" s="63"/>
      <c r="AL36" s="63">
        <v>4</v>
      </c>
      <c r="AM36" s="63"/>
      <c r="AN36" s="63">
        <v>20</v>
      </c>
      <c r="AO36" s="63"/>
      <c r="AP36" s="63">
        <v>15</v>
      </c>
      <c r="AQ36" s="63"/>
      <c r="AR36" s="63"/>
      <c r="AS36" s="63"/>
      <c r="AT36" s="63"/>
      <c r="AU36" s="63"/>
      <c r="AV36" s="63"/>
      <c r="AZ36" s="25">
        <v>29</v>
      </c>
      <c r="BA36" s="85">
        <v>125</v>
      </c>
    </row>
    <row r="37" spans="1:53">
      <c r="A37" s="152">
        <f>RANK(Open[[#This Row],[PR Punkte]],Open[PR Punkte],0)</f>
        <v>31</v>
      </c>
      <c r="B37" s="151">
        <f>IF(Open[[#This Row],[PR Rang beim letzten Turnier]]&gt;Open[[#This Row],[PR Rang]],1,IF(Open[[#This Row],[PR Rang beim letzten Turnier]]=Open[[#This Row],[PR Rang]],0,-1))</f>
        <v>0</v>
      </c>
      <c r="C37" s="152">
        <f>RANK(Open[[#This Row],[PR Punkte]],Open[PR Punkte],0)</f>
        <v>31</v>
      </c>
      <c r="D37" s="153" t="s">
        <v>1039</v>
      </c>
      <c r="E37" t="s">
        <v>17</v>
      </c>
      <c r="F37" s="52">
        <f>SUM(Open[[#This Row],[PR 1]:[PR 3]])</f>
        <v>1782</v>
      </c>
      <c r="G37" s="52">
        <f>LARGE(Open[[#This Row],[TS ZH O/B 26.03.23]:[PR3]],1)</f>
        <v>1782</v>
      </c>
      <c r="H37" s="52">
        <f>LARGE(Open[[#This Row],[TS ZH O/B 26.03.23]:[PR3]],2)</f>
        <v>0</v>
      </c>
      <c r="I37" s="52">
        <f>LARGE(Open[[#This Row],[TS ZH O/B 26.03.23]:[PR3]],3)</f>
        <v>0</v>
      </c>
      <c r="J37" s="1">
        <f t="shared" si="0"/>
        <v>43</v>
      </c>
      <c r="K37" s="52">
        <f t="shared" si="1"/>
        <v>1782</v>
      </c>
      <c r="L37" s="52" t="str">
        <f>IFERROR(VLOOKUP(Open[[#This Row],[TS ZH O/B 26.03.23 Rang]],$AZ$7:$BA$101,2,0)*L$5," ")</f>
        <v xml:space="preserve"> </v>
      </c>
      <c r="M37" s="52" t="str">
        <f>IFERROR(VLOOKUP(Open[[#This Row],[TS SG O 29.04.23 Rang]],$AZ$7:$BA$101,2,0)*M$5," ")</f>
        <v xml:space="preserve"> </v>
      </c>
      <c r="N37" s="52" t="str">
        <f>IFERROR(VLOOKUP(Open[[#This Row],[TS ES O 11.06.23 Rang]],$AZ$7:$BA$101,2,0)*N$5," ")</f>
        <v xml:space="preserve"> </v>
      </c>
      <c r="O37" s="52" t="str">
        <f>IFERROR(VLOOKUP(Open[[#This Row],[TS SH O 24.06.23 Rang]],$AZ$7:$BA$101,2,0)*O$5," ")</f>
        <v xml:space="preserve"> </v>
      </c>
      <c r="P37" s="52" t="str">
        <f>IFERROR(VLOOKUP(Open[[#This Row],[TS LU O A 1.6.23 R]],$AZ$7:$BA$101,2,0)*P$5," ")</f>
        <v xml:space="preserve"> </v>
      </c>
      <c r="Q37" s="52" t="str">
        <f>IFERROR(VLOOKUP(Open[[#This Row],[TS LU O B 1.6.23 R]],$AZ$7:$BA$101,2,0)*Q$5," ")</f>
        <v xml:space="preserve"> </v>
      </c>
      <c r="R37" s="52" t="str">
        <f>IFERROR(VLOOKUP(Open[[#This Row],[TS ZH O/A 8.7.23 R]],$AZ$7:$BA$101,2,0)*R$5," ")</f>
        <v xml:space="preserve"> </v>
      </c>
      <c r="S37" s="148" t="str">
        <f>IFERROR(VLOOKUP(Open[[#This Row],[TS ZH O/B 8.7.23 R]],$AZ$7:$BA$101,2,0)*S$5," ")</f>
        <v xml:space="preserve"> </v>
      </c>
      <c r="T37" s="148" t="str">
        <f>IFERROR(VLOOKUP(Open[[#This Row],[TS BA O A 12.08.23 R]],$AZ$7:$BA$101,2,0)*T$5," ")</f>
        <v xml:space="preserve"> </v>
      </c>
      <c r="U37" s="148" t="str">
        <f>IFERROR(VLOOKUP(Open[[#This Row],[TS BA O B 12.08.23  R]],$AZ$7:$BA$101,2,0)*U$5," ")</f>
        <v xml:space="preserve"> </v>
      </c>
      <c r="V37" s="148" t="str">
        <f>IFERROR(VLOOKUP(Open[[#This Row],[SM LT O A 2.9.23 R]],$AZ$7:$BA$101,2,0)*V$5," ")</f>
        <v xml:space="preserve"> </v>
      </c>
      <c r="W37" s="148" t="str">
        <f>IFERROR(VLOOKUP(Open[[#This Row],[SM LT O B 2.9.23 R]],$AZ$7:$BA$101,2,0)*W$5," ")</f>
        <v xml:space="preserve"> </v>
      </c>
      <c r="X37" s="148" t="str">
        <f>IFERROR(VLOOKUP(Open[[#This Row],[TS LA O 16.9.23 R]],$AZ$7:$BA$101,2,0)*X$5," ")</f>
        <v xml:space="preserve"> </v>
      </c>
      <c r="Y37" s="148" t="str">
        <f>IFERROR(VLOOKUP(Open[[#This Row],[TS ZH O 8.10.23 R]],$AZ$7:$BA$101,2,0)*Y$5," ")</f>
        <v xml:space="preserve"> </v>
      </c>
      <c r="Z37" s="148" t="str">
        <f>IFERROR(VLOOKUP(Open[[#This Row],[TS ZH O/A 6.1.24 R]],$AZ$7:$BA$101,2,0)*Z$5," ")</f>
        <v xml:space="preserve"> </v>
      </c>
      <c r="AA37" s="148" t="str">
        <f>IFERROR(VLOOKUP(Open[[#This Row],[TS ZH O/B 6.1.24 R]],$AZ$7:$BA$101,2,0)*AA$5," ")</f>
        <v xml:space="preserve"> </v>
      </c>
      <c r="AB37" s="148">
        <f>IFERROR(VLOOKUP(Open[[#This Row],[TS SH O 13.1.24 R]],$AZ$7:$BA$101,2,0)*AB$5," ")</f>
        <v>1782</v>
      </c>
      <c r="AC37">
        <v>0</v>
      </c>
      <c r="AD37">
        <v>0</v>
      </c>
      <c r="AE37">
        <v>0</v>
      </c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16">
        <v>2</v>
      </c>
      <c r="AZ37" s="85">
        <v>30</v>
      </c>
      <c r="BA37" s="85">
        <v>125</v>
      </c>
    </row>
    <row r="38" spans="1:53">
      <c r="A38" s="53">
        <f>RANK(Open[[#This Row],[PR Punkte]],Open[PR Punkte],0)</f>
        <v>32</v>
      </c>
      <c r="B38">
        <f>IF(Open[[#This Row],[PR Rang beim letzten Turnier]]&gt;Open[[#This Row],[PR Rang]],1,IF(Open[[#This Row],[PR Rang beim letzten Turnier]]=Open[[#This Row],[PR Rang]],0,-1))</f>
        <v>0</v>
      </c>
      <c r="C38" s="53">
        <f>RANK(Open[[#This Row],[PR Punkte]],Open[PR Punkte],0)</f>
        <v>32</v>
      </c>
      <c r="D38" t="s">
        <v>52</v>
      </c>
      <c r="E38" t="s">
        <v>9</v>
      </c>
      <c r="F38" s="52">
        <f>SUM(Open[[#This Row],[PR 1]:[PR 3]])</f>
        <v>1677.5</v>
      </c>
      <c r="G38" s="52">
        <f>LARGE(Open[[#This Row],[TS ZH O/B 26.03.23]:[PR3]],1)</f>
        <v>710</v>
      </c>
      <c r="H38" s="52">
        <f>LARGE(Open[[#This Row],[TS ZH O/B 26.03.23]:[PR3]],2)</f>
        <v>522</v>
      </c>
      <c r="I38" s="52">
        <f>LARGE(Open[[#This Row],[TS ZH O/B 26.03.23]:[PR3]],3)</f>
        <v>445.5</v>
      </c>
      <c r="J38" s="1">
        <f t="shared" si="0"/>
        <v>37</v>
      </c>
      <c r="K38" s="52">
        <f t="shared" si="1"/>
        <v>2109.5</v>
      </c>
      <c r="L38" s="52" t="str">
        <f>IFERROR(VLOOKUP(Open[[#This Row],[TS ZH O/B 26.03.23 Rang]],$AZ$7:$BA$101,2,0)*L$5," ")</f>
        <v xml:space="preserve"> </v>
      </c>
      <c r="M38" s="52">
        <f>IFERROR(VLOOKUP(Open[[#This Row],[TS SG O 29.04.23 Rang]],$AZ$7:$BA$101,2,0)*M$5," ")</f>
        <v>522</v>
      </c>
      <c r="N38" s="52" t="str">
        <f>IFERROR(VLOOKUP(Open[[#This Row],[TS ES O 11.06.23 Rang]],$AZ$7:$BA$101,2,0)*N$5," ")</f>
        <v xml:space="preserve"> </v>
      </c>
      <c r="O38" s="52" t="str">
        <f>IFERROR(VLOOKUP(Open[[#This Row],[TS SH O 24.06.23 Rang]],$AZ$7:$BA$101,2,0)*O$5," ")</f>
        <v xml:space="preserve"> </v>
      </c>
      <c r="P38" s="52" t="str">
        <f>IFERROR(VLOOKUP(Open[[#This Row],[TS LU O A 1.6.23 R]],$AZ$7:$BA$101,2,0)*P$5," ")</f>
        <v xml:space="preserve"> </v>
      </c>
      <c r="Q38" s="52" t="str">
        <f>IFERROR(VLOOKUP(Open[[#This Row],[TS LU O B 1.6.23 R]],$AZ$7:$BA$101,2,0)*Q$5," ")</f>
        <v xml:space="preserve"> </v>
      </c>
      <c r="R38" s="52">
        <f>IFERROR(VLOOKUP(Open[[#This Row],[TS ZH O/A 8.7.23 R]],$AZ$7:$BA$101,2,0)*R$5," ")</f>
        <v>710</v>
      </c>
      <c r="S38" s="148" t="str">
        <f>IFERROR(VLOOKUP(Open[[#This Row],[TS ZH O/B 8.7.23 R]],$AZ$7:$BA$101,2,0)*S$5," ")</f>
        <v xml:space="preserve"> </v>
      </c>
      <c r="T38" s="148" t="str">
        <f>IFERROR(VLOOKUP(Open[[#This Row],[TS BA O A 12.08.23 R]],$AZ$7:$BA$101,2,0)*T$5," ")</f>
        <v xml:space="preserve"> </v>
      </c>
      <c r="U38" s="148" t="str">
        <f>IFERROR(VLOOKUP(Open[[#This Row],[TS BA O B 12.08.23  R]],$AZ$7:$BA$101,2,0)*U$5," ")</f>
        <v xml:space="preserve"> </v>
      </c>
      <c r="V38" s="148">
        <f>IFERROR(VLOOKUP(Open[[#This Row],[SM LT O A 2.9.23 R]],$AZ$7:$BA$101,2,0)*V$5," ")</f>
        <v>445.5</v>
      </c>
      <c r="W38" s="148" t="str">
        <f>IFERROR(VLOOKUP(Open[[#This Row],[SM LT O B 2.9.23 R]],$AZ$7:$BA$101,2,0)*W$5," ")</f>
        <v xml:space="preserve"> </v>
      </c>
      <c r="X38" s="148" t="str">
        <f>IFERROR(VLOOKUP(Open[[#This Row],[TS LA O 16.9.23 R]],$AZ$7:$BA$101,2,0)*X$5," ")</f>
        <v xml:space="preserve"> </v>
      </c>
      <c r="Y38" s="148" t="str">
        <f>IFERROR(VLOOKUP(Open[[#This Row],[TS ZH O 8.10.23 R]],$AZ$7:$BA$101,2,0)*Y$5," ")</f>
        <v xml:space="preserve"> </v>
      </c>
      <c r="Z38" s="148">
        <f>IFERROR(VLOOKUP(Open[[#This Row],[TS ZH O/A 6.1.24 R]],$AZ$7:$BA$101,2,0)*Z$5," ")</f>
        <v>432</v>
      </c>
      <c r="AA38" s="148" t="str">
        <f>IFERROR(VLOOKUP(Open[[#This Row],[TS ZH O/B 6.1.24 R]],$AZ$7:$BA$101,2,0)*AA$5," ")</f>
        <v xml:space="preserve"> </v>
      </c>
      <c r="AB38" s="148" t="str">
        <f>IFERROR(VLOOKUP(Open[[#This Row],[TS SH O 13.1.24 R]],$AZ$7:$BA$101,2,0)*AB$5," ")</f>
        <v xml:space="preserve"> </v>
      </c>
      <c r="AC38">
        <v>0</v>
      </c>
      <c r="AD38">
        <v>0</v>
      </c>
      <c r="AE38">
        <v>0</v>
      </c>
      <c r="AF38" s="63"/>
      <c r="AG38" s="63">
        <v>10</v>
      </c>
      <c r="AH38" s="63"/>
      <c r="AI38" s="63"/>
      <c r="AJ38" s="63"/>
      <c r="AK38" s="63"/>
      <c r="AL38" s="63">
        <v>6</v>
      </c>
      <c r="AM38" s="63"/>
      <c r="AN38" s="63"/>
      <c r="AO38" s="63"/>
      <c r="AP38" s="27">
        <v>16</v>
      </c>
      <c r="AQ38" s="63"/>
      <c r="AR38" s="63"/>
      <c r="AS38" s="63"/>
      <c r="AT38" s="63">
        <v>10</v>
      </c>
      <c r="AU38" s="63"/>
      <c r="AV38" s="63"/>
      <c r="AZ38" s="25">
        <v>31</v>
      </c>
      <c r="BA38" s="85">
        <v>125</v>
      </c>
    </row>
    <row r="39" spans="1:53">
      <c r="A39" s="53">
        <f>RANK(Open[[#This Row],[PR Punkte]],Open[PR Punkte],0)</f>
        <v>33</v>
      </c>
      <c r="B39">
        <f>IF(Open[[#This Row],[PR Rang beim letzten Turnier]]&gt;Open[[#This Row],[PR Rang]],1,IF(Open[[#This Row],[PR Rang beim letzten Turnier]]=Open[[#This Row],[PR Rang]],0,-1))</f>
        <v>0</v>
      </c>
      <c r="C39" s="53">
        <f>RANK(Open[[#This Row],[PR Punkte]],Open[PR Punkte],0)</f>
        <v>33</v>
      </c>
      <c r="D39" s="1" t="s">
        <v>748</v>
      </c>
      <c r="E39" t="s">
        <v>657</v>
      </c>
      <c r="F39" s="52">
        <f>SUM(Open[[#This Row],[PR 1]:[PR 3]])</f>
        <v>1675.5</v>
      </c>
      <c r="G39" s="52">
        <f>LARGE(Open[[#This Row],[TS ZH O/B 26.03.23]:[PR3]],1)</f>
        <v>640</v>
      </c>
      <c r="H39" s="52">
        <f>LARGE(Open[[#This Row],[TS ZH O/B 26.03.23]:[PR3]],2)</f>
        <v>590</v>
      </c>
      <c r="I39" s="52">
        <f>LARGE(Open[[#This Row],[TS ZH O/B 26.03.23]:[PR3]],3)</f>
        <v>445.5</v>
      </c>
      <c r="J39" s="1">
        <f t="shared" si="0"/>
        <v>25</v>
      </c>
      <c r="K39" s="52">
        <f t="shared" si="1"/>
        <v>3616</v>
      </c>
      <c r="L39" s="52">
        <f>IFERROR(VLOOKUP(Open[[#This Row],[TS ZH O/B 26.03.23 Rang]],$AZ$7:$BA$101,2,0)*L$5," ")</f>
        <v>100</v>
      </c>
      <c r="M39" s="52">
        <f>IFERROR(VLOOKUP(Open[[#This Row],[TS SG O 29.04.23 Rang]],$AZ$7:$BA$101,2,0)*M$5," ")</f>
        <v>261</v>
      </c>
      <c r="N39" s="52" t="str">
        <f>IFERROR(VLOOKUP(Open[[#This Row],[TS ES O 11.06.23 Rang]],$AZ$7:$BA$101,2,0)*N$5," ")</f>
        <v xml:space="preserve"> </v>
      </c>
      <c r="O39" s="52">
        <f>IFERROR(VLOOKUP(Open[[#This Row],[TS SH O 24.06.23 Rang]],$AZ$7:$BA$101,2,0)*O$5," ")</f>
        <v>640</v>
      </c>
      <c r="P39" s="52">
        <f>IFERROR(VLOOKUP(Open[[#This Row],[TS LU O A 1.6.23 R]],$AZ$7:$BA$101,2,0)*P$5," ")</f>
        <v>590</v>
      </c>
      <c r="Q39" s="52" t="str">
        <f>IFERROR(VLOOKUP(Open[[#This Row],[TS LU O B 1.6.23 R]],$AZ$7:$BA$101,2,0)*Q$5," ")</f>
        <v xml:space="preserve"> </v>
      </c>
      <c r="R39" s="52">
        <f>IFERROR(VLOOKUP(Open[[#This Row],[TS ZH O/A 8.7.23 R]],$AZ$7:$BA$101,2,0)*R$5," ")</f>
        <v>426</v>
      </c>
      <c r="S39" s="148" t="str">
        <f>IFERROR(VLOOKUP(Open[[#This Row],[TS ZH O/B 8.7.23 R]],$AZ$7:$BA$101,2,0)*S$5," ")</f>
        <v xml:space="preserve"> </v>
      </c>
      <c r="T39" s="148" t="str">
        <f>IFERROR(VLOOKUP(Open[[#This Row],[TS BA O A 12.08.23 R]],$AZ$7:$BA$101,2,0)*T$5," ")</f>
        <v xml:space="preserve"> </v>
      </c>
      <c r="U39" s="148" t="str">
        <f>IFERROR(VLOOKUP(Open[[#This Row],[TS BA O B 12.08.23  R]],$AZ$7:$BA$101,2,0)*U$5," ")</f>
        <v xml:space="preserve"> </v>
      </c>
      <c r="V39" s="148">
        <f>IFERROR(VLOOKUP(Open[[#This Row],[SM LT O A 2.9.23 R]],$AZ$7:$BA$101,2,0)*V$5," ")</f>
        <v>445.5</v>
      </c>
      <c r="W39" s="148" t="str">
        <f>IFERROR(VLOOKUP(Open[[#This Row],[SM LT O B 2.9.23 R]],$AZ$7:$BA$101,2,0)*W$5," ")</f>
        <v xml:space="preserve"> </v>
      </c>
      <c r="X39" s="148">
        <f>IFERROR(VLOOKUP(Open[[#This Row],[TS LA O 16.9.23 R]],$AZ$7:$BA$101,2,0)*X$5," ")</f>
        <v>288</v>
      </c>
      <c r="Y39" s="148">
        <f>IFERROR(VLOOKUP(Open[[#This Row],[TS ZH O 8.10.23 R]],$AZ$7:$BA$101,2,0)*Y$5," ")</f>
        <v>420</v>
      </c>
      <c r="Z39" s="148" t="str">
        <f>IFERROR(VLOOKUP(Open[[#This Row],[TS ZH O/A 6.1.24 R]],$AZ$7:$BA$101,2,0)*Z$5," ")</f>
        <v xml:space="preserve"> </v>
      </c>
      <c r="AA39" s="148" t="str">
        <f>IFERROR(VLOOKUP(Open[[#This Row],[TS ZH O/B 6.1.24 R]],$AZ$7:$BA$101,2,0)*AA$5," ")</f>
        <v xml:space="preserve"> </v>
      </c>
      <c r="AB39" s="148">
        <f>IFERROR(VLOOKUP(Open[[#This Row],[TS SH O 13.1.24 R]],$AZ$7:$BA$101,2,0)*AB$5," ")</f>
        <v>445.5</v>
      </c>
      <c r="AC39">
        <v>0</v>
      </c>
      <c r="AD39">
        <v>0</v>
      </c>
      <c r="AE39">
        <v>0</v>
      </c>
      <c r="AF39" s="63">
        <v>1</v>
      </c>
      <c r="AG39" s="63">
        <v>22</v>
      </c>
      <c r="AH39" s="63"/>
      <c r="AI39" s="63">
        <v>8</v>
      </c>
      <c r="AJ39" s="63">
        <v>6</v>
      </c>
      <c r="AK39" s="63"/>
      <c r="AL39" s="63">
        <v>10</v>
      </c>
      <c r="AM39" s="63"/>
      <c r="AN39" s="63"/>
      <c r="AO39" s="63"/>
      <c r="AP39" s="63">
        <v>13</v>
      </c>
      <c r="AQ39" s="63"/>
      <c r="AR39" s="63">
        <v>16</v>
      </c>
      <c r="AS39" s="63">
        <v>10</v>
      </c>
      <c r="AT39" s="63"/>
      <c r="AU39" s="63"/>
      <c r="AV39" s="63">
        <v>15</v>
      </c>
      <c r="AZ39" s="85">
        <v>32</v>
      </c>
      <c r="BA39" s="85">
        <v>125</v>
      </c>
    </row>
    <row r="40" spans="1:53">
      <c r="A40" s="121">
        <f>RANK(Open[[#This Row],[PR Punkte]],Open[PR Punkte],0)</f>
        <v>34</v>
      </c>
      <c r="B40" s="122">
        <f>IF(Open[[#This Row],[PR Rang beim letzten Turnier]]&gt;Open[[#This Row],[PR Rang]],1,IF(Open[[#This Row],[PR Rang beim letzten Turnier]]=Open[[#This Row],[PR Rang]],0,-1))</f>
        <v>0</v>
      </c>
      <c r="C40" s="121">
        <f>RANK(Open[[#This Row],[PR Punkte]],Open[PR Punkte],0)</f>
        <v>34</v>
      </c>
      <c r="D40" s="1" t="s">
        <v>804</v>
      </c>
      <c r="E40" t="s">
        <v>17</v>
      </c>
      <c r="F40" s="129">
        <f>SUM(Open[[#This Row],[PR 1]:[PR 3]])</f>
        <v>1647</v>
      </c>
      <c r="G40" s="52">
        <f>LARGE(Open[[#This Row],[TS ZH O/B 26.03.23]:[PR3]],1)</f>
        <v>826</v>
      </c>
      <c r="H40" s="52">
        <f>LARGE(Open[[#This Row],[TS ZH O/B 26.03.23]:[PR3]],2)</f>
        <v>560</v>
      </c>
      <c r="I40" s="52">
        <f>LARGE(Open[[#This Row],[TS ZH O/B 26.03.23]:[PR3]],3)</f>
        <v>261</v>
      </c>
      <c r="J40" s="1">
        <f t="shared" si="0"/>
        <v>45</v>
      </c>
      <c r="K40" s="123">
        <f t="shared" si="1"/>
        <v>1647</v>
      </c>
      <c r="L40" s="52" t="str">
        <f>IFERROR(VLOOKUP(Open[[#This Row],[TS ZH O/B 26.03.23 Rang]],$AZ$7:$BA$101,2,0)*L$5," ")</f>
        <v xml:space="preserve"> </v>
      </c>
      <c r="M40" s="52">
        <f>IFERROR(VLOOKUP(Open[[#This Row],[TS SG O 29.04.23 Rang]],$AZ$7:$BA$101,2,0)*M$5," ")</f>
        <v>261</v>
      </c>
      <c r="N40" s="52">
        <f>IFERROR(VLOOKUP(Open[[#This Row],[TS ES O 11.06.23 Rang]],$AZ$7:$BA$101,2,0)*N$5," ")</f>
        <v>826</v>
      </c>
      <c r="O40" s="52" t="str">
        <f>IFERROR(VLOOKUP(Open[[#This Row],[TS SH O 24.06.23 Rang]],$AZ$7:$BA$101,2,0)*O$5," ")</f>
        <v xml:space="preserve"> </v>
      </c>
      <c r="P40" s="52" t="str">
        <f>IFERROR(VLOOKUP(Open[[#This Row],[TS LU O A 1.6.23 R]],$AZ$7:$BA$101,2,0)*P$5," ")</f>
        <v xml:space="preserve"> </v>
      </c>
      <c r="Q40" s="52" t="str">
        <f>IFERROR(VLOOKUP(Open[[#This Row],[TS LU O B 1.6.23 R]],$AZ$7:$BA$101,2,0)*Q$5," ")</f>
        <v xml:space="preserve"> </v>
      </c>
      <c r="R40" s="52" t="str">
        <f>IFERROR(VLOOKUP(Open[[#This Row],[TS ZH O/A 8.7.23 R]],$AZ$7:$BA$101,2,0)*R$5," ")</f>
        <v xml:space="preserve"> </v>
      </c>
      <c r="S40" s="148" t="str">
        <f>IFERROR(VLOOKUP(Open[[#This Row],[TS ZH O/B 8.7.23 R]],$AZ$7:$BA$101,2,0)*S$5," ")</f>
        <v xml:space="preserve"> </v>
      </c>
      <c r="T40" s="148" t="str">
        <f>IFERROR(VLOOKUP(Open[[#This Row],[TS BA O A 12.08.23 R]],$AZ$7:$BA$101,2,0)*T$5," ")</f>
        <v xml:space="preserve"> </v>
      </c>
      <c r="U40" s="148" t="str">
        <f>IFERROR(VLOOKUP(Open[[#This Row],[TS BA O B 12.08.23  R]],$AZ$7:$BA$101,2,0)*U$5," ")</f>
        <v xml:space="preserve"> </v>
      </c>
      <c r="V40" s="148" t="str">
        <f>IFERROR(VLOOKUP(Open[[#This Row],[SM LT O A 2.9.23 R]],$AZ$7:$BA$101,2,0)*V$5," ")</f>
        <v xml:space="preserve"> </v>
      </c>
      <c r="W40" s="148" t="str">
        <f>IFERROR(VLOOKUP(Open[[#This Row],[SM LT O B 2.9.23 R]],$AZ$7:$BA$101,2,0)*W$5," ")</f>
        <v xml:space="preserve"> </v>
      </c>
      <c r="X40" s="148" t="str">
        <f>IFERROR(VLOOKUP(Open[[#This Row],[TS LA O 16.9.23 R]],$AZ$7:$BA$101,2,0)*X$5," ")</f>
        <v xml:space="preserve"> </v>
      </c>
      <c r="Y40" s="148">
        <f>IFERROR(VLOOKUP(Open[[#This Row],[TS ZH O 8.10.23 R]],$AZ$7:$BA$101,2,0)*Y$5," ")</f>
        <v>560</v>
      </c>
      <c r="Z40" s="148" t="str">
        <f>IFERROR(VLOOKUP(Open[[#This Row],[TS ZH O/A 6.1.24 R]],$AZ$7:$BA$101,2,0)*Z$5," ")</f>
        <v xml:space="preserve"> </v>
      </c>
      <c r="AA40" s="148" t="str">
        <f>IFERROR(VLOOKUP(Open[[#This Row],[TS ZH O/B 6.1.24 R]],$AZ$7:$BA$101,2,0)*AA$5," ")</f>
        <v xml:space="preserve"> </v>
      </c>
      <c r="AB40" s="148" t="str">
        <f>IFERROR(VLOOKUP(Open[[#This Row],[TS SH O 13.1.24 R]],$AZ$7:$BA$101,2,0)*AB$5," ")</f>
        <v xml:space="preserve"> </v>
      </c>
      <c r="AC40">
        <v>0</v>
      </c>
      <c r="AD40">
        <v>0</v>
      </c>
      <c r="AE40">
        <v>0</v>
      </c>
      <c r="AF40" s="63"/>
      <c r="AG40" s="63">
        <v>23</v>
      </c>
      <c r="AH40" s="63">
        <v>4</v>
      </c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>
        <v>8</v>
      </c>
      <c r="AT40" s="63"/>
      <c r="AU40" s="63"/>
      <c r="AV40" s="63"/>
      <c r="AZ40" s="25">
        <v>33</v>
      </c>
      <c r="BA40" s="25">
        <v>100</v>
      </c>
    </row>
    <row r="41" spans="1:53">
      <c r="A41" s="53">
        <f>RANK(Open[[#This Row],[PR Punkte]],Open[PR Punkte],0)</f>
        <v>35</v>
      </c>
      <c r="B41">
        <f>IF(Open[[#This Row],[PR Rang beim letzten Turnier]]&gt;Open[[#This Row],[PR Rang]],1,IF(Open[[#This Row],[PR Rang beim letzten Turnier]]=Open[[#This Row],[PR Rang]],0,-1))</f>
        <v>0</v>
      </c>
      <c r="C41" s="53">
        <f>RANK(Open[[#This Row],[PR Punkte]],Open[PR Punkte],0)</f>
        <v>35</v>
      </c>
      <c r="D41" s="7" t="s">
        <v>366</v>
      </c>
      <c r="E41" t="s">
        <v>17</v>
      </c>
      <c r="F41" s="52">
        <f>SUM(Open[[#This Row],[PR 1]:[PR 3]])</f>
        <v>1640</v>
      </c>
      <c r="G41" s="52">
        <f>LARGE(Open[[#This Row],[TS ZH O/B 26.03.23]:[PR3]],1)</f>
        <v>1640</v>
      </c>
      <c r="H41" s="52">
        <f>LARGE(Open[[#This Row],[TS ZH O/B 26.03.23]:[PR3]],2)</f>
        <v>0</v>
      </c>
      <c r="I41" s="52">
        <f>LARGE(Open[[#This Row],[TS ZH O/B 26.03.23]:[PR3]],3)</f>
        <v>0</v>
      </c>
      <c r="J41" s="1">
        <f t="shared" si="0"/>
        <v>46</v>
      </c>
      <c r="K41" s="52">
        <f t="shared" si="1"/>
        <v>1640</v>
      </c>
      <c r="L41" s="52" t="str">
        <f>IFERROR(VLOOKUP(Open[[#This Row],[TS ZH O/B 26.03.23 Rang]],$AZ$7:$BA$101,2,0)*L$5," ")</f>
        <v xml:space="preserve"> </v>
      </c>
      <c r="M41" s="52" t="str">
        <f>IFERROR(VLOOKUP(Open[[#This Row],[TS SG O 29.04.23 Rang]],$AZ$7:$BA$101,2,0)*M$5," ")</f>
        <v xml:space="preserve"> </v>
      </c>
      <c r="N41" s="52" t="str">
        <f>IFERROR(VLOOKUP(Open[[#This Row],[TS ES O 11.06.23 Rang]],$AZ$7:$BA$101,2,0)*N$5," ")</f>
        <v xml:space="preserve"> </v>
      </c>
      <c r="O41" s="52" t="str">
        <f>IFERROR(VLOOKUP(Open[[#This Row],[TS SH O 24.06.23 Rang]],$AZ$7:$BA$101,2,0)*O$5," ")</f>
        <v xml:space="preserve"> </v>
      </c>
      <c r="P41" s="52" t="str">
        <f>IFERROR(VLOOKUP(Open[[#This Row],[TS LU O A 1.6.23 R]],$AZ$7:$BA$101,2,0)*P$5," ")</f>
        <v xml:space="preserve"> </v>
      </c>
      <c r="Q41" s="52" t="str">
        <f>IFERROR(VLOOKUP(Open[[#This Row],[TS LU O B 1.6.23 R]],$AZ$7:$BA$101,2,0)*Q$5," ")</f>
        <v xml:space="preserve"> </v>
      </c>
      <c r="R41" s="52" t="str">
        <f>IFERROR(VLOOKUP(Open[[#This Row],[TS ZH O/A 8.7.23 R]],$AZ$7:$BA$101,2,0)*R$5," ")</f>
        <v xml:space="preserve"> </v>
      </c>
      <c r="S41" s="148" t="str">
        <f>IFERROR(VLOOKUP(Open[[#This Row],[TS ZH O/B 8.7.23 R]],$AZ$7:$BA$101,2,0)*S$5," ")</f>
        <v xml:space="preserve"> </v>
      </c>
      <c r="T41" s="148">
        <f>IFERROR(VLOOKUP(Open[[#This Row],[TS BA O A 12.08.23 R]],$AZ$7:$BA$101,2,0)*T$5," ")</f>
        <v>1640</v>
      </c>
      <c r="U41" s="148" t="str">
        <f>IFERROR(VLOOKUP(Open[[#This Row],[TS BA O B 12.08.23  R]],$AZ$7:$BA$101,2,0)*U$5," ")</f>
        <v xml:space="preserve"> </v>
      </c>
      <c r="V41" s="148" t="str">
        <f>IFERROR(VLOOKUP(Open[[#This Row],[SM LT O A 2.9.23 R]],$AZ$7:$BA$101,2,0)*V$5," ")</f>
        <v xml:space="preserve"> </v>
      </c>
      <c r="W41" s="148" t="str">
        <f>IFERROR(VLOOKUP(Open[[#This Row],[SM LT O B 2.9.23 R]],$AZ$7:$BA$101,2,0)*W$5," ")</f>
        <v xml:space="preserve"> </v>
      </c>
      <c r="X41" s="148" t="str">
        <f>IFERROR(VLOOKUP(Open[[#This Row],[TS LA O 16.9.23 R]],$AZ$7:$BA$101,2,0)*X$5," ")</f>
        <v xml:space="preserve"> </v>
      </c>
      <c r="Y41" s="148" t="str">
        <f>IFERROR(VLOOKUP(Open[[#This Row],[TS ZH O 8.10.23 R]],$AZ$7:$BA$101,2,0)*Y$5," ")</f>
        <v xml:space="preserve"> </v>
      </c>
      <c r="Z41" s="148" t="str">
        <f>IFERROR(VLOOKUP(Open[[#This Row],[TS ZH O/A 6.1.24 R]],$AZ$7:$BA$101,2,0)*Z$5," ")</f>
        <v xml:space="preserve"> </v>
      </c>
      <c r="AA41" s="148" t="str">
        <f>IFERROR(VLOOKUP(Open[[#This Row],[TS ZH O/B 6.1.24 R]],$AZ$7:$BA$101,2,0)*AA$5," ")</f>
        <v xml:space="preserve"> </v>
      </c>
      <c r="AB41" s="148" t="str">
        <f>IFERROR(VLOOKUP(Open[[#This Row],[TS SH O 13.1.24 R]],$AZ$7:$BA$101,2,0)*AB$5," ")</f>
        <v xml:space="preserve"> </v>
      </c>
      <c r="AC41">
        <v>0</v>
      </c>
      <c r="AD41">
        <v>0</v>
      </c>
      <c r="AE41">
        <v>0</v>
      </c>
      <c r="AF41" s="63"/>
      <c r="AG41" s="63"/>
      <c r="AH41" s="63"/>
      <c r="AI41" s="63"/>
      <c r="AJ41" s="63"/>
      <c r="AK41" s="63"/>
      <c r="AL41" s="63"/>
      <c r="AM41" s="63"/>
      <c r="AN41" s="16">
        <v>1</v>
      </c>
      <c r="AO41" s="63"/>
      <c r="AP41" s="63"/>
      <c r="AQ41" s="63"/>
      <c r="AR41" s="63"/>
      <c r="AS41" s="63"/>
      <c r="AT41" s="63"/>
      <c r="AU41" s="63"/>
      <c r="AV41" s="63"/>
      <c r="AZ41" s="85">
        <v>34</v>
      </c>
      <c r="BA41" s="25">
        <v>100</v>
      </c>
    </row>
    <row r="42" spans="1:53">
      <c r="A42" s="53">
        <f>RANK(Open[[#This Row],[PR Punkte]],Open[PR Punkte],0)</f>
        <v>36</v>
      </c>
      <c r="B42">
        <f>IF(Open[[#This Row],[PR Rang beim letzten Turnier]]&gt;Open[[#This Row],[PR Rang]],1,IF(Open[[#This Row],[PR Rang beim letzten Turnier]]=Open[[#This Row],[PR Rang]],0,-1))</f>
        <v>0</v>
      </c>
      <c r="C42" s="53">
        <f>RANK(Open[[#This Row],[PR Punkte]],Open[PR Punkte],0)</f>
        <v>36</v>
      </c>
      <c r="D42" t="s">
        <v>745</v>
      </c>
      <c r="E42" s="1" t="s">
        <v>9</v>
      </c>
      <c r="F42" s="52">
        <f>SUM(Open[[#This Row],[PR 1]:[PR 3]])</f>
        <v>1603.5</v>
      </c>
      <c r="G42" s="52">
        <f>LARGE(Open[[#This Row],[TS ZH O/B 26.03.23]:[PR3]],1)</f>
        <v>590</v>
      </c>
      <c r="H42" s="52">
        <f>LARGE(Open[[#This Row],[TS ZH O/B 26.03.23]:[PR3]],2)</f>
        <v>568</v>
      </c>
      <c r="I42" s="52">
        <f>LARGE(Open[[#This Row],[TS ZH O/B 26.03.23]:[PR3]],3)</f>
        <v>445.5</v>
      </c>
      <c r="J42" s="1">
        <f t="shared" si="0"/>
        <v>38</v>
      </c>
      <c r="K42" s="52">
        <f t="shared" si="1"/>
        <v>1995</v>
      </c>
      <c r="L42" s="52" t="str">
        <f>IFERROR(VLOOKUP(Open[[#This Row],[TS ZH O/B 26.03.23 Rang]],$AZ$7:$BA$101,2,0)*L$5," ")</f>
        <v xml:space="preserve"> </v>
      </c>
      <c r="M42" s="52">
        <f>IFERROR(VLOOKUP(Open[[#This Row],[TS SG O 29.04.23 Rang]],$AZ$7:$BA$101,2,0)*M$5," ")</f>
        <v>391.5</v>
      </c>
      <c r="N42" s="52" t="str">
        <f>IFERROR(VLOOKUP(Open[[#This Row],[TS ES O 11.06.23 Rang]],$AZ$7:$BA$101,2,0)*N$5," ")</f>
        <v xml:space="preserve"> </v>
      </c>
      <c r="O42" s="52" t="str">
        <f>IFERROR(VLOOKUP(Open[[#This Row],[TS SH O 24.06.23 Rang]],$AZ$7:$BA$101,2,0)*O$5," ")</f>
        <v xml:space="preserve"> </v>
      </c>
      <c r="P42" s="52">
        <f>IFERROR(VLOOKUP(Open[[#This Row],[TS LU O A 1.6.23 R]],$AZ$7:$BA$101,2,0)*P$5," ")</f>
        <v>590</v>
      </c>
      <c r="Q42" s="52" t="str">
        <f>IFERROR(VLOOKUP(Open[[#This Row],[TS LU O B 1.6.23 R]],$AZ$7:$BA$101,2,0)*Q$5," ")</f>
        <v xml:space="preserve"> </v>
      </c>
      <c r="R42" s="52">
        <f>IFERROR(VLOOKUP(Open[[#This Row],[TS ZH O/A 8.7.23 R]],$AZ$7:$BA$101,2,0)*R$5," ")</f>
        <v>568</v>
      </c>
      <c r="S42" s="148" t="str">
        <f>IFERROR(VLOOKUP(Open[[#This Row],[TS ZH O/B 8.7.23 R]],$AZ$7:$BA$101,2,0)*S$5," ")</f>
        <v xml:space="preserve"> </v>
      </c>
      <c r="T42" s="148" t="str">
        <f>IFERROR(VLOOKUP(Open[[#This Row],[TS BA O A 12.08.23 R]],$AZ$7:$BA$101,2,0)*T$5," ")</f>
        <v xml:space="preserve"> </v>
      </c>
      <c r="U42" s="148" t="str">
        <f>IFERROR(VLOOKUP(Open[[#This Row],[TS BA O B 12.08.23  R]],$AZ$7:$BA$101,2,0)*U$5," ")</f>
        <v xml:space="preserve"> </v>
      </c>
      <c r="V42" s="148">
        <f>IFERROR(VLOOKUP(Open[[#This Row],[SM LT O A 2.9.23 R]],$AZ$7:$BA$101,2,0)*V$5," ")</f>
        <v>445.5</v>
      </c>
      <c r="W42" s="148" t="str">
        <f>IFERROR(VLOOKUP(Open[[#This Row],[SM LT O B 2.9.23 R]],$AZ$7:$BA$101,2,0)*W$5," ")</f>
        <v xml:space="preserve"> </v>
      </c>
      <c r="X42" s="148" t="str">
        <f>IFERROR(VLOOKUP(Open[[#This Row],[TS LA O 16.9.23 R]],$AZ$7:$BA$101,2,0)*X$5," ")</f>
        <v xml:space="preserve"> </v>
      </c>
      <c r="Y42" s="148" t="str">
        <f>IFERROR(VLOOKUP(Open[[#This Row],[TS ZH O 8.10.23 R]],$AZ$7:$BA$101,2,0)*Y$5," ")</f>
        <v xml:space="preserve"> </v>
      </c>
      <c r="Z42" s="148" t="str">
        <f>IFERROR(VLOOKUP(Open[[#This Row],[TS ZH O/A 6.1.24 R]],$AZ$7:$BA$101,2,0)*Z$5," ")</f>
        <v xml:space="preserve"> </v>
      </c>
      <c r="AA42" s="148" t="str">
        <f>IFERROR(VLOOKUP(Open[[#This Row],[TS ZH O/B 6.1.24 R]],$AZ$7:$BA$101,2,0)*AA$5," ")</f>
        <v xml:space="preserve"> </v>
      </c>
      <c r="AB42" s="148" t="str">
        <f>IFERROR(VLOOKUP(Open[[#This Row],[TS SH O 13.1.24 R]],$AZ$7:$BA$101,2,0)*AB$5," ")</f>
        <v xml:space="preserve"> </v>
      </c>
      <c r="AC42">
        <v>0</v>
      </c>
      <c r="AD42">
        <v>0</v>
      </c>
      <c r="AE42">
        <v>0</v>
      </c>
      <c r="AF42" s="63"/>
      <c r="AG42" s="59">
        <v>14</v>
      </c>
      <c r="AH42" s="63"/>
      <c r="AI42" s="63"/>
      <c r="AJ42" s="27">
        <v>5</v>
      </c>
      <c r="AK42" s="63"/>
      <c r="AL42" s="26">
        <v>8</v>
      </c>
      <c r="AM42" s="63"/>
      <c r="AN42" s="63"/>
      <c r="AO42" s="63"/>
      <c r="AP42" s="27">
        <v>16</v>
      </c>
      <c r="AQ42" s="63"/>
      <c r="AR42" s="63"/>
      <c r="AS42" s="63"/>
      <c r="AT42" s="63"/>
      <c r="AU42" s="63"/>
      <c r="AV42" s="63"/>
      <c r="AZ42" s="25">
        <v>35</v>
      </c>
      <c r="BA42" s="25">
        <v>100</v>
      </c>
    </row>
    <row r="43" spans="1:53">
      <c r="A43" s="112">
        <f>RANK(Open[[#This Row],[PR Punkte]],Open[PR Punkte],0)</f>
        <v>37</v>
      </c>
      <c r="B43">
        <f>IF(Open[[#This Row],[PR Rang beim letzten Turnier]]&gt;Open[[#This Row],[PR Rang]],1,IF(Open[[#This Row],[PR Rang beim letzten Turnier]]=Open[[#This Row],[PR Rang]],0,-1))</f>
        <v>0</v>
      </c>
      <c r="C43" s="112">
        <f>RANK(Open[[#This Row],[PR Punkte]],Open[PR Punkte],0)</f>
        <v>37</v>
      </c>
      <c r="D43" s="115" t="s">
        <v>542</v>
      </c>
      <c r="E43" t="s">
        <v>17</v>
      </c>
      <c r="F43" s="113">
        <f>SUM(Open[[#This Row],[PR 1]:[PR 3]])</f>
        <v>1566</v>
      </c>
      <c r="G43" s="52">
        <f>LARGE(Open[[#This Row],[TS ZH O/B 26.03.23]:[PR3]],1)</f>
        <v>594</v>
      </c>
      <c r="H43" s="52">
        <f>LARGE(Open[[#This Row],[TS ZH O/B 26.03.23]:[PR3]],2)</f>
        <v>491.99999999999994</v>
      </c>
      <c r="I43" s="52">
        <f>LARGE(Open[[#This Row],[TS ZH O/B 26.03.23]:[PR3]],3)</f>
        <v>480</v>
      </c>
      <c r="J43" s="1">
        <f t="shared" si="0"/>
        <v>50</v>
      </c>
      <c r="K43" s="114">
        <f t="shared" si="1"/>
        <v>1566</v>
      </c>
      <c r="L43" s="52" t="str">
        <f>IFERROR(VLOOKUP(Open[[#This Row],[TS ZH O/B 26.03.23 Rang]],$AZ$7:$BA$101,2,0)*L$5," ")</f>
        <v xml:space="preserve"> </v>
      </c>
      <c r="M43" s="52" t="str">
        <f>IFERROR(VLOOKUP(Open[[#This Row],[TS SG O 29.04.23 Rang]],$AZ$7:$BA$101,2,0)*M$5," ")</f>
        <v xml:space="preserve"> </v>
      </c>
      <c r="N43" s="52" t="str">
        <f>IFERROR(VLOOKUP(Open[[#This Row],[TS ES O 11.06.23 Rang]],$AZ$7:$BA$101,2,0)*N$5," ")</f>
        <v xml:space="preserve"> </v>
      </c>
      <c r="O43" s="52">
        <f>IFERROR(VLOOKUP(Open[[#This Row],[TS SH O 24.06.23 Rang]],$AZ$7:$BA$101,2,0)*O$5," ")</f>
        <v>480</v>
      </c>
      <c r="P43" s="52" t="str">
        <f>IFERROR(VLOOKUP(Open[[#This Row],[TS LU O A 1.6.23 R]],$AZ$7:$BA$101,2,0)*P$5," ")</f>
        <v xml:space="preserve"> </v>
      </c>
      <c r="Q43" s="52" t="str">
        <f>IFERROR(VLOOKUP(Open[[#This Row],[TS LU O B 1.6.23 R]],$AZ$7:$BA$101,2,0)*Q$5," ")</f>
        <v xml:space="preserve"> </v>
      </c>
      <c r="R43" s="52" t="str">
        <f>IFERROR(VLOOKUP(Open[[#This Row],[TS ZH O/A 8.7.23 R]],$AZ$7:$BA$101,2,0)*R$5," ")</f>
        <v xml:space="preserve"> </v>
      </c>
      <c r="S43" s="148" t="str">
        <f>IFERROR(VLOOKUP(Open[[#This Row],[TS ZH O/B 8.7.23 R]],$AZ$7:$BA$101,2,0)*S$5," ")</f>
        <v xml:space="preserve"> </v>
      </c>
      <c r="T43" s="148">
        <f>IFERROR(VLOOKUP(Open[[#This Row],[TS BA O A 12.08.23 R]],$AZ$7:$BA$101,2,0)*T$5," ")</f>
        <v>491.99999999999994</v>
      </c>
      <c r="U43" s="148" t="str">
        <f>IFERROR(VLOOKUP(Open[[#This Row],[TS BA O B 12.08.23  R]],$AZ$7:$BA$101,2,0)*U$5," ")</f>
        <v xml:space="preserve"> </v>
      </c>
      <c r="V43" s="148" t="str">
        <f>IFERROR(VLOOKUP(Open[[#This Row],[SM LT O A 2.9.23 R]],$AZ$7:$BA$101,2,0)*V$5," ")</f>
        <v xml:space="preserve"> </v>
      </c>
      <c r="W43" s="148" t="str">
        <f>IFERROR(VLOOKUP(Open[[#This Row],[SM LT O B 2.9.23 R]],$AZ$7:$BA$101,2,0)*W$5," ")</f>
        <v xml:space="preserve"> </v>
      </c>
      <c r="X43" s="148" t="str">
        <f>IFERROR(VLOOKUP(Open[[#This Row],[TS LA O 16.9.23 R]],$AZ$7:$BA$101,2,0)*X$5," ")</f>
        <v xml:space="preserve"> </v>
      </c>
      <c r="Y43" s="148" t="str">
        <f>IFERROR(VLOOKUP(Open[[#This Row],[TS ZH O 8.10.23 R]],$AZ$7:$BA$101,2,0)*Y$5," ")</f>
        <v xml:space="preserve"> </v>
      </c>
      <c r="Z43" s="148" t="str">
        <f>IFERROR(VLOOKUP(Open[[#This Row],[TS ZH O/A 6.1.24 R]],$AZ$7:$BA$101,2,0)*Z$5," ")</f>
        <v xml:space="preserve"> </v>
      </c>
      <c r="AA43" s="148" t="str">
        <f>IFERROR(VLOOKUP(Open[[#This Row],[TS ZH O/B 6.1.24 R]],$AZ$7:$BA$101,2,0)*AA$5," ")</f>
        <v xml:space="preserve"> </v>
      </c>
      <c r="AB43" s="148">
        <f>IFERROR(VLOOKUP(Open[[#This Row],[TS SH O 13.1.24 R]],$AZ$7:$BA$101,2,0)*AB$5," ")</f>
        <v>594</v>
      </c>
      <c r="AC43">
        <v>0</v>
      </c>
      <c r="AD43">
        <v>0</v>
      </c>
      <c r="AE43">
        <v>0</v>
      </c>
      <c r="AF43" s="63"/>
      <c r="AG43" s="63"/>
      <c r="AH43" s="63"/>
      <c r="AI43" s="63">
        <v>9</v>
      </c>
      <c r="AJ43" s="63"/>
      <c r="AK43" s="63"/>
      <c r="AL43" s="63"/>
      <c r="AM43" s="63"/>
      <c r="AN43" s="63">
        <v>11</v>
      </c>
      <c r="AO43" s="63"/>
      <c r="AP43" s="63"/>
      <c r="AQ43" s="63"/>
      <c r="AR43" s="63"/>
      <c r="AS43" s="63"/>
      <c r="AT43" s="63"/>
      <c r="AU43" s="63"/>
      <c r="AV43" s="63">
        <v>12</v>
      </c>
      <c r="AZ43" s="85">
        <v>36</v>
      </c>
      <c r="BA43" s="25">
        <v>100</v>
      </c>
    </row>
    <row r="44" spans="1:53">
      <c r="A44" s="53">
        <f>RANK(Open[[#This Row],[PR Punkte]],Open[PR Punkte],0)</f>
        <v>38</v>
      </c>
      <c r="B44">
        <f>IF(Open[[#This Row],[PR Rang beim letzten Turnier]]&gt;Open[[#This Row],[PR Rang]],1,IF(Open[[#This Row],[PR Rang beim letzten Turnier]]=Open[[#This Row],[PR Rang]],0,-1))</f>
        <v>0</v>
      </c>
      <c r="C44" s="53">
        <f>RANK(Open[[#This Row],[PR Punkte]],Open[PR Punkte],0)</f>
        <v>38</v>
      </c>
      <c r="D44" s="1" t="s">
        <v>182</v>
      </c>
      <c r="E44" s="1" t="s">
        <v>0</v>
      </c>
      <c r="F44" s="52">
        <f>SUM(Open[[#This Row],[PR 1]:[PR 3]])</f>
        <v>1488</v>
      </c>
      <c r="G44" s="52">
        <f>LARGE(Open[[#This Row],[TS ZH O/B 26.03.23]:[PR3]],1)</f>
        <v>792</v>
      </c>
      <c r="H44" s="52">
        <f>LARGE(Open[[#This Row],[TS ZH O/B 26.03.23]:[PR3]],2)</f>
        <v>696</v>
      </c>
      <c r="I44" s="52">
        <f>LARGE(Open[[#This Row],[TS ZH O/B 26.03.23]:[PR3]],3)</f>
        <v>0</v>
      </c>
      <c r="J44" s="1">
        <f t="shared" si="0"/>
        <v>51</v>
      </c>
      <c r="K44" s="52">
        <f t="shared" si="1"/>
        <v>1488</v>
      </c>
      <c r="L44" s="52" t="str">
        <f>IFERROR(VLOOKUP(Open[[#This Row],[TS ZH O/B 26.03.23 Rang]],$AZ$7:$BA$101,2,0)*L$5," ")</f>
        <v xml:space="preserve"> </v>
      </c>
      <c r="M44" s="52">
        <f>IFERROR(VLOOKUP(Open[[#This Row],[TS SG O 29.04.23 Rang]],$AZ$7:$BA$101,2,0)*M$5," ")</f>
        <v>696</v>
      </c>
      <c r="N44" s="52" t="str">
        <f>IFERROR(VLOOKUP(Open[[#This Row],[TS ES O 11.06.23 Rang]],$AZ$7:$BA$101,2,0)*N$5," ")</f>
        <v xml:space="preserve"> </v>
      </c>
      <c r="O44" s="52" t="str">
        <f>IFERROR(VLOOKUP(Open[[#This Row],[TS SH O 24.06.23 Rang]],$AZ$7:$BA$101,2,0)*O$5," ")</f>
        <v xml:space="preserve"> </v>
      </c>
      <c r="P44" s="52" t="str">
        <f>IFERROR(VLOOKUP(Open[[#This Row],[TS LU O A 1.6.23 R]],$AZ$7:$BA$101,2,0)*P$5," ")</f>
        <v xml:space="preserve"> </v>
      </c>
      <c r="Q44" s="52" t="str">
        <f>IFERROR(VLOOKUP(Open[[#This Row],[TS LU O B 1.6.23 R]],$AZ$7:$BA$101,2,0)*Q$5," ")</f>
        <v xml:space="preserve"> </v>
      </c>
      <c r="R44" s="52" t="str">
        <f>IFERROR(VLOOKUP(Open[[#This Row],[TS ZH O/A 8.7.23 R]],$AZ$7:$BA$101,2,0)*R$5," ")</f>
        <v xml:space="preserve"> </v>
      </c>
      <c r="S44" s="148" t="str">
        <f>IFERROR(VLOOKUP(Open[[#This Row],[TS ZH O/B 8.7.23 R]],$AZ$7:$BA$101,2,0)*S$5," ")</f>
        <v xml:space="preserve"> </v>
      </c>
      <c r="T44" s="148" t="str">
        <f>IFERROR(VLOOKUP(Open[[#This Row],[TS BA O A 12.08.23 R]],$AZ$7:$BA$101,2,0)*T$5," ")</f>
        <v xml:space="preserve"> </v>
      </c>
      <c r="U44" s="148" t="str">
        <f>IFERROR(VLOOKUP(Open[[#This Row],[TS BA O B 12.08.23  R]],$AZ$7:$BA$101,2,0)*U$5," ")</f>
        <v xml:space="preserve"> </v>
      </c>
      <c r="V44" s="148">
        <f>IFERROR(VLOOKUP(Open[[#This Row],[SM LT O A 2.9.23 R]],$AZ$7:$BA$101,2,0)*V$5," ")</f>
        <v>792</v>
      </c>
      <c r="W44" s="148" t="str">
        <f>IFERROR(VLOOKUP(Open[[#This Row],[SM LT O B 2.9.23 R]],$AZ$7:$BA$101,2,0)*W$5," ")</f>
        <v xml:space="preserve"> </v>
      </c>
      <c r="X44" s="148" t="str">
        <f>IFERROR(VLOOKUP(Open[[#This Row],[TS LA O 16.9.23 R]],$AZ$7:$BA$101,2,0)*X$5," ")</f>
        <v xml:space="preserve"> </v>
      </c>
      <c r="Y44" s="148" t="str">
        <f>IFERROR(VLOOKUP(Open[[#This Row],[TS ZH O 8.10.23 R]],$AZ$7:$BA$101,2,0)*Y$5," ")</f>
        <v xml:space="preserve"> </v>
      </c>
      <c r="Z44" s="148" t="str">
        <f>IFERROR(VLOOKUP(Open[[#This Row],[TS ZH O/A 6.1.24 R]],$AZ$7:$BA$101,2,0)*Z$5," ")</f>
        <v xml:space="preserve"> </v>
      </c>
      <c r="AA44" s="148" t="str">
        <f>IFERROR(VLOOKUP(Open[[#This Row],[TS ZH O/B 6.1.24 R]],$AZ$7:$BA$101,2,0)*AA$5," ")</f>
        <v xml:space="preserve"> </v>
      </c>
      <c r="AB44" s="148" t="str">
        <f>IFERROR(VLOOKUP(Open[[#This Row],[TS SH O 13.1.24 R]],$AZ$7:$BA$101,2,0)*AB$5," ")</f>
        <v xml:space="preserve"> </v>
      </c>
      <c r="AC44">
        <v>0</v>
      </c>
      <c r="AD44">
        <v>0</v>
      </c>
      <c r="AE44">
        <v>0</v>
      </c>
      <c r="AF44" s="63"/>
      <c r="AG44" s="26">
        <v>7</v>
      </c>
      <c r="AH44" s="63"/>
      <c r="AI44" s="63"/>
      <c r="AJ44" s="63"/>
      <c r="AK44" s="63"/>
      <c r="AL44" s="63"/>
      <c r="AM44" s="63"/>
      <c r="AN44" s="63"/>
      <c r="AO44" s="63"/>
      <c r="AP44" s="63">
        <v>7</v>
      </c>
      <c r="AQ44" s="63"/>
      <c r="AR44" s="63"/>
      <c r="AS44" s="63"/>
      <c r="AT44" s="63"/>
      <c r="AU44" s="63"/>
      <c r="AV44" s="63"/>
      <c r="AZ44" s="25">
        <v>37</v>
      </c>
      <c r="BA44" s="25">
        <v>100</v>
      </c>
    </row>
    <row r="45" spans="1:53">
      <c r="A45" s="53">
        <f>RANK(Open[[#This Row],[PR Punkte]],Open[PR Punkte],0)</f>
        <v>39</v>
      </c>
      <c r="B45">
        <f>IF(Open[[#This Row],[PR Rang beim letzten Turnier]]&gt;Open[[#This Row],[PR Rang]],1,IF(Open[[#This Row],[PR Rang beim letzten Turnier]]=Open[[#This Row],[PR Rang]],0,-1))</f>
        <v>0</v>
      </c>
      <c r="C45" s="53">
        <f>RANK(Open[[#This Row],[PR Punkte]],Open[PR Punkte],0)</f>
        <v>39</v>
      </c>
      <c r="D45" t="s">
        <v>89</v>
      </c>
      <c r="E45" s="1" t="s">
        <v>12</v>
      </c>
      <c r="F45" s="52">
        <f>SUM(Open[[#This Row],[PR 1]:[PR 3]])</f>
        <v>1480</v>
      </c>
      <c r="G45" s="52">
        <f>LARGE(Open[[#This Row],[TS ZH O/B 26.03.23]:[PR3]],1)</f>
        <v>640</v>
      </c>
      <c r="H45" s="52">
        <f>LARGE(Open[[#This Row],[TS ZH O/B 26.03.23]:[PR3]],2)</f>
        <v>594</v>
      </c>
      <c r="I45" s="52">
        <f>LARGE(Open[[#This Row],[TS ZH O/B 26.03.23]:[PR3]],3)</f>
        <v>245.99999999999997</v>
      </c>
      <c r="J45" s="1">
        <f t="shared" si="0"/>
        <v>52</v>
      </c>
      <c r="K45" s="52">
        <f t="shared" si="1"/>
        <v>1480</v>
      </c>
      <c r="L45" s="52" t="str">
        <f>IFERROR(VLOOKUP(Open[[#This Row],[TS ZH O/B 26.03.23 Rang]],$AZ$7:$BA$101,2,0)*L$5," ")</f>
        <v xml:space="preserve"> </v>
      </c>
      <c r="M45" s="52" t="str">
        <f>IFERROR(VLOOKUP(Open[[#This Row],[TS SG O 29.04.23 Rang]],$AZ$7:$BA$101,2,0)*M$5," ")</f>
        <v xml:space="preserve"> </v>
      </c>
      <c r="N45" s="52" t="str">
        <f>IFERROR(VLOOKUP(Open[[#This Row],[TS ES O 11.06.23 Rang]],$AZ$7:$BA$101,2,0)*N$5," ")</f>
        <v xml:space="preserve"> </v>
      </c>
      <c r="O45" s="52" t="str">
        <f>IFERROR(VLOOKUP(Open[[#This Row],[TS SH O 24.06.23 Rang]],$AZ$7:$BA$101,2,0)*O$5," ")</f>
        <v xml:space="preserve"> </v>
      </c>
      <c r="P45" s="52" t="str">
        <f>IFERROR(VLOOKUP(Open[[#This Row],[TS LU O A 1.6.23 R]],$AZ$7:$BA$101,2,0)*P$5," ")</f>
        <v xml:space="preserve"> </v>
      </c>
      <c r="Q45" s="52" t="str">
        <f>IFERROR(VLOOKUP(Open[[#This Row],[TS LU O B 1.6.23 R]],$AZ$7:$BA$101,2,0)*Q$5," ")</f>
        <v xml:space="preserve"> </v>
      </c>
      <c r="R45" s="52" t="str">
        <f>IFERROR(VLOOKUP(Open[[#This Row],[TS ZH O/A 8.7.23 R]],$AZ$7:$BA$101,2,0)*R$5," ")</f>
        <v xml:space="preserve"> </v>
      </c>
      <c r="S45" s="148" t="str">
        <f>IFERROR(VLOOKUP(Open[[#This Row],[TS ZH O/B 8.7.23 R]],$AZ$7:$BA$101,2,0)*S$5," ")</f>
        <v xml:space="preserve"> </v>
      </c>
      <c r="T45" s="148">
        <f>IFERROR(VLOOKUP(Open[[#This Row],[TS BA O A 12.08.23 R]],$AZ$7:$BA$101,2,0)*T$5," ")</f>
        <v>245.99999999999997</v>
      </c>
      <c r="U45" s="148" t="str">
        <f>IFERROR(VLOOKUP(Open[[#This Row],[TS BA O B 12.08.23  R]],$AZ$7:$BA$101,2,0)*U$5," ")</f>
        <v xml:space="preserve"> </v>
      </c>
      <c r="V45" s="148">
        <f>IFERROR(VLOOKUP(Open[[#This Row],[SM LT O A 2.9.23 R]],$AZ$7:$BA$101,2,0)*V$5," ")</f>
        <v>594</v>
      </c>
      <c r="W45" s="148" t="str">
        <f>IFERROR(VLOOKUP(Open[[#This Row],[SM LT O B 2.9.23 R]],$AZ$7:$BA$101,2,0)*W$5," ")</f>
        <v xml:space="preserve"> </v>
      </c>
      <c r="X45" s="148">
        <f>IFERROR(VLOOKUP(Open[[#This Row],[TS LA O 16.9.23 R]],$AZ$7:$BA$101,2,0)*X$5," ")</f>
        <v>640</v>
      </c>
      <c r="Y45" s="148" t="str">
        <f>IFERROR(VLOOKUP(Open[[#This Row],[TS ZH O 8.10.23 R]],$AZ$7:$BA$101,2,0)*Y$5," ")</f>
        <v xml:space="preserve"> </v>
      </c>
      <c r="Z45" s="148" t="str">
        <f>IFERROR(VLOOKUP(Open[[#This Row],[TS ZH O/A 6.1.24 R]],$AZ$7:$BA$101,2,0)*Z$5," ")</f>
        <v xml:space="preserve"> </v>
      </c>
      <c r="AA45" s="148" t="str">
        <f>IFERROR(VLOOKUP(Open[[#This Row],[TS ZH O/B 6.1.24 R]],$AZ$7:$BA$101,2,0)*AA$5," ")</f>
        <v xml:space="preserve"> </v>
      </c>
      <c r="AB45" s="148" t="str">
        <f>IFERROR(VLOOKUP(Open[[#This Row],[TS SH O 13.1.24 R]],$AZ$7:$BA$101,2,0)*AB$5," ")</f>
        <v xml:space="preserve"> </v>
      </c>
      <c r="AC45">
        <v>0</v>
      </c>
      <c r="AD45">
        <v>0</v>
      </c>
      <c r="AE45">
        <v>0</v>
      </c>
      <c r="AF45" s="63"/>
      <c r="AG45" s="63"/>
      <c r="AH45" s="63"/>
      <c r="AI45" s="63"/>
      <c r="AJ45" s="63"/>
      <c r="AK45" s="63"/>
      <c r="AL45" s="63"/>
      <c r="AM45" s="63"/>
      <c r="AN45" s="63">
        <v>21</v>
      </c>
      <c r="AO45" s="63"/>
      <c r="AP45" s="63">
        <v>9</v>
      </c>
      <c r="AQ45" s="63"/>
      <c r="AR45" s="63">
        <v>6</v>
      </c>
      <c r="AS45" s="63"/>
      <c r="AT45" s="63"/>
      <c r="AU45" s="63"/>
      <c r="AV45" s="63"/>
      <c r="AZ45" s="85">
        <v>38</v>
      </c>
      <c r="BA45" s="25">
        <v>100</v>
      </c>
    </row>
    <row r="46" spans="1:53">
      <c r="A46" s="53">
        <f>RANK(Open[[#This Row],[PR Punkte]],Open[PR Punkte],0)</f>
        <v>40</v>
      </c>
      <c r="B46">
        <f>IF(Open[[#This Row],[PR Rang beim letzten Turnier]]&gt;Open[[#This Row],[PR Rang]],1,IF(Open[[#This Row],[PR Rang beim letzten Turnier]]=Open[[#This Row],[PR Rang]],0,-1))</f>
        <v>0</v>
      </c>
      <c r="C46" s="53">
        <f>RANK(Open[[#This Row],[PR Punkte]],Open[PR Punkte],0)</f>
        <v>40</v>
      </c>
      <c r="D46" t="s">
        <v>73</v>
      </c>
      <c r="E46" s="1" t="s">
        <v>9</v>
      </c>
      <c r="F46" s="52">
        <f>SUM(Open[[#This Row],[PR 1]:[PR 3]])</f>
        <v>1476</v>
      </c>
      <c r="G46" s="52">
        <f>LARGE(Open[[#This Row],[TS ZH O/B 26.03.23]:[PR3]],1)</f>
        <v>512</v>
      </c>
      <c r="H46" s="52">
        <f>LARGE(Open[[#This Row],[TS ZH O/B 26.03.23]:[PR3]],2)</f>
        <v>491.99999999999994</v>
      </c>
      <c r="I46" s="52">
        <f>LARGE(Open[[#This Row],[TS ZH O/B 26.03.23]:[PR3]],3)</f>
        <v>472</v>
      </c>
      <c r="J46" s="1">
        <f t="shared" si="0"/>
        <v>22</v>
      </c>
      <c r="K46" s="52">
        <f t="shared" si="1"/>
        <v>3965.5</v>
      </c>
      <c r="L46" s="52" t="str">
        <f>IFERROR(VLOOKUP(Open[[#This Row],[TS ZH O/B 26.03.23 Rang]],$AZ$7:$BA$101,2,0)*L$5," ")</f>
        <v xml:space="preserve"> </v>
      </c>
      <c r="M46" s="52">
        <f>IFERROR(VLOOKUP(Open[[#This Row],[TS SG O 29.04.23 Rang]],$AZ$7:$BA$101,2,0)*M$5," ")</f>
        <v>391.5</v>
      </c>
      <c r="N46" s="52">
        <f>IFERROR(VLOOKUP(Open[[#This Row],[TS ES O 11.06.23 Rang]],$AZ$7:$BA$101,2,0)*N$5," ")</f>
        <v>472</v>
      </c>
      <c r="O46" s="52">
        <f>IFERROR(VLOOKUP(Open[[#This Row],[TS SH O 24.06.23 Rang]],$AZ$7:$BA$101,2,0)*O$5," ")</f>
        <v>240</v>
      </c>
      <c r="P46" s="52">
        <f>IFERROR(VLOOKUP(Open[[#This Row],[TS LU O A 1.6.23 R]],$AZ$7:$BA$101,2,0)*P$5," ")</f>
        <v>472</v>
      </c>
      <c r="Q46" s="52" t="str">
        <f>IFERROR(VLOOKUP(Open[[#This Row],[TS LU O B 1.6.23 R]],$AZ$7:$BA$101,2,0)*Q$5," ")</f>
        <v xml:space="preserve"> </v>
      </c>
      <c r="R46" s="52">
        <f>IFERROR(VLOOKUP(Open[[#This Row],[TS ZH O/A 8.7.23 R]],$AZ$7:$BA$101,2,0)*R$5," ")</f>
        <v>319.5</v>
      </c>
      <c r="S46" s="148" t="str">
        <f>IFERROR(VLOOKUP(Open[[#This Row],[TS ZH O/B 8.7.23 R]],$AZ$7:$BA$101,2,0)*S$5," ")</f>
        <v xml:space="preserve"> </v>
      </c>
      <c r="T46" s="148">
        <f>IFERROR(VLOOKUP(Open[[#This Row],[TS BA O A 12.08.23 R]],$AZ$7:$BA$101,2,0)*T$5," ")</f>
        <v>491.99999999999994</v>
      </c>
      <c r="U46" s="148" t="str">
        <f>IFERROR(VLOOKUP(Open[[#This Row],[TS BA O B 12.08.23  R]],$AZ$7:$BA$101,2,0)*U$5," ")</f>
        <v xml:space="preserve"> </v>
      </c>
      <c r="V46" s="148">
        <f>IFERROR(VLOOKUP(Open[[#This Row],[SM LT O A 2.9.23 R]],$AZ$7:$BA$101,2,0)*V$5," ")</f>
        <v>297</v>
      </c>
      <c r="W46" s="148" t="str">
        <f>IFERROR(VLOOKUP(Open[[#This Row],[SM LT O B 2.9.23 R]],$AZ$7:$BA$101,2,0)*W$5," ")</f>
        <v xml:space="preserve"> </v>
      </c>
      <c r="X46" s="148">
        <f>IFERROR(VLOOKUP(Open[[#This Row],[TS LA O 16.9.23 R]],$AZ$7:$BA$101,2,0)*X$5," ")</f>
        <v>512</v>
      </c>
      <c r="Y46" s="148" t="str">
        <f>IFERROR(VLOOKUP(Open[[#This Row],[TS ZH O 8.10.23 R]],$AZ$7:$BA$101,2,0)*Y$5," ")</f>
        <v xml:space="preserve"> </v>
      </c>
      <c r="Z46" s="148">
        <f>IFERROR(VLOOKUP(Open[[#This Row],[TS ZH O/A 6.1.24 R]],$AZ$7:$BA$101,2,0)*Z$5," ")</f>
        <v>324</v>
      </c>
      <c r="AA46" s="148" t="str">
        <f>IFERROR(VLOOKUP(Open[[#This Row],[TS ZH O/B 6.1.24 R]],$AZ$7:$BA$101,2,0)*AA$5," ")</f>
        <v xml:space="preserve"> </v>
      </c>
      <c r="AB46" s="148">
        <f>IFERROR(VLOOKUP(Open[[#This Row],[TS SH O 13.1.24 R]],$AZ$7:$BA$101,2,0)*AB$5," ")</f>
        <v>445.5</v>
      </c>
      <c r="AC46">
        <v>0</v>
      </c>
      <c r="AD46">
        <v>0</v>
      </c>
      <c r="AE46">
        <v>0</v>
      </c>
      <c r="AF46" s="63"/>
      <c r="AG46" s="63">
        <v>14</v>
      </c>
      <c r="AH46" s="63">
        <v>7</v>
      </c>
      <c r="AI46" s="63">
        <v>20</v>
      </c>
      <c r="AJ46" s="63">
        <v>7</v>
      </c>
      <c r="AK46" s="63"/>
      <c r="AL46" s="63">
        <v>14</v>
      </c>
      <c r="AM46" s="63"/>
      <c r="AN46" s="63">
        <v>10</v>
      </c>
      <c r="AO46" s="63"/>
      <c r="AP46" s="63">
        <v>24</v>
      </c>
      <c r="AQ46" s="63"/>
      <c r="AR46" s="63">
        <v>7</v>
      </c>
      <c r="AS46" s="63"/>
      <c r="AT46" s="63">
        <v>14</v>
      </c>
      <c r="AU46" s="63"/>
      <c r="AV46" s="63">
        <v>13</v>
      </c>
      <c r="AZ46" s="25">
        <v>39</v>
      </c>
      <c r="BA46" s="25">
        <v>100</v>
      </c>
    </row>
    <row r="47" spans="1:53">
      <c r="A47" s="134">
        <f>RANK(Open[[#This Row],[PR Punkte]],Open[PR Punkte],0)</f>
        <v>41</v>
      </c>
      <c r="B47" s="133">
        <f>IF(Open[[#This Row],[PR Rang beim letzten Turnier]]&gt;Open[[#This Row],[PR Rang]],1,IF(Open[[#This Row],[PR Rang beim letzten Turnier]]=Open[[#This Row],[PR Rang]],0,-1))</f>
        <v>0</v>
      </c>
      <c r="C47" s="134">
        <f>RANK(Open[[#This Row],[PR Punkte]],Open[PR Punkte],0)</f>
        <v>41</v>
      </c>
      <c r="D47" s="137" t="s">
        <v>801</v>
      </c>
      <c r="E47" t="s">
        <v>17</v>
      </c>
      <c r="F47" s="135">
        <f>SUM(Open[[#This Row],[PR 1]:[PR 3]])</f>
        <v>1464</v>
      </c>
      <c r="G47" s="52">
        <f>LARGE(Open[[#This Row],[TS ZH O/B 26.03.23]:[PR3]],1)</f>
        <v>870</v>
      </c>
      <c r="H47" s="52">
        <f>LARGE(Open[[#This Row],[TS ZH O/B 26.03.23]:[PR3]],2)</f>
        <v>594</v>
      </c>
      <c r="I47" s="52">
        <f>LARGE(Open[[#This Row],[TS ZH O/B 26.03.23]:[PR3]],3)</f>
        <v>0</v>
      </c>
      <c r="J47" s="137">
        <f t="shared" si="0"/>
        <v>53</v>
      </c>
      <c r="K47" s="136">
        <f t="shared" si="1"/>
        <v>1464</v>
      </c>
      <c r="L47" s="52" t="str">
        <f>IFERROR(VLOOKUP(Open[[#This Row],[TS ZH O/B 26.03.23 Rang]],$AZ$7:$BA$101,2,0)*L$5," ")</f>
        <v xml:space="preserve"> </v>
      </c>
      <c r="M47" s="52">
        <f>IFERROR(VLOOKUP(Open[[#This Row],[TS SG O 29.04.23 Rang]],$AZ$7:$BA$101,2,0)*M$5," ")</f>
        <v>870</v>
      </c>
      <c r="N47" s="52" t="str">
        <f>IFERROR(VLOOKUP(Open[[#This Row],[TS ES O 11.06.23 Rang]],$AZ$7:$BA$101,2,0)*N$5," ")</f>
        <v xml:space="preserve"> </v>
      </c>
      <c r="O47" s="52" t="str">
        <f>IFERROR(VLOOKUP(Open[[#This Row],[TS SH O 24.06.23 Rang]],$AZ$7:$BA$101,2,0)*O$5," ")</f>
        <v xml:space="preserve"> </v>
      </c>
      <c r="P47" s="52" t="str">
        <f>IFERROR(VLOOKUP(Open[[#This Row],[TS LU O A 1.6.23 R]],$AZ$7:$BA$101,2,0)*P$5," ")</f>
        <v xml:space="preserve"> </v>
      </c>
      <c r="Q47" s="52" t="str">
        <f>IFERROR(VLOOKUP(Open[[#This Row],[TS LU O B 1.6.23 R]],$AZ$7:$BA$101,2,0)*Q$5," ")</f>
        <v xml:space="preserve"> </v>
      </c>
      <c r="R47" s="52" t="str">
        <f>IFERROR(VLOOKUP(Open[[#This Row],[TS ZH O/A 8.7.23 R]],$AZ$7:$BA$101,2,0)*R$5," ")</f>
        <v xml:space="preserve"> </v>
      </c>
      <c r="S47" s="148" t="str">
        <f>IFERROR(VLOOKUP(Open[[#This Row],[TS ZH O/B 8.7.23 R]],$AZ$7:$BA$101,2,0)*S$5," ")</f>
        <v xml:space="preserve"> </v>
      </c>
      <c r="T47" s="148" t="str">
        <f>IFERROR(VLOOKUP(Open[[#This Row],[TS BA O A 12.08.23 R]],$AZ$7:$BA$101,2,0)*T$5," ")</f>
        <v xml:space="preserve"> </v>
      </c>
      <c r="U47" s="148" t="str">
        <f>IFERROR(VLOOKUP(Open[[#This Row],[TS BA O B 12.08.23  R]],$AZ$7:$BA$101,2,0)*U$5," ")</f>
        <v xml:space="preserve"> </v>
      </c>
      <c r="V47" s="148" t="str">
        <f>IFERROR(VLOOKUP(Open[[#This Row],[SM LT O A 2.9.23 R]],$AZ$7:$BA$101,2,0)*V$5," ")</f>
        <v xml:space="preserve"> </v>
      </c>
      <c r="W47" s="148" t="str">
        <f>IFERROR(VLOOKUP(Open[[#This Row],[SM LT O B 2.9.23 R]],$AZ$7:$BA$101,2,0)*W$5," ")</f>
        <v xml:space="preserve"> </v>
      </c>
      <c r="X47" s="148" t="str">
        <f>IFERROR(VLOOKUP(Open[[#This Row],[TS LA O 16.9.23 R]],$AZ$7:$BA$101,2,0)*X$5," ")</f>
        <v xml:space="preserve"> </v>
      </c>
      <c r="Y47" s="148" t="str">
        <f>IFERROR(VLOOKUP(Open[[#This Row],[TS ZH O 8.10.23 R]],$AZ$7:$BA$101,2,0)*Y$5," ")</f>
        <v xml:space="preserve"> </v>
      </c>
      <c r="Z47" s="148" t="str">
        <f>IFERROR(VLOOKUP(Open[[#This Row],[TS ZH O/A 6.1.24 R]],$AZ$7:$BA$101,2,0)*Z$5," ")</f>
        <v xml:space="preserve"> </v>
      </c>
      <c r="AA47" s="148" t="str">
        <f>IFERROR(VLOOKUP(Open[[#This Row],[TS ZH O/B 6.1.24 R]],$AZ$7:$BA$101,2,0)*AA$5," ")</f>
        <v xml:space="preserve"> </v>
      </c>
      <c r="AB47" s="148">
        <f>IFERROR(VLOOKUP(Open[[#This Row],[TS SH O 13.1.24 R]],$AZ$7:$BA$101,2,0)*AB$5," ")</f>
        <v>594</v>
      </c>
      <c r="AC47">
        <v>0</v>
      </c>
      <c r="AD47">
        <v>0</v>
      </c>
      <c r="AE47">
        <v>0</v>
      </c>
      <c r="AF47" s="63"/>
      <c r="AG47" s="28">
        <v>5</v>
      </c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>
        <v>11</v>
      </c>
      <c r="AZ47" s="85">
        <v>40</v>
      </c>
      <c r="BA47" s="25">
        <v>100</v>
      </c>
    </row>
    <row r="48" spans="1:53">
      <c r="A48" s="53">
        <f>RANK(Open[[#This Row],[PR Punkte]],Open[PR Punkte],0)</f>
        <v>42</v>
      </c>
      <c r="B48">
        <f>IF(Open[[#This Row],[PR Rang beim letzten Turnier]]&gt;Open[[#This Row],[PR Rang]],1,IF(Open[[#This Row],[PR Rang beim letzten Turnier]]=Open[[#This Row],[PR Rang]],0,-1))</f>
        <v>0</v>
      </c>
      <c r="C48" s="53">
        <f>RANK(Open[[#This Row],[PR Punkte]],Open[PR Punkte],0)</f>
        <v>42</v>
      </c>
      <c r="D48" s="7" t="s">
        <v>283</v>
      </c>
      <c r="E48" t="s">
        <v>9</v>
      </c>
      <c r="F48" s="52">
        <f>SUM(Open[[#This Row],[PR 1]:[PR 3]])</f>
        <v>1456</v>
      </c>
      <c r="G48" s="52">
        <f>LARGE(Open[[#This Row],[TS ZH O/B 26.03.23]:[PR3]],1)</f>
        <v>512</v>
      </c>
      <c r="H48" s="52">
        <f>LARGE(Open[[#This Row],[TS ZH O/B 26.03.23]:[PR3]],2)</f>
        <v>472</v>
      </c>
      <c r="I48" s="52">
        <f>LARGE(Open[[#This Row],[TS ZH O/B 26.03.23]:[PR3]],3)</f>
        <v>472</v>
      </c>
      <c r="J48" s="1">
        <f t="shared" si="0"/>
        <v>31</v>
      </c>
      <c r="K48" s="52">
        <f t="shared" si="1"/>
        <v>2636.5</v>
      </c>
      <c r="L48" s="52" t="str">
        <f>IFERROR(VLOOKUP(Open[[#This Row],[TS ZH O/B 26.03.23 Rang]],$AZ$7:$BA$101,2,0)*L$5," ")</f>
        <v xml:space="preserve"> </v>
      </c>
      <c r="M48" s="52" t="str">
        <f>IFERROR(VLOOKUP(Open[[#This Row],[TS SG O 29.04.23 Rang]],$AZ$7:$BA$101,2,0)*M$5," ")</f>
        <v xml:space="preserve"> </v>
      </c>
      <c r="N48" s="52">
        <f>IFERROR(VLOOKUP(Open[[#This Row],[TS ES O 11.06.23 Rang]],$AZ$7:$BA$101,2,0)*N$5," ")</f>
        <v>472</v>
      </c>
      <c r="O48" s="52">
        <f>IFERROR(VLOOKUP(Open[[#This Row],[TS SH O 24.06.23 Rang]],$AZ$7:$BA$101,2,0)*O$5," ")</f>
        <v>240</v>
      </c>
      <c r="P48" s="52">
        <f>IFERROR(VLOOKUP(Open[[#This Row],[TS LU O A 1.6.23 R]],$AZ$7:$BA$101,2,0)*P$5," ")</f>
        <v>472</v>
      </c>
      <c r="Q48" s="52" t="str">
        <f>IFERROR(VLOOKUP(Open[[#This Row],[TS LU O B 1.6.23 R]],$AZ$7:$BA$101,2,0)*Q$5," ")</f>
        <v xml:space="preserve"> </v>
      </c>
      <c r="R48" s="52">
        <f>IFERROR(VLOOKUP(Open[[#This Row],[TS ZH O/A 8.7.23 R]],$AZ$7:$BA$101,2,0)*R$5," ")</f>
        <v>319.5</v>
      </c>
      <c r="S48" s="148" t="str">
        <f>IFERROR(VLOOKUP(Open[[#This Row],[TS ZH O/B 8.7.23 R]],$AZ$7:$BA$101,2,0)*S$5," ")</f>
        <v xml:space="preserve"> </v>
      </c>
      <c r="T48" s="148" t="str">
        <f>IFERROR(VLOOKUP(Open[[#This Row],[TS BA O A 12.08.23 R]],$AZ$7:$BA$101,2,0)*T$5," ")</f>
        <v xml:space="preserve"> </v>
      </c>
      <c r="U48" s="148" t="str">
        <f>IFERROR(VLOOKUP(Open[[#This Row],[TS BA O B 12.08.23  R]],$AZ$7:$BA$101,2,0)*U$5," ")</f>
        <v xml:space="preserve"> </v>
      </c>
      <c r="V48" s="148">
        <f>IFERROR(VLOOKUP(Open[[#This Row],[SM LT O A 2.9.23 R]],$AZ$7:$BA$101,2,0)*V$5," ")</f>
        <v>297</v>
      </c>
      <c r="W48" s="148" t="str">
        <f>IFERROR(VLOOKUP(Open[[#This Row],[SM LT O B 2.9.23 R]],$AZ$7:$BA$101,2,0)*W$5," ")</f>
        <v xml:space="preserve"> </v>
      </c>
      <c r="X48" s="148">
        <f>IFERROR(VLOOKUP(Open[[#This Row],[TS LA O 16.9.23 R]],$AZ$7:$BA$101,2,0)*X$5," ")</f>
        <v>512</v>
      </c>
      <c r="Y48" s="148" t="str">
        <f>IFERROR(VLOOKUP(Open[[#This Row],[TS ZH O 8.10.23 R]],$AZ$7:$BA$101,2,0)*Y$5," ")</f>
        <v xml:space="preserve"> </v>
      </c>
      <c r="Z48" s="148">
        <f>IFERROR(VLOOKUP(Open[[#This Row],[TS ZH O/A 6.1.24 R]],$AZ$7:$BA$101,2,0)*Z$5," ")</f>
        <v>324</v>
      </c>
      <c r="AA48" s="148" t="str">
        <f>IFERROR(VLOOKUP(Open[[#This Row],[TS ZH O/B 6.1.24 R]],$AZ$7:$BA$101,2,0)*AA$5," ")</f>
        <v xml:space="preserve"> </v>
      </c>
      <c r="AB48" s="148" t="str">
        <f>IFERROR(VLOOKUP(Open[[#This Row],[TS SH O 13.1.24 R]],$AZ$7:$BA$101,2,0)*AB$5," ")</f>
        <v xml:space="preserve"> </v>
      </c>
      <c r="AC48">
        <v>0</v>
      </c>
      <c r="AD48">
        <v>0</v>
      </c>
      <c r="AE48">
        <v>0</v>
      </c>
      <c r="AF48" s="63"/>
      <c r="AG48" s="63"/>
      <c r="AH48" s="63">
        <v>7</v>
      </c>
      <c r="AI48" s="63">
        <v>20</v>
      </c>
      <c r="AJ48" s="63">
        <v>7</v>
      </c>
      <c r="AK48" s="63"/>
      <c r="AL48" s="63">
        <v>14</v>
      </c>
      <c r="AM48" s="63"/>
      <c r="AN48" s="63"/>
      <c r="AO48" s="63"/>
      <c r="AP48" s="63">
        <v>24</v>
      </c>
      <c r="AQ48" s="63"/>
      <c r="AR48" s="63">
        <v>7</v>
      </c>
      <c r="AS48" s="63"/>
      <c r="AT48" s="63">
        <v>14</v>
      </c>
      <c r="AU48" s="63"/>
      <c r="AV48" s="63"/>
      <c r="AZ48" s="25">
        <v>41</v>
      </c>
      <c r="BA48" s="25">
        <v>75</v>
      </c>
    </row>
    <row r="49" spans="1:54">
      <c r="A49" s="53">
        <f>RANK(Open[[#This Row],[PR Punkte]],Open[PR Punkte],0)</f>
        <v>43</v>
      </c>
      <c r="B49">
        <f>IF(Open[[#This Row],[PR Rang beim letzten Turnier]]&gt;Open[[#This Row],[PR Rang]],1,IF(Open[[#This Row],[PR Rang beim letzten Turnier]]=Open[[#This Row],[PR Rang]],0,-1))</f>
        <v>0</v>
      </c>
      <c r="C49" s="53">
        <f>RANK(Open[[#This Row],[PR Punkte]],Open[PR Punkte],0)</f>
        <v>43</v>
      </c>
      <c r="D49" s="1" t="s">
        <v>721</v>
      </c>
      <c r="E49" t="s">
        <v>17</v>
      </c>
      <c r="F49" s="52">
        <f>SUM(Open[[#This Row],[PR 1]:[PR 3]])</f>
        <v>1440</v>
      </c>
      <c r="G49" s="52">
        <f>LARGE(Open[[#This Row],[TS ZH O/B 26.03.23]:[PR3]],1)</f>
        <v>1440</v>
      </c>
      <c r="H49" s="52">
        <f>LARGE(Open[[#This Row],[TS ZH O/B 26.03.23]:[PR3]],2)</f>
        <v>0</v>
      </c>
      <c r="I49" s="52">
        <f>LARGE(Open[[#This Row],[TS ZH O/B 26.03.23]:[PR3]],3)</f>
        <v>0</v>
      </c>
      <c r="J49" s="1">
        <f t="shared" si="0"/>
        <v>54</v>
      </c>
      <c r="K49" s="52">
        <f t="shared" si="1"/>
        <v>1440</v>
      </c>
      <c r="L49" s="52" t="str">
        <f>IFERROR(VLOOKUP(Open[[#This Row],[TS ZH O/B 26.03.23 Rang]],$AZ$7:$BA$101,2,0)*L$5," ")</f>
        <v xml:space="preserve"> </v>
      </c>
      <c r="M49" s="52" t="str">
        <f>IFERROR(VLOOKUP(Open[[#This Row],[TS SG O 29.04.23 Rang]],$AZ$7:$BA$101,2,0)*M$5," ")</f>
        <v xml:space="preserve"> </v>
      </c>
      <c r="N49" s="52" t="str">
        <f>IFERROR(VLOOKUP(Open[[#This Row],[TS ES O 11.06.23 Rang]],$AZ$7:$BA$101,2,0)*N$5," ")</f>
        <v xml:space="preserve"> </v>
      </c>
      <c r="O49" s="52" t="str">
        <f>IFERROR(VLOOKUP(Open[[#This Row],[TS SH O 24.06.23 Rang]],$AZ$7:$BA$101,2,0)*O$5," ")</f>
        <v xml:space="preserve"> </v>
      </c>
      <c r="P49" s="52" t="str">
        <f>IFERROR(VLOOKUP(Open[[#This Row],[TS LU O A 1.6.23 R]],$AZ$7:$BA$101,2,0)*P$5," ")</f>
        <v xml:space="preserve"> </v>
      </c>
      <c r="Q49" s="52" t="str">
        <f>IFERROR(VLOOKUP(Open[[#This Row],[TS LU O B 1.6.23 R]],$AZ$7:$BA$101,2,0)*Q$5," ")</f>
        <v xml:space="preserve"> </v>
      </c>
      <c r="R49" s="52" t="str">
        <f>IFERROR(VLOOKUP(Open[[#This Row],[TS ZH O/A 8.7.23 R]],$AZ$7:$BA$101,2,0)*R$5," ")</f>
        <v xml:space="preserve"> </v>
      </c>
      <c r="S49" s="148" t="str">
        <f>IFERROR(VLOOKUP(Open[[#This Row],[TS ZH O/B 8.7.23 R]],$AZ$7:$BA$101,2,0)*S$5," ")</f>
        <v xml:space="preserve"> </v>
      </c>
      <c r="T49" s="148" t="str">
        <f>IFERROR(VLOOKUP(Open[[#This Row],[TS BA O A 12.08.23 R]],$AZ$7:$BA$101,2,0)*T$5," ")</f>
        <v xml:space="preserve"> </v>
      </c>
      <c r="U49" s="148" t="str">
        <f>IFERROR(VLOOKUP(Open[[#This Row],[TS BA O B 12.08.23  R]],$AZ$7:$BA$101,2,0)*U$5," ")</f>
        <v xml:space="preserve"> </v>
      </c>
      <c r="V49" s="148" t="str">
        <f>IFERROR(VLOOKUP(Open[[#This Row],[SM LT O A 2.9.23 R]],$AZ$7:$BA$101,2,0)*V$5," ")</f>
        <v xml:space="preserve"> </v>
      </c>
      <c r="W49" s="148" t="str">
        <f>IFERROR(VLOOKUP(Open[[#This Row],[SM LT O B 2.9.23 R]],$AZ$7:$BA$101,2,0)*W$5," ")</f>
        <v xml:space="preserve"> </v>
      </c>
      <c r="X49" s="148" t="str">
        <f>IFERROR(VLOOKUP(Open[[#This Row],[TS LA O 16.9.23 R]],$AZ$7:$BA$101,2,0)*X$5," ")</f>
        <v xml:space="preserve"> </v>
      </c>
      <c r="Y49" s="148" t="str">
        <f>IFERROR(VLOOKUP(Open[[#This Row],[TS ZH O 8.10.23 R]],$AZ$7:$BA$101,2,0)*Y$5," ")</f>
        <v xml:space="preserve"> </v>
      </c>
      <c r="Z49" s="148">
        <f>IFERROR(VLOOKUP(Open[[#This Row],[TS ZH O/A 6.1.24 R]],$AZ$7:$BA$101,2,0)*Z$5," ")</f>
        <v>1440</v>
      </c>
      <c r="AA49" s="148" t="str">
        <f>IFERROR(VLOOKUP(Open[[#This Row],[TS ZH O/B 6.1.24 R]],$AZ$7:$BA$101,2,0)*AA$5," ")</f>
        <v xml:space="preserve"> </v>
      </c>
      <c r="AB49" s="148" t="str">
        <f>IFERROR(VLOOKUP(Open[[#This Row],[TS SH O 13.1.24 R]],$AZ$7:$BA$101,2,0)*AB$5," ")</f>
        <v xml:space="preserve"> </v>
      </c>
      <c r="AC49">
        <v>0</v>
      </c>
      <c r="AD49">
        <v>0</v>
      </c>
      <c r="AE49">
        <v>0</v>
      </c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16">
        <v>1</v>
      </c>
      <c r="AU49" s="63"/>
      <c r="AV49" s="63"/>
      <c r="AZ49" s="85">
        <v>42</v>
      </c>
      <c r="BA49" s="25">
        <v>75</v>
      </c>
      <c r="BB49" s="83"/>
    </row>
    <row r="50" spans="1:54">
      <c r="A50" s="152">
        <f>RANK(Open[[#This Row],[PR Punkte]],Open[PR Punkte],0)</f>
        <v>43</v>
      </c>
      <c r="B50" s="151">
        <f>IF(Open[[#This Row],[PR Rang beim letzten Turnier]]&gt;Open[[#This Row],[PR Rang]],1,IF(Open[[#This Row],[PR Rang beim letzten Turnier]]=Open[[#This Row],[PR Rang]],0,-1))</f>
        <v>0</v>
      </c>
      <c r="C50" s="152">
        <f>RANK(Open[[#This Row],[PR Punkte]],Open[PR Punkte],0)</f>
        <v>43</v>
      </c>
      <c r="D50" s="153" t="s">
        <v>1031</v>
      </c>
      <c r="E50" t="s">
        <v>17</v>
      </c>
      <c r="F50" s="154">
        <f>SUM(Open[[#This Row],[PR 1]:[PR 3]])</f>
        <v>1440</v>
      </c>
      <c r="G50" s="52">
        <f>LARGE(Open[[#This Row],[TS ZH O/B 26.03.23]:[PR3]],1)</f>
        <v>1440</v>
      </c>
      <c r="H50" s="52">
        <f>LARGE(Open[[#This Row],[TS ZH O/B 26.03.23]:[PR3]],2)</f>
        <v>0</v>
      </c>
      <c r="I50" s="52">
        <f>LARGE(Open[[#This Row],[TS ZH O/B 26.03.23]:[PR3]],3)</f>
        <v>0</v>
      </c>
      <c r="J50" s="153">
        <f t="shared" si="0"/>
        <v>54</v>
      </c>
      <c r="K50" s="155">
        <f t="shared" si="1"/>
        <v>1440</v>
      </c>
      <c r="L50" s="52" t="str">
        <f>IFERROR(VLOOKUP(Open[[#This Row],[TS ZH O/B 26.03.23 Rang]],$AZ$7:$BA$101,2,0)*L$5," ")</f>
        <v xml:space="preserve"> </v>
      </c>
      <c r="M50" s="52" t="str">
        <f>IFERROR(VLOOKUP(Open[[#This Row],[TS SG O 29.04.23 Rang]],$AZ$7:$BA$101,2,0)*M$5," ")</f>
        <v xml:space="preserve"> </v>
      </c>
      <c r="N50" s="52" t="str">
        <f>IFERROR(VLOOKUP(Open[[#This Row],[TS ES O 11.06.23 Rang]],$AZ$7:$BA$101,2,0)*N$5," ")</f>
        <v xml:space="preserve"> </v>
      </c>
      <c r="O50" s="52" t="str">
        <f>IFERROR(VLOOKUP(Open[[#This Row],[TS SH O 24.06.23 Rang]],$AZ$7:$BA$101,2,0)*O$5," ")</f>
        <v xml:space="preserve"> </v>
      </c>
      <c r="P50" s="52" t="str">
        <f>IFERROR(VLOOKUP(Open[[#This Row],[TS LU O A 1.6.23 R]],$AZ$7:$BA$101,2,0)*P$5," ")</f>
        <v xml:space="preserve"> </v>
      </c>
      <c r="Q50" s="52" t="str">
        <f>IFERROR(VLOOKUP(Open[[#This Row],[TS LU O B 1.6.23 R]],$AZ$7:$BA$101,2,0)*Q$5," ")</f>
        <v xml:space="preserve"> </v>
      </c>
      <c r="R50" s="52" t="str">
        <f>IFERROR(VLOOKUP(Open[[#This Row],[TS ZH O/A 8.7.23 R]],$AZ$7:$BA$101,2,0)*R$5," ")</f>
        <v xml:space="preserve"> </v>
      </c>
      <c r="S50" s="148" t="str">
        <f>IFERROR(VLOOKUP(Open[[#This Row],[TS ZH O/B 8.7.23 R]],$AZ$7:$BA$101,2,0)*S$5," ")</f>
        <v xml:space="preserve"> </v>
      </c>
      <c r="T50" s="148" t="str">
        <f>IFERROR(VLOOKUP(Open[[#This Row],[TS BA O A 12.08.23 R]],$AZ$7:$BA$101,2,0)*T$5," ")</f>
        <v xml:space="preserve"> </v>
      </c>
      <c r="U50" s="148" t="str">
        <f>IFERROR(VLOOKUP(Open[[#This Row],[TS BA O B 12.08.23  R]],$AZ$7:$BA$101,2,0)*U$5," ")</f>
        <v xml:space="preserve"> </v>
      </c>
      <c r="V50" s="148" t="str">
        <f>IFERROR(VLOOKUP(Open[[#This Row],[SM LT O A 2.9.23 R]],$AZ$7:$BA$101,2,0)*V$5," ")</f>
        <v xml:space="preserve"> </v>
      </c>
      <c r="W50" s="148" t="str">
        <f>IFERROR(VLOOKUP(Open[[#This Row],[SM LT O B 2.9.23 R]],$AZ$7:$BA$101,2,0)*W$5," ")</f>
        <v xml:space="preserve"> </v>
      </c>
      <c r="X50" s="148" t="str">
        <f>IFERROR(VLOOKUP(Open[[#This Row],[TS LA O 16.9.23 R]],$AZ$7:$BA$101,2,0)*X$5," ")</f>
        <v xml:space="preserve"> </v>
      </c>
      <c r="Y50" s="148" t="str">
        <f>IFERROR(VLOOKUP(Open[[#This Row],[TS ZH O 8.10.23 R]],$AZ$7:$BA$101,2,0)*Y$5," ")</f>
        <v xml:space="preserve"> </v>
      </c>
      <c r="Z50" s="148">
        <f>IFERROR(VLOOKUP(Open[[#This Row],[TS ZH O/A 6.1.24 R]],$AZ$7:$BA$101,2,0)*Z$5," ")</f>
        <v>1440</v>
      </c>
      <c r="AA50" s="148" t="str">
        <f>IFERROR(VLOOKUP(Open[[#This Row],[TS ZH O/B 6.1.24 R]],$AZ$7:$BA$101,2,0)*AA$5," ")</f>
        <v xml:space="preserve"> </v>
      </c>
      <c r="AB50" s="148" t="str">
        <f>IFERROR(VLOOKUP(Open[[#This Row],[TS SH O 13.1.24 R]],$AZ$7:$BA$101,2,0)*AB$5," ")</f>
        <v xml:space="preserve"> </v>
      </c>
      <c r="AC50">
        <v>0</v>
      </c>
      <c r="AD50">
        <v>0</v>
      </c>
      <c r="AE50">
        <v>0</v>
      </c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16">
        <v>1</v>
      </c>
      <c r="AU50" s="63"/>
      <c r="AV50" s="63"/>
      <c r="AZ50" s="25">
        <v>43</v>
      </c>
      <c r="BA50" s="25">
        <v>75</v>
      </c>
      <c r="BB50" s="83"/>
    </row>
    <row r="51" spans="1:54">
      <c r="A51" s="53">
        <f>RANK(Open[[#This Row],[PR Punkte]],Open[PR Punkte],0)</f>
        <v>45</v>
      </c>
      <c r="B51">
        <f>IF(Open[[#This Row],[PR Rang beim letzten Turnier]]&gt;Open[[#This Row],[PR Rang]],1,IF(Open[[#This Row],[PR Rang beim letzten Turnier]]=Open[[#This Row],[PR Rang]],0,-1))</f>
        <v>0</v>
      </c>
      <c r="C51" s="53">
        <f>RANK(Open[[#This Row],[PR Punkte]],Open[PR Punkte],0)</f>
        <v>45</v>
      </c>
      <c r="D51" s="6" t="s">
        <v>133</v>
      </c>
      <c r="E51" s="6" t="s">
        <v>12</v>
      </c>
      <c r="F51" s="52">
        <f>SUM(Open[[#This Row],[PR 1]:[PR 3]])</f>
        <v>1430</v>
      </c>
      <c r="G51" s="52">
        <f>LARGE(Open[[#This Row],[TS ZH O/B 26.03.23]:[PR3]],1)</f>
        <v>512</v>
      </c>
      <c r="H51" s="52">
        <f>LARGE(Open[[#This Row],[TS ZH O/B 26.03.23]:[PR3]],2)</f>
        <v>491.99999999999994</v>
      </c>
      <c r="I51" s="52">
        <f>LARGE(Open[[#This Row],[TS ZH O/B 26.03.23]:[PR3]],3)</f>
        <v>426</v>
      </c>
      <c r="J51" s="1">
        <f t="shared" si="0"/>
        <v>33</v>
      </c>
      <c r="K51" s="52">
        <f t="shared" si="1"/>
        <v>2409.5</v>
      </c>
      <c r="L51" s="52" t="str">
        <f>IFERROR(VLOOKUP(Open[[#This Row],[TS ZH O/B 26.03.23 Rang]],$AZ$7:$BA$101,2,0)*L$5," ")</f>
        <v xml:space="preserve"> </v>
      </c>
      <c r="M51" s="52" t="str">
        <f>IFERROR(VLOOKUP(Open[[#This Row],[TS SG O 29.04.23 Rang]],$AZ$7:$BA$101,2,0)*M$5," ")</f>
        <v xml:space="preserve"> </v>
      </c>
      <c r="N51" s="52">
        <f>IFERROR(VLOOKUP(Open[[#This Row],[TS ES O 11.06.23 Rang]],$AZ$7:$BA$101,2,0)*N$5," ")</f>
        <v>177</v>
      </c>
      <c r="O51" s="52">
        <f>IFERROR(VLOOKUP(Open[[#This Row],[TS SH O 24.06.23 Rang]],$AZ$7:$BA$101,2,0)*O$5," ")</f>
        <v>240</v>
      </c>
      <c r="P51" s="52">
        <f>IFERROR(VLOOKUP(Open[[#This Row],[TS LU O A 1.6.23 R]],$AZ$7:$BA$101,2,0)*P$5," ")</f>
        <v>265.5</v>
      </c>
      <c r="Q51" s="52" t="str">
        <f>IFERROR(VLOOKUP(Open[[#This Row],[TS LU O B 1.6.23 R]],$AZ$7:$BA$101,2,0)*Q$5," ")</f>
        <v xml:space="preserve"> </v>
      </c>
      <c r="R51" s="52">
        <f>IFERROR(VLOOKUP(Open[[#This Row],[TS ZH O/A 8.7.23 R]],$AZ$7:$BA$101,2,0)*R$5," ")</f>
        <v>426</v>
      </c>
      <c r="S51" s="148" t="str">
        <f>IFERROR(VLOOKUP(Open[[#This Row],[TS ZH O/B 8.7.23 R]],$AZ$7:$BA$101,2,0)*S$5," ")</f>
        <v xml:space="preserve"> </v>
      </c>
      <c r="T51" s="148">
        <f>IFERROR(VLOOKUP(Open[[#This Row],[TS BA O A 12.08.23 R]],$AZ$7:$BA$101,2,0)*T$5," ")</f>
        <v>491.99999999999994</v>
      </c>
      <c r="U51" s="148" t="str">
        <f>IFERROR(VLOOKUP(Open[[#This Row],[TS BA O B 12.08.23  R]],$AZ$7:$BA$101,2,0)*U$5," ")</f>
        <v xml:space="preserve"> </v>
      </c>
      <c r="V51" s="148">
        <f>IFERROR(VLOOKUP(Open[[#This Row],[SM LT O A 2.9.23 R]],$AZ$7:$BA$101,2,0)*V$5," ")</f>
        <v>297</v>
      </c>
      <c r="W51" s="148" t="str">
        <f>IFERROR(VLOOKUP(Open[[#This Row],[SM LT O B 2.9.23 R]],$AZ$7:$BA$101,2,0)*W$5," ")</f>
        <v xml:space="preserve"> </v>
      </c>
      <c r="X51" s="148">
        <f>IFERROR(VLOOKUP(Open[[#This Row],[TS LA O 16.9.23 R]],$AZ$7:$BA$101,2,0)*X$5," ")</f>
        <v>512</v>
      </c>
      <c r="Y51" s="148" t="str">
        <f>IFERROR(VLOOKUP(Open[[#This Row],[TS ZH O 8.10.23 R]],$AZ$7:$BA$101,2,0)*Y$5," ")</f>
        <v xml:space="preserve"> </v>
      </c>
      <c r="Z51" s="148" t="str">
        <f>IFERROR(VLOOKUP(Open[[#This Row],[TS ZH O/A 6.1.24 R]],$AZ$7:$BA$101,2,0)*Z$5," ")</f>
        <v xml:space="preserve"> </v>
      </c>
      <c r="AA51" s="148" t="str">
        <f>IFERROR(VLOOKUP(Open[[#This Row],[TS ZH O/B 6.1.24 R]],$AZ$7:$BA$101,2,0)*AA$5," ")</f>
        <v xml:space="preserve"> </v>
      </c>
      <c r="AB51" s="148" t="str">
        <f>IFERROR(VLOOKUP(Open[[#This Row],[TS SH O 13.1.24 R]],$AZ$7:$BA$101,2,0)*AB$5," ")</f>
        <v xml:space="preserve"> </v>
      </c>
      <c r="AC51">
        <v>0</v>
      </c>
      <c r="AD51">
        <v>0</v>
      </c>
      <c r="AE51">
        <v>0</v>
      </c>
      <c r="AF51" s="63"/>
      <c r="AG51" s="63"/>
      <c r="AH51" s="63">
        <v>17</v>
      </c>
      <c r="AI51" s="63">
        <v>19</v>
      </c>
      <c r="AJ51" s="63">
        <v>15</v>
      </c>
      <c r="AK51" s="63"/>
      <c r="AL51" s="63">
        <v>11</v>
      </c>
      <c r="AM51" s="63"/>
      <c r="AN51" s="63">
        <v>12</v>
      </c>
      <c r="AO51" s="63"/>
      <c r="AP51" s="63">
        <v>20</v>
      </c>
      <c r="AQ51" s="63"/>
      <c r="AR51" s="63">
        <v>8</v>
      </c>
      <c r="AS51" s="63"/>
      <c r="AT51" s="63"/>
      <c r="AU51" s="63"/>
      <c r="AV51" s="63"/>
      <c r="AZ51" s="85">
        <v>44</v>
      </c>
      <c r="BA51" s="25">
        <v>75</v>
      </c>
    </row>
    <row r="52" spans="1:54">
      <c r="A52" s="53">
        <f>RANK(Open[[#This Row],[PR Punkte]],Open[PR Punkte],0)</f>
        <v>46</v>
      </c>
      <c r="B52">
        <f>IF(Open[[#This Row],[PR Rang beim letzten Turnier]]&gt;Open[[#This Row],[PR Rang]],1,IF(Open[[#This Row],[PR Rang beim letzten Turnier]]=Open[[#This Row],[PR Rang]],0,-1))</f>
        <v>0</v>
      </c>
      <c r="C52" s="53">
        <f>RANK(Open[[#This Row],[PR Punkte]],Open[PR Punkte],0)</f>
        <v>46</v>
      </c>
      <c r="D52" t="s">
        <v>63</v>
      </c>
      <c r="E52" s="1" t="s">
        <v>9</v>
      </c>
      <c r="F52" s="52">
        <f>SUM(Open[[#This Row],[PR 1]:[PR 3]])</f>
        <v>1367.5</v>
      </c>
      <c r="G52" s="52">
        <f>LARGE(Open[[#This Row],[TS ZH O/B 26.03.23]:[PR3]],1)</f>
        <v>576</v>
      </c>
      <c r="H52" s="52">
        <f>LARGE(Open[[#This Row],[TS ZH O/B 26.03.23]:[PR3]],2)</f>
        <v>472</v>
      </c>
      <c r="I52" s="52">
        <f>LARGE(Open[[#This Row],[TS ZH O/B 26.03.23]:[PR3]],3)</f>
        <v>319.5</v>
      </c>
      <c r="J52" s="1">
        <f t="shared" si="0"/>
        <v>35</v>
      </c>
      <c r="K52" s="52">
        <f t="shared" si="1"/>
        <v>2387.5</v>
      </c>
      <c r="L52" s="52" t="str">
        <f>IFERROR(VLOOKUP(Open[[#This Row],[TS ZH O/B 26.03.23 Rang]],$AZ$7:$BA$101,2,0)*L$5," ")</f>
        <v xml:space="preserve"> </v>
      </c>
      <c r="M52" s="52">
        <f>IFERROR(VLOOKUP(Open[[#This Row],[TS SG O 29.04.23 Rang]],$AZ$7:$BA$101,2,0)*M$5," ")</f>
        <v>217.5</v>
      </c>
      <c r="N52" s="52">
        <f>IFERROR(VLOOKUP(Open[[#This Row],[TS ES O 11.06.23 Rang]],$AZ$7:$BA$101,2,0)*N$5," ")</f>
        <v>472</v>
      </c>
      <c r="O52" s="52">
        <f>IFERROR(VLOOKUP(Open[[#This Row],[TS SH O 24.06.23 Rang]],$AZ$7:$BA$101,2,0)*O$5," ")</f>
        <v>240</v>
      </c>
      <c r="P52" s="52">
        <f>IFERROR(VLOOKUP(Open[[#This Row],[TS LU O A 1.6.23 R]],$AZ$7:$BA$101,2,0)*P$5," ")</f>
        <v>265.5</v>
      </c>
      <c r="Q52" s="52" t="str">
        <f>IFERROR(VLOOKUP(Open[[#This Row],[TS LU O B 1.6.23 R]],$AZ$7:$BA$101,2,0)*Q$5," ")</f>
        <v xml:space="preserve"> </v>
      </c>
      <c r="R52" s="52">
        <f>IFERROR(VLOOKUP(Open[[#This Row],[TS ZH O/A 8.7.23 R]],$AZ$7:$BA$101,2,0)*R$5," ")</f>
        <v>319.5</v>
      </c>
      <c r="S52" s="148" t="str">
        <f>IFERROR(VLOOKUP(Open[[#This Row],[TS ZH O/B 8.7.23 R]],$AZ$7:$BA$101,2,0)*S$5," ")</f>
        <v xml:space="preserve"> </v>
      </c>
      <c r="T52" s="148" t="str">
        <f>IFERROR(VLOOKUP(Open[[#This Row],[TS BA O A 12.08.23 R]],$AZ$7:$BA$101,2,0)*T$5," ")</f>
        <v xml:space="preserve"> </v>
      </c>
      <c r="U52" s="148" t="str">
        <f>IFERROR(VLOOKUP(Open[[#This Row],[TS BA O B 12.08.23  R]],$AZ$7:$BA$101,2,0)*U$5," ")</f>
        <v xml:space="preserve"> </v>
      </c>
      <c r="V52" s="148">
        <f>IFERROR(VLOOKUP(Open[[#This Row],[SM LT O A 2.9.23 R]],$AZ$7:$BA$101,2,0)*V$5," ")</f>
        <v>297</v>
      </c>
      <c r="W52" s="148" t="str">
        <f>IFERROR(VLOOKUP(Open[[#This Row],[SM LT O B 2.9.23 R]],$AZ$7:$BA$101,2,0)*W$5," ")</f>
        <v xml:space="preserve"> </v>
      </c>
      <c r="X52" s="148" t="str">
        <f>IFERROR(VLOOKUP(Open[[#This Row],[TS LA O 16.9.23 R]],$AZ$7:$BA$101,2,0)*X$5," ")</f>
        <v xml:space="preserve"> </v>
      </c>
      <c r="Y52" s="148" t="str">
        <f>IFERROR(VLOOKUP(Open[[#This Row],[TS ZH O 8.10.23 R]],$AZ$7:$BA$101,2,0)*Y$5," ")</f>
        <v xml:space="preserve"> </v>
      </c>
      <c r="Z52" s="148">
        <f>IFERROR(VLOOKUP(Open[[#This Row],[TS ZH O/A 6.1.24 R]],$AZ$7:$BA$101,2,0)*Z$5," ")</f>
        <v>576</v>
      </c>
      <c r="AA52" s="148" t="str">
        <f>IFERROR(VLOOKUP(Open[[#This Row],[TS ZH O/B 6.1.24 R]],$AZ$7:$BA$101,2,0)*AA$5," ")</f>
        <v xml:space="preserve"> </v>
      </c>
      <c r="AB52" s="148" t="str">
        <f>IFERROR(VLOOKUP(Open[[#This Row],[TS SH O 13.1.24 R]],$AZ$7:$BA$101,2,0)*AB$5," ")</f>
        <v xml:space="preserve"> </v>
      </c>
      <c r="AC52">
        <v>0</v>
      </c>
      <c r="AD52">
        <v>0</v>
      </c>
      <c r="AE52">
        <v>0</v>
      </c>
      <c r="AF52" s="63"/>
      <c r="AG52" s="63">
        <v>27</v>
      </c>
      <c r="AH52" s="63">
        <v>8</v>
      </c>
      <c r="AI52" s="63">
        <v>22</v>
      </c>
      <c r="AJ52" s="63">
        <v>14</v>
      </c>
      <c r="AK52" s="63"/>
      <c r="AL52" s="63">
        <v>16</v>
      </c>
      <c r="AM52" s="63"/>
      <c r="AN52" s="63"/>
      <c r="AO52" s="63"/>
      <c r="AP52" s="63">
        <v>18</v>
      </c>
      <c r="AQ52" s="63"/>
      <c r="AR52" s="63"/>
      <c r="AS52" s="63"/>
      <c r="AT52" s="63">
        <v>8</v>
      </c>
      <c r="AU52" s="63"/>
      <c r="AV52" s="63"/>
      <c r="AZ52" s="25">
        <v>45</v>
      </c>
      <c r="BA52" s="25">
        <v>75</v>
      </c>
    </row>
    <row r="53" spans="1:54">
      <c r="A53" s="134">
        <f>RANK(Open[[#This Row],[PR Punkte]],Open[PR Punkte],0)</f>
        <v>47</v>
      </c>
      <c r="B53" s="133">
        <f>IF(Open[[#This Row],[PR Rang beim letzten Turnier]]&gt;Open[[#This Row],[PR Rang]],1,IF(Open[[#This Row],[PR Rang beim letzten Turnier]]=Open[[#This Row],[PR Rang]],0,-1))</f>
        <v>0</v>
      </c>
      <c r="C53" s="134">
        <f>RANK(Open[[#This Row],[PR Punkte]],Open[PR Punkte],0)</f>
        <v>47</v>
      </c>
      <c r="D53" s="137" t="s">
        <v>720</v>
      </c>
      <c r="E53" t="s">
        <v>17</v>
      </c>
      <c r="F53" s="135">
        <f>SUM(Open[[#This Row],[PR 1]:[PR 3]])</f>
        <v>1352</v>
      </c>
      <c r="G53" s="52">
        <f>LARGE(Open[[#This Row],[TS ZH O/B 26.03.23]:[PR3]],1)</f>
        <v>696</v>
      </c>
      <c r="H53" s="52">
        <f>LARGE(Open[[#This Row],[TS ZH O/B 26.03.23]:[PR3]],2)</f>
        <v>656</v>
      </c>
      <c r="I53" s="52">
        <f>LARGE(Open[[#This Row],[TS ZH O/B 26.03.23]:[PR3]],3)</f>
        <v>0</v>
      </c>
      <c r="J53" s="137">
        <f t="shared" si="0"/>
        <v>58</v>
      </c>
      <c r="K53" s="136">
        <f t="shared" si="1"/>
        <v>1352</v>
      </c>
      <c r="L53" s="52" t="str">
        <f>IFERROR(VLOOKUP(Open[[#This Row],[TS ZH O/B 26.03.23 Rang]],$AZ$7:$BA$101,2,0)*L$5," ")</f>
        <v xml:space="preserve"> </v>
      </c>
      <c r="M53" s="52">
        <f>IFERROR(VLOOKUP(Open[[#This Row],[TS SG O 29.04.23 Rang]],$AZ$7:$BA$101,2,0)*M$5," ")</f>
        <v>696</v>
      </c>
      <c r="N53" s="52" t="str">
        <f>IFERROR(VLOOKUP(Open[[#This Row],[TS ES O 11.06.23 Rang]],$AZ$7:$BA$101,2,0)*N$5," ")</f>
        <v xml:space="preserve"> </v>
      </c>
      <c r="O53" s="52" t="str">
        <f>IFERROR(VLOOKUP(Open[[#This Row],[TS SH O 24.06.23 Rang]],$AZ$7:$BA$101,2,0)*O$5," ")</f>
        <v xml:space="preserve"> </v>
      </c>
      <c r="P53" s="52" t="str">
        <f>IFERROR(VLOOKUP(Open[[#This Row],[TS LU O A 1.6.23 R]],$AZ$7:$BA$101,2,0)*P$5," ")</f>
        <v xml:space="preserve"> </v>
      </c>
      <c r="Q53" s="52" t="str">
        <f>IFERROR(VLOOKUP(Open[[#This Row],[TS LU O B 1.6.23 R]],$AZ$7:$BA$101,2,0)*Q$5," ")</f>
        <v xml:space="preserve"> </v>
      </c>
      <c r="R53" s="52" t="str">
        <f>IFERROR(VLOOKUP(Open[[#This Row],[TS ZH O/A 8.7.23 R]],$AZ$7:$BA$101,2,0)*R$5," ")</f>
        <v xml:space="preserve"> </v>
      </c>
      <c r="S53" s="148" t="str">
        <f>IFERROR(VLOOKUP(Open[[#This Row],[TS ZH O/B 8.7.23 R]],$AZ$7:$BA$101,2,0)*S$5," ")</f>
        <v xml:space="preserve"> </v>
      </c>
      <c r="T53" s="148">
        <f>IFERROR(VLOOKUP(Open[[#This Row],[TS BA O A 12.08.23 R]],$AZ$7:$BA$101,2,0)*T$5," ")</f>
        <v>656</v>
      </c>
      <c r="U53" s="148" t="str">
        <f>IFERROR(VLOOKUP(Open[[#This Row],[TS BA O B 12.08.23  R]],$AZ$7:$BA$101,2,0)*U$5," ")</f>
        <v xml:space="preserve"> </v>
      </c>
      <c r="V53" s="148" t="str">
        <f>IFERROR(VLOOKUP(Open[[#This Row],[SM LT O A 2.9.23 R]],$AZ$7:$BA$101,2,0)*V$5," ")</f>
        <v xml:space="preserve"> </v>
      </c>
      <c r="W53" s="148" t="str">
        <f>IFERROR(VLOOKUP(Open[[#This Row],[SM LT O B 2.9.23 R]],$AZ$7:$BA$101,2,0)*W$5," ")</f>
        <v xml:space="preserve"> </v>
      </c>
      <c r="X53" s="148" t="str">
        <f>IFERROR(VLOOKUP(Open[[#This Row],[TS LA O 16.9.23 R]],$AZ$7:$BA$101,2,0)*X$5," ")</f>
        <v xml:space="preserve"> </v>
      </c>
      <c r="Y53" s="148" t="str">
        <f>IFERROR(VLOOKUP(Open[[#This Row],[TS ZH O 8.10.23 R]],$AZ$7:$BA$101,2,0)*Y$5," ")</f>
        <v xml:space="preserve"> </v>
      </c>
      <c r="Z53" s="148" t="str">
        <f>IFERROR(VLOOKUP(Open[[#This Row],[TS ZH O/A 6.1.24 R]],$AZ$7:$BA$101,2,0)*Z$5," ")</f>
        <v xml:space="preserve"> </v>
      </c>
      <c r="AA53" s="148" t="str">
        <f>IFERROR(VLOOKUP(Open[[#This Row],[TS ZH O/B 6.1.24 R]],$AZ$7:$BA$101,2,0)*AA$5," ")</f>
        <v xml:space="preserve"> </v>
      </c>
      <c r="AB53" s="148" t="str">
        <f>IFERROR(VLOOKUP(Open[[#This Row],[TS SH O 13.1.24 R]],$AZ$7:$BA$101,2,0)*AB$5," ")</f>
        <v xml:space="preserve"> </v>
      </c>
      <c r="AC53">
        <v>0</v>
      </c>
      <c r="AD53">
        <v>0</v>
      </c>
      <c r="AE53">
        <v>0</v>
      </c>
      <c r="AF53" s="63"/>
      <c r="AG53" s="28">
        <v>8</v>
      </c>
      <c r="AH53" s="63"/>
      <c r="AI53" s="63"/>
      <c r="AJ53" s="63"/>
      <c r="AK53" s="63"/>
      <c r="AL53" s="63"/>
      <c r="AM53" s="63"/>
      <c r="AN53" s="63">
        <v>8</v>
      </c>
      <c r="AO53" s="63"/>
      <c r="AP53" s="63"/>
      <c r="AQ53" s="63"/>
      <c r="AR53" s="63"/>
      <c r="AS53" s="63"/>
      <c r="AT53" s="63"/>
      <c r="AU53" s="63"/>
      <c r="AV53" s="63"/>
      <c r="AZ53" s="85">
        <v>46</v>
      </c>
      <c r="BA53" s="25">
        <v>75</v>
      </c>
    </row>
    <row r="54" spans="1:54">
      <c r="A54" s="53">
        <f>RANK(Open[[#This Row],[PR Punkte]],Open[PR Punkte],0)</f>
        <v>48</v>
      </c>
      <c r="B54">
        <f>IF(Open[[#This Row],[PR Rang beim letzten Turnier]]&gt;Open[[#This Row],[PR Rang]],1,IF(Open[[#This Row],[PR Rang beim letzten Turnier]]=Open[[#This Row],[PR Rang]],0,-1))</f>
        <v>0</v>
      </c>
      <c r="C54" s="53">
        <f>RANK(Open[[#This Row],[PR Punkte]],Open[PR Punkte],0)</f>
        <v>48</v>
      </c>
      <c r="D54" s="1" t="s">
        <v>659</v>
      </c>
      <c r="E54" t="s">
        <v>0</v>
      </c>
      <c r="F54" s="99">
        <f>SUM(Open[[#This Row],[PR 1]:[PR 3]])</f>
        <v>1343</v>
      </c>
      <c r="G54" s="52">
        <f>LARGE(Open[[#This Row],[TS ZH O/B 26.03.23]:[PR3]],1)</f>
        <v>590</v>
      </c>
      <c r="H54" s="52">
        <f>LARGE(Open[[#This Row],[TS ZH O/B 26.03.23]:[PR3]],2)</f>
        <v>384</v>
      </c>
      <c r="I54" s="52">
        <f>LARGE(Open[[#This Row],[TS ZH O/B 26.03.23]:[PR3]],3)</f>
        <v>369</v>
      </c>
      <c r="J54" s="1">
        <f t="shared" si="0"/>
        <v>30</v>
      </c>
      <c r="K54" s="52">
        <f t="shared" si="1"/>
        <v>2819</v>
      </c>
      <c r="L54" s="52" t="str">
        <f>IFERROR(VLOOKUP(Open[[#This Row],[TS ZH O/B 26.03.23 Rang]],$AZ$7:$BA$101,2,0)*L$5," ")</f>
        <v xml:space="preserve"> </v>
      </c>
      <c r="M54" s="52">
        <f>IFERROR(VLOOKUP(Open[[#This Row],[TS SG O 29.04.23 Rang]],$AZ$7:$BA$101,2,0)*M$5," ")</f>
        <v>261</v>
      </c>
      <c r="N54" s="52">
        <f>IFERROR(VLOOKUP(Open[[#This Row],[TS ES O 11.06.23 Rang]],$AZ$7:$BA$101,2,0)*N$5," ")</f>
        <v>590</v>
      </c>
      <c r="O54" s="52">
        <f>IFERROR(VLOOKUP(Open[[#This Row],[TS SH O 24.06.23 Rang]],$AZ$7:$BA$101,2,0)*O$5," ")</f>
        <v>240</v>
      </c>
      <c r="P54" s="52">
        <f>IFERROR(VLOOKUP(Open[[#This Row],[TS LU O A 1.6.23 R]],$AZ$7:$BA$101,2,0)*P$5," ")</f>
        <v>354</v>
      </c>
      <c r="Q54" s="52" t="str">
        <f>IFERROR(VLOOKUP(Open[[#This Row],[TS LU O B 1.6.23 R]],$AZ$7:$BA$101,2,0)*Q$5," ")</f>
        <v xml:space="preserve"> </v>
      </c>
      <c r="R54" s="52" t="str">
        <f>IFERROR(VLOOKUP(Open[[#This Row],[TS ZH O/A 8.7.23 R]],$AZ$7:$BA$101,2,0)*R$5," ")</f>
        <v xml:space="preserve"> </v>
      </c>
      <c r="S54" s="148" t="str">
        <f>IFERROR(VLOOKUP(Open[[#This Row],[TS ZH O/B 8.7.23 R]],$AZ$7:$BA$101,2,0)*S$5," ")</f>
        <v xml:space="preserve"> </v>
      </c>
      <c r="T54" s="148">
        <f>IFERROR(VLOOKUP(Open[[#This Row],[TS BA O A 12.08.23 R]],$AZ$7:$BA$101,2,0)*T$5," ")</f>
        <v>369</v>
      </c>
      <c r="U54" s="148" t="str">
        <f>IFERROR(VLOOKUP(Open[[#This Row],[TS BA O B 12.08.23  R]],$AZ$7:$BA$101,2,0)*U$5," ")</f>
        <v xml:space="preserve"> </v>
      </c>
      <c r="V54" s="148">
        <f>IFERROR(VLOOKUP(Open[[#This Row],[SM LT O A 2.9.23 R]],$AZ$7:$BA$101,2,0)*V$5," ")</f>
        <v>297</v>
      </c>
      <c r="W54" s="148" t="str">
        <f>IFERROR(VLOOKUP(Open[[#This Row],[SM LT O B 2.9.23 R]],$AZ$7:$BA$101,2,0)*W$5," ")</f>
        <v xml:space="preserve"> </v>
      </c>
      <c r="X54" s="148">
        <f>IFERROR(VLOOKUP(Open[[#This Row],[TS LA O 16.9.23 R]],$AZ$7:$BA$101,2,0)*X$5," ")</f>
        <v>384</v>
      </c>
      <c r="Y54" s="148" t="str">
        <f>IFERROR(VLOOKUP(Open[[#This Row],[TS ZH O 8.10.23 R]],$AZ$7:$BA$101,2,0)*Y$5," ")</f>
        <v xml:space="preserve"> </v>
      </c>
      <c r="Z54" s="148">
        <f>IFERROR(VLOOKUP(Open[[#This Row],[TS ZH O/A 6.1.24 R]],$AZ$7:$BA$101,2,0)*Z$5," ")</f>
        <v>324</v>
      </c>
      <c r="AA54" s="148" t="str">
        <f>IFERROR(VLOOKUP(Open[[#This Row],[TS ZH O/B 6.1.24 R]],$AZ$7:$BA$101,2,0)*AA$5," ")</f>
        <v xml:space="preserve"> </v>
      </c>
      <c r="AB54" s="148" t="str">
        <f>IFERROR(VLOOKUP(Open[[#This Row],[TS SH O 13.1.24 R]],$AZ$7:$BA$101,2,0)*AB$5," ")</f>
        <v xml:space="preserve"> </v>
      </c>
      <c r="AC54">
        <v>0</v>
      </c>
      <c r="AD54">
        <v>0</v>
      </c>
      <c r="AE54">
        <v>0</v>
      </c>
      <c r="AF54" s="63"/>
      <c r="AG54" s="63">
        <v>19</v>
      </c>
      <c r="AH54" s="63">
        <v>5</v>
      </c>
      <c r="AI54" s="63">
        <v>17</v>
      </c>
      <c r="AJ54" s="63">
        <v>10</v>
      </c>
      <c r="AK54" s="63"/>
      <c r="AL54" s="63"/>
      <c r="AM54" s="63"/>
      <c r="AN54" s="63">
        <v>15</v>
      </c>
      <c r="AO54" s="63"/>
      <c r="AP54" s="63">
        <v>21</v>
      </c>
      <c r="AQ54" s="63"/>
      <c r="AR54" s="63">
        <v>10</v>
      </c>
      <c r="AS54" s="63"/>
      <c r="AT54" s="63">
        <v>15</v>
      </c>
      <c r="AU54" s="63"/>
      <c r="AV54" s="63"/>
      <c r="AZ54" s="25">
        <v>47</v>
      </c>
      <c r="BA54" s="25">
        <v>75</v>
      </c>
    </row>
    <row r="55" spans="1:54">
      <c r="A55" s="53">
        <f>RANK(Open[[#This Row],[PR Punkte]],Open[PR Punkte],0)</f>
        <v>49</v>
      </c>
      <c r="B55">
        <f>IF(Open[[#This Row],[PR Rang beim letzten Turnier]]&gt;Open[[#This Row],[PR Rang]],1,IF(Open[[#This Row],[PR Rang beim letzten Turnier]]=Open[[#This Row],[PR Rang]],0,-1))</f>
        <v>0</v>
      </c>
      <c r="C55" s="53">
        <f>RANK(Open[[#This Row],[PR Punkte]],Open[PR Punkte],0)</f>
        <v>49</v>
      </c>
      <c r="D55" s="1" t="s">
        <v>749</v>
      </c>
      <c r="E55" t="s">
        <v>657</v>
      </c>
      <c r="F55" s="52">
        <f>SUM(Open[[#This Row],[PR 1]:[PR 3]])</f>
        <v>1293.5</v>
      </c>
      <c r="G55" s="52">
        <f>LARGE(Open[[#This Row],[TS ZH O/B 26.03.23]:[PR3]],1)</f>
        <v>560</v>
      </c>
      <c r="H55" s="52">
        <f>LARGE(Open[[#This Row],[TS ZH O/B 26.03.23]:[PR3]],2)</f>
        <v>445.5</v>
      </c>
      <c r="I55" s="52">
        <f>LARGE(Open[[#This Row],[TS ZH O/B 26.03.23]:[PR3]],3)</f>
        <v>288</v>
      </c>
      <c r="J55" s="1">
        <f t="shared" si="0"/>
        <v>41</v>
      </c>
      <c r="K55" s="52">
        <f t="shared" si="1"/>
        <v>1884.5</v>
      </c>
      <c r="L55" s="52">
        <f>IFERROR(VLOOKUP(Open[[#This Row],[TS ZH O/B 26.03.23 Rang]],$AZ$7:$BA$101,2,0)*L$5," ")</f>
        <v>90</v>
      </c>
      <c r="M55" s="52">
        <f>IFERROR(VLOOKUP(Open[[#This Row],[TS SG O 29.04.23 Rang]],$AZ$7:$BA$101,2,0)*M$5," ")</f>
        <v>261</v>
      </c>
      <c r="N55" s="52" t="str">
        <f>IFERROR(VLOOKUP(Open[[#This Row],[TS ES O 11.06.23 Rang]],$AZ$7:$BA$101,2,0)*N$5," ")</f>
        <v xml:space="preserve"> </v>
      </c>
      <c r="O55" s="52">
        <f>IFERROR(VLOOKUP(Open[[#This Row],[TS SH O 24.06.23 Rang]],$AZ$7:$BA$101,2,0)*O$5," ")</f>
        <v>240</v>
      </c>
      <c r="P55" s="52" t="str">
        <f>IFERROR(VLOOKUP(Open[[#This Row],[TS LU O A 1.6.23 R]],$AZ$7:$BA$101,2,0)*P$5," ")</f>
        <v xml:space="preserve"> </v>
      </c>
      <c r="Q55" s="52" t="str">
        <f>IFERROR(VLOOKUP(Open[[#This Row],[TS LU O B 1.6.23 R]],$AZ$7:$BA$101,2,0)*Q$5," ")</f>
        <v xml:space="preserve"> </v>
      </c>
      <c r="R55" s="52" t="str">
        <f>IFERROR(VLOOKUP(Open[[#This Row],[TS ZH O/A 8.7.23 R]],$AZ$7:$BA$101,2,0)*R$5," ")</f>
        <v xml:space="preserve"> </v>
      </c>
      <c r="S55" s="148" t="str">
        <f>IFERROR(VLOOKUP(Open[[#This Row],[TS ZH O/B 8.7.23 R]],$AZ$7:$BA$101,2,0)*S$5," ")</f>
        <v xml:space="preserve"> </v>
      </c>
      <c r="T55" s="148" t="str">
        <f>IFERROR(VLOOKUP(Open[[#This Row],[TS BA O A 12.08.23 R]],$AZ$7:$BA$101,2,0)*T$5," ")</f>
        <v xml:space="preserve"> </v>
      </c>
      <c r="U55" s="148" t="str">
        <f>IFERROR(VLOOKUP(Open[[#This Row],[TS BA O B 12.08.23  R]],$AZ$7:$BA$101,2,0)*U$5," ")</f>
        <v xml:space="preserve"> </v>
      </c>
      <c r="V55" s="148">
        <f>IFERROR(VLOOKUP(Open[[#This Row],[SM LT O A 2.9.23 R]],$AZ$7:$BA$101,2,0)*V$5," ")</f>
        <v>445.5</v>
      </c>
      <c r="W55" s="148" t="str">
        <f>IFERROR(VLOOKUP(Open[[#This Row],[SM LT O B 2.9.23 R]],$AZ$7:$BA$101,2,0)*W$5," ")</f>
        <v xml:space="preserve"> </v>
      </c>
      <c r="X55" s="148">
        <f>IFERROR(VLOOKUP(Open[[#This Row],[TS LA O 16.9.23 R]],$AZ$7:$BA$101,2,0)*X$5," ")</f>
        <v>288</v>
      </c>
      <c r="Y55" s="148">
        <f>IFERROR(VLOOKUP(Open[[#This Row],[TS ZH O 8.10.23 R]],$AZ$7:$BA$101,2,0)*Y$5," ")</f>
        <v>560</v>
      </c>
      <c r="Z55" s="148" t="str">
        <f>IFERROR(VLOOKUP(Open[[#This Row],[TS ZH O/A 6.1.24 R]],$AZ$7:$BA$101,2,0)*Z$5," ")</f>
        <v xml:space="preserve"> </v>
      </c>
      <c r="AA55" s="148" t="str">
        <f>IFERROR(VLOOKUP(Open[[#This Row],[TS ZH O/B 6.1.24 R]],$AZ$7:$BA$101,2,0)*AA$5," ")</f>
        <v xml:space="preserve"> </v>
      </c>
      <c r="AB55" s="148" t="str">
        <f>IFERROR(VLOOKUP(Open[[#This Row],[TS SH O 13.1.24 R]],$AZ$7:$BA$101,2,0)*AB$5," ")</f>
        <v xml:space="preserve"> </v>
      </c>
      <c r="AC55">
        <v>0</v>
      </c>
      <c r="AD55">
        <v>0</v>
      </c>
      <c r="AE55">
        <v>0</v>
      </c>
      <c r="AF55" s="63">
        <v>2</v>
      </c>
      <c r="AG55" s="63">
        <v>22</v>
      </c>
      <c r="AH55" s="63"/>
      <c r="AI55" s="63">
        <v>23</v>
      </c>
      <c r="AJ55" s="63"/>
      <c r="AK55" s="63"/>
      <c r="AL55" s="63"/>
      <c r="AM55" s="63"/>
      <c r="AN55" s="63"/>
      <c r="AO55" s="63"/>
      <c r="AP55" s="63">
        <v>13</v>
      </c>
      <c r="AQ55" s="63"/>
      <c r="AR55" s="63">
        <v>16</v>
      </c>
      <c r="AS55" s="63">
        <v>8</v>
      </c>
      <c r="AT55" s="63"/>
      <c r="AU55" s="63"/>
      <c r="AV55" s="63"/>
      <c r="AZ55" s="85">
        <v>48</v>
      </c>
      <c r="BA55" s="25">
        <v>75</v>
      </c>
    </row>
    <row r="56" spans="1:54">
      <c r="A56" s="53">
        <f>RANK(Open[[#This Row],[PR Punkte]],Open[PR Punkte],0)</f>
        <v>50</v>
      </c>
      <c r="B56">
        <f>IF(Open[[#This Row],[PR Rang beim letzten Turnier]]&gt;Open[[#This Row],[PR Rang]],1,IF(Open[[#This Row],[PR Rang beim letzten Turnier]]=Open[[#This Row],[PR Rang]],0,-1))</f>
        <v>0</v>
      </c>
      <c r="C56" s="53">
        <f>RANK(Open[[#This Row],[PR Punkte]],Open[PR Punkte],0)</f>
        <v>50</v>
      </c>
      <c r="D56" t="s">
        <v>50</v>
      </c>
      <c r="E56" s="1" t="s">
        <v>9</v>
      </c>
      <c r="F56" s="52">
        <f>SUM(Open[[#This Row],[PR 1]:[PR 3]])</f>
        <v>1291.5</v>
      </c>
      <c r="G56" s="52">
        <f>LARGE(Open[[#This Row],[TS ZH O/B 26.03.23]:[PR3]],1)</f>
        <v>445.5</v>
      </c>
      <c r="H56" s="52">
        <f>LARGE(Open[[#This Row],[TS ZH O/B 26.03.23]:[PR3]],2)</f>
        <v>426</v>
      </c>
      <c r="I56" s="52">
        <f>LARGE(Open[[#This Row],[TS ZH O/B 26.03.23]:[PR3]],3)</f>
        <v>420</v>
      </c>
      <c r="J56" s="1">
        <f t="shared" si="0"/>
        <v>36</v>
      </c>
      <c r="K56" s="52">
        <f t="shared" si="1"/>
        <v>2251.5</v>
      </c>
      <c r="L56" s="52" t="str">
        <f>IFERROR(VLOOKUP(Open[[#This Row],[TS ZH O/B 26.03.23 Rang]],$AZ$7:$BA$101,2,0)*L$5," ")</f>
        <v xml:space="preserve"> </v>
      </c>
      <c r="M56" s="52" t="str">
        <f>IFERROR(VLOOKUP(Open[[#This Row],[TS SG O 29.04.23 Rang]],$AZ$7:$BA$101,2,0)*M$5," ")</f>
        <v xml:space="preserve"> </v>
      </c>
      <c r="N56" s="52" t="str">
        <f>IFERROR(VLOOKUP(Open[[#This Row],[TS ES O 11.06.23 Rang]],$AZ$7:$BA$101,2,0)*N$5," ")</f>
        <v xml:space="preserve"> </v>
      </c>
      <c r="O56" s="52">
        <f>IFERROR(VLOOKUP(Open[[#This Row],[TS SH O 24.06.23 Rang]],$AZ$7:$BA$101,2,0)*O$5," ")</f>
        <v>360</v>
      </c>
      <c r="P56" s="52">
        <f>IFERROR(VLOOKUP(Open[[#This Row],[TS LU O A 1.6.23 R]],$AZ$7:$BA$101,2,0)*P$5," ")</f>
        <v>354</v>
      </c>
      <c r="Q56" s="52" t="str">
        <f>IFERROR(VLOOKUP(Open[[#This Row],[TS LU O B 1.6.23 R]],$AZ$7:$BA$101,2,0)*Q$5," ")</f>
        <v xml:space="preserve"> </v>
      </c>
      <c r="R56" s="52">
        <f>IFERROR(VLOOKUP(Open[[#This Row],[TS ZH O/A 8.7.23 R]],$AZ$7:$BA$101,2,0)*R$5," ")</f>
        <v>426</v>
      </c>
      <c r="S56" s="148" t="str">
        <f>IFERROR(VLOOKUP(Open[[#This Row],[TS ZH O/B 8.7.23 R]],$AZ$7:$BA$101,2,0)*S$5," ")</f>
        <v xml:space="preserve"> </v>
      </c>
      <c r="T56" s="148">
        <f>IFERROR(VLOOKUP(Open[[#This Row],[TS BA O A 12.08.23 R]],$AZ$7:$BA$101,2,0)*T$5," ")</f>
        <v>245.99999999999997</v>
      </c>
      <c r="U56" s="148" t="str">
        <f>IFERROR(VLOOKUP(Open[[#This Row],[TS BA O B 12.08.23  R]],$AZ$7:$BA$101,2,0)*U$5," ")</f>
        <v xml:space="preserve"> </v>
      </c>
      <c r="V56" s="148">
        <f>IFERROR(VLOOKUP(Open[[#This Row],[SM LT O A 2.9.23 R]],$AZ$7:$BA$101,2,0)*V$5," ")</f>
        <v>445.5</v>
      </c>
      <c r="W56" s="148" t="str">
        <f>IFERROR(VLOOKUP(Open[[#This Row],[SM LT O B 2.9.23 R]],$AZ$7:$BA$101,2,0)*W$5," ")</f>
        <v xml:space="preserve"> </v>
      </c>
      <c r="X56" s="148" t="str">
        <f>IFERROR(VLOOKUP(Open[[#This Row],[TS LA O 16.9.23 R]],$AZ$7:$BA$101,2,0)*X$5," ")</f>
        <v xml:space="preserve"> </v>
      </c>
      <c r="Y56" s="148">
        <f>IFERROR(VLOOKUP(Open[[#This Row],[TS ZH O 8.10.23 R]],$AZ$7:$BA$101,2,0)*Y$5," ")</f>
        <v>420</v>
      </c>
      <c r="Z56" s="148" t="str">
        <f>IFERROR(VLOOKUP(Open[[#This Row],[TS ZH O/A 6.1.24 R]],$AZ$7:$BA$101,2,0)*Z$5," ")</f>
        <v xml:space="preserve"> </v>
      </c>
      <c r="AA56" s="148" t="str">
        <f>IFERROR(VLOOKUP(Open[[#This Row],[TS ZH O/B 6.1.24 R]],$AZ$7:$BA$101,2,0)*AA$5," ")</f>
        <v xml:space="preserve"> </v>
      </c>
      <c r="AB56" s="148" t="str">
        <f>IFERROR(VLOOKUP(Open[[#This Row],[TS SH O 13.1.24 R]],$AZ$7:$BA$101,2,0)*AB$5," ")</f>
        <v xml:space="preserve"> </v>
      </c>
      <c r="AC56">
        <v>0</v>
      </c>
      <c r="AD56">
        <v>0</v>
      </c>
      <c r="AE56">
        <v>0</v>
      </c>
      <c r="AF56" s="63"/>
      <c r="AG56" s="63"/>
      <c r="AH56" s="63"/>
      <c r="AI56" s="59">
        <v>14</v>
      </c>
      <c r="AJ56" s="59">
        <v>9</v>
      </c>
      <c r="AK56" s="63"/>
      <c r="AL56" s="63">
        <v>9</v>
      </c>
      <c r="AM56" s="63"/>
      <c r="AN56" s="63">
        <v>20</v>
      </c>
      <c r="AO56" s="63"/>
      <c r="AP56" s="63">
        <v>15</v>
      </c>
      <c r="AQ56" s="63"/>
      <c r="AR56" s="63"/>
      <c r="AS56" s="63">
        <v>9</v>
      </c>
      <c r="AT56" s="63"/>
      <c r="AU56" s="63"/>
      <c r="AV56" s="63"/>
      <c r="AZ56" s="25">
        <v>49</v>
      </c>
      <c r="BA56" s="25">
        <v>50</v>
      </c>
    </row>
    <row r="57" spans="1:54">
      <c r="A57" s="53">
        <f>RANK(Open[[#This Row],[PR Punkte]],Open[PR Punkte],0)</f>
        <v>51</v>
      </c>
      <c r="B57">
        <f>IF(Open[[#This Row],[PR Rang beim letzten Turnier]]&gt;Open[[#This Row],[PR Rang]],1,IF(Open[[#This Row],[PR Rang beim letzten Turnier]]=Open[[#This Row],[PR Rang]],0,-1))</f>
        <v>0</v>
      </c>
      <c r="C57" s="53">
        <f>RANK(Open[[#This Row],[PR Punkte]],Open[PR Punkte],0)</f>
        <v>51</v>
      </c>
      <c r="D57" s="1" t="s">
        <v>307</v>
      </c>
      <c r="E57" t="s">
        <v>17</v>
      </c>
      <c r="F57" s="52">
        <f>SUM(Open[[#This Row],[PR 1]:[PR 3]])</f>
        <v>1171.5</v>
      </c>
      <c r="G57" s="52">
        <f>LARGE(Open[[#This Row],[TS ZH O/B 26.03.23]:[PR3]],1)</f>
        <v>480</v>
      </c>
      <c r="H57" s="52">
        <f>LARGE(Open[[#This Row],[TS ZH O/B 26.03.23]:[PR3]],2)</f>
        <v>445.5</v>
      </c>
      <c r="I57" s="52">
        <f>LARGE(Open[[#This Row],[TS ZH O/B 26.03.23]:[PR3]],3)</f>
        <v>245.99999999999997</v>
      </c>
      <c r="J57" s="1">
        <f t="shared" si="0"/>
        <v>59</v>
      </c>
      <c r="K57" s="52">
        <f t="shared" si="1"/>
        <v>1171.5</v>
      </c>
      <c r="L57" s="52" t="str">
        <f>IFERROR(VLOOKUP(Open[[#This Row],[TS ZH O/B 26.03.23 Rang]],$AZ$7:$BA$101,2,0)*L$5," ")</f>
        <v xml:space="preserve"> </v>
      </c>
      <c r="M57" s="52" t="str">
        <f>IFERROR(VLOOKUP(Open[[#This Row],[TS SG O 29.04.23 Rang]],$AZ$7:$BA$101,2,0)*M$5," ")</f>
        <v xml:space="preserve"> </v>
      </c>
      <c r="N57" s="52" t="str">
        <f>IFERROR(VLOOKUP(Open[[#This Row],[TS ES O 11.06.23 Rang]],$AZ$7:$BA$101,2,0)*N$5," ")</f>
        <v xml:space="preserve"> </v>
      </c>
      <c r="O57" s="52">
        <f>IFERROR(VLOOKUP(Open[[#This Row],[TS SH O 24.06.23 Rang]],$AZ$7:$BA$101,2,0)*O$5," ")</f>
        <v>480</v>
      </c>
      <c r="P57" s="52" t="str">
        <f>IFERROR(VLOOKUP(Open[[#This Row],[TS LU O A 1.6.23 R]],$AZ$7:$BA$101,2,0)*P$5," ")</f>
        <v xml:space="preserve"> </v>
      </c>
      <c r="Q57" s="52" t="str">
        <f>IFERROR(VLOOKUP(Open[[#This Row],[TS LU O B 1.6.23 R]],$AZ$7:$BA$101,2,0)*Q$5," ")</f>
        <v xml:space="preserve"> </v>
      </c>
      <c r="R57" s="52" t="str">
        <f>IFERROR(VLOOKUP(Open[[#This Row],[TS ZH O/A 8.7.23 R]],$AZ$7:$BA$101,2,0)*R$5," ")</f>
        <v xml:space="preserve"> </v>
      </c>
      <c r="S57" s="148" t="str">
        <f>IFERROR(VLOOKUP(Open[[#This Row],[TS ZH O/B 8.7.23 R]],$AZ$7:$BA$101,2,0)*S$5," ")</f>
        <v xml:space="preserve"> </v>
      </c>
      <c r="T57" s="148">
        <f>IFERROR(VLOOKUP(Open[[#This Row],[TS BA O A 12.08.23 R]],$AZ$7:$BA$101,2,0)*T$5," ")</f>
        <v>245.99999999999997</v>
      </c>
      <c r="U57" s="148" t="str">
        <f>IFERROR(VLOOKUP(Open[[#This Row],[TS BA O B 12.08.23  R]],$AZ$7:$BA$101,2,0)*U$5," ")</f>
        <v xml:space="preserve"> </v>
      </c>
      <c r="V57" s="148" t="str">
        <f>IFERROR(VLOOKUP(Open[[#This Row],[SM LT O A 2.9.23 R]],$AZ$7:$BA$101,2,0)*V$5," ")</f>
        <v xml:space="preserve"> </v>
      </c>
      <c r="W57" s="148" t="str">
        <f>IFERROR(VLOOKUP(Open[[#This Row],[SM LT O B 2.9.23 R]],$AZ$7:$BA$101,2,0)*W$5," ")</f>
        <v xml:space="preserve"> </v>
      </c>
      <c r="X57" s="148" t="str">
        <f>IFERROR(VLOOKUP(Open[[#This Row],[TS LA O 16.9.23 R]],$AZ$7:$BA$101,2,0)*X$5," ")</f>
        <v xml:space="preserve"> </v>
      </c>
      <c r="Y57" s="148" t="str">
        <f>IFERROR(VLOOKUP(Open[[#This Row],[TS ZH O 8.10.23 R]],$AZ$7:$BA$101,2,0)*Y$5," ")</f>
        <v xml:space="preserve"> </v>
      </c>
      <c r="Z57" s="148" t="str">
        <f>IFERROR(VLOOKUP(Open[[#This Row],[TS ZH O/A 6.1.24 R]],$AZ$7:$BA$101,2,0)*Z$5," ")</f>
        <v xml:space="preserve"> </v>
      </c>
      <c r="AA57" s="148" t="str">
        <f>IFERROR(VLOOKUP(Open[[#This Row],[TS ZH O/B 6.1.24 R]],$AZ$7:$BA$101,2,0)*AA$5," ")</f>
        <v xml:space="preserve"> </v>
      </c>
      <c r="AB57" s="148">
        <f>IFERROR(VLOOKUP(Open[[#This Row],[TS SH O 13.1.24 R]],$AZ$7:$BA$101,2,0)*AB$5," ")</f>
        <v>445.5</v>
      </c>
      <c r="AC57">
        <v>0</v>
      </c>
      <c r="AD57">
        <v>0</v>
      </c>
      <c r="AE57">
        <v>0</v>
      </c>
      <c r="AF57" s="63"/>
      <c r="AG57" s="63"/>
      <c r="AH57" s="63"/>
      <c r="AI57" s="63">
        <v>12</v>
      </c>
      <c r="AJ57" s="63"/>
      <c r="AK57" s="63"/>
      <c r="AL57" s="63"/>
      <c r="AM57" s="63"/>
      <c r="AN57" s="63">
        <v>22</v>
      </c>
      <c r="AO57" s="63"/>
      <c r="AP57" s="63"/>
      <c r="AQ57" s="63"/>
      <c r="AR57" s="63"/>
      <c r="AS57" s="63"/>
      <c r="AT57" s="63"/>
      <c r="AU57" s="63"/>
      <c r="AV57" s="63">
        <v>16</v>
      </c>
      <c r="AZ57" s="85">
        <v>50</v>
      </c>
      <c r="BA57" s="25">
        <v>50</v>
      </c>
    </row>
    <row r="58" spans="1:54">
      <c r="A58" s="53">
        <f>RANK(Open[[#This Row],[PR Punkte]],Open[PR Punkte],0)</f>
        <v>52</v>
      </c>
      <c r="B58">
        <f>IF(Open[[#This Row],[PR Rang beim letzten Turnier]]&gt;Open[[#This Row],[PR Rang]],1,IF(Open[[#This Row],[PR Rang beim letzten Turnier]]=Open[[#This Row],[PR Rang]],0,-1))</f>
        <v>0</v>
      </c>
      <c r="C58" s="53">
        <f>RANK(Open[[#This Row],[PR Punkte]],Open[PR Punkte],0)</f>
        <v>52</v>
      </c>
      <c r="D58" s="1" t="s">
        <v>458</v>
      </c>
      <c r="E58" s="1" t="s">
        <v>6</v>
      </c>
      <c r="F58" s="52">
        <f>SUM(Open[[#This Row],[PR 1]:[PR 3]])</f>
        <v>1170</v>
      </c>
      <c r="G58" s="52">
        <f>LARGE(Open[[#This Row],[TS ZH O/B 26.03.23]:[PR3]],1)</f>
        <v>576</v>
      </c>
      <c r="H58" s="52">
        <f>LARGE(Open[[#This Row],[TS ZH O/B 26.03.23]:[PR3]],2)</f>
        <v>297</v>
      </c>
      <c r="I58" s="52">
        <f>LARGE(Open[[#This Row],[TS ZH O/B 26.03.23]:[PR3]],3)</f>
        <v>297</v>
      </c>
      <c r="J58" s="1">
        <f t="shared" si="0"/>
        <v>39</v>
      </c>
      <c r="K58" s="52">
        <f t="shared" si="1"/>
        <v>1942.5</v>
      </c>
      <c r="L58" s="52" t="str">
        <f>IFERROR(VLOOKUP(Open[[#This Row],[TS ZH O/B 26.03.23 Rang]],$AZ$7:$BA$101,2,0)*L$5," ")</f>
        <v xml:space="preserve"> </v>
      </c>
      <c r="M58" s="52">
        <f>IFERROR(VLOOKUP(Open[[#This Row],[TS SG O 29.04.23 Rang]],$AZ$7:$BA$101,2,0)*M$5," ")</f>
        <v>261</v>
      </c>
      <c r="N58" s="52">
        <f>IFERROR(VLOOKUP(Open[[#This Row],[TS ES O 11.06.23 Rang]],$AZ$7:$BA$101,2,0)*N$5," ")</f>
        <v>265.5</v>
      </c>
      <c r="O58" s="52" t="str">
        <f>IFERROR(VLOOKUP(Open[[#This Row],[TS SH O 24.06.23 Rang]],$AZ$7:$BA$101,2,0)*O$5," ")</f>
        <v xml:space="preserve"> </v>
      </c>
      <c r="P58" s="52" t="str">
        <f>IFERROR(VLOOKUP(Open[[#This Row],[TS LU O A 1.6.23 R]],$AZ$7:$BA$101,2,0)*P$5," ")</f>
        <v xml:space="preserve"> </v>
      </c>
      <c r="Q58" s="52" t="str">
        <f>IFERROR(VLOOKUP(Open[[#This Row],[TS LU O B 1.6.23 R]],$AZ$7:$BA$101,2,0)*Q$5," ")</f>
        <v xml:space="preserve"> </v>
      </c>
      <c r="R58" s="52" t="str">
        <f>IFERROR(VLOOKUP(Open[[#This Row],[TS ZH O/A 8.7.23 R]],$AZ$7:$BA$101,2,0)*R$5," ")</f>
        <v xml:space="preserve"> </v>
      </c>
      <c r="S58" s="148" t="str">
        <f>IFERROR(VLOOKUP(Open[[#This Row],[TS ZH O/B 8.7.23 R]],$AZ$7:$BA$101,2,0)*S$5," ")</f>
        <v xml:space="preserve"> </v>
      </c>
      <c r="T58" s="148">
        <f>IFERROR(VLOOKUP(Open[[#This Row],[TS BA O A 12.08.23 R]],$AZ$7:$BA$101,2,0)*T$5," ")</f>
        <v>245.99999999999997</v>
      </c>
      <c r="U58" s="148" t="str">
        <f>IFERROR(VLOOKUP(Open[[#This Row],[TS BA O B 12.08.23  R]],$AZ$7:$BA$101,2,0)*U$5," ")</f>
        <v xml:space="preserve"> </v>
      </c>
      <c r="V58" s="148">
        <f>IFERROR(VLOOKUP(Open[[#This Row],[SM LT O A 2.9.23 R]],$AZ$7:$BA$101,2,0)*V$5," ")</f>
        <v>297</v>
      </c>
      <c r="W58" s="148" t="str">
        <f>IFERROR(VLOOKUP(Open[[#This Row],[SM LT O B 2.9.23 R]],$AZ$7:$BA$101,2,0)*W$5," ")</f>
        <v xml:space="preserve"> </v>
      </c>
      <c r="X58" s="148" t="str">
        <f>IFERROR(VLOOKUP(Open[[#This Row],[TS LA O 16.9.23 R]],$AZ$7:$BA$101,2,0)*X$5," ")</f>
        <v xml:space="preserve"> </v>
      </c>
      <c r="Y58" s="148" t="str">
        <f>IFERROR(VLOOKUP(Open[[#This Row],[TS ZH O 8.10.23 R]],$AZ$7:$BA$101,2,0)*Y$5," ")</f>
        <v xml:space="preserve"> </v>
      </c>
      <c r="Z58" s="148">
        <f>IFERROR(VLOOKUP(Open[[#This Row],[TS ZH O/A 6.1.24 R]],$AZ$7:$BA$101,2,0)*Z$5," ")</f>
        <v>576</v>
      </c>
      <c r="AA58" s="148" t="str">
        <f>IFERROR(VLOOKUP(Open[[#This Row],[TS ZH O/B 6.1.24 R]],$AZ$7:$BA$101,2,0)*AA$5," ")</f>
        <v xml:space="preserve"> </v>
      </c>
      <c r="AB58" s="148">
        <f>IFERROR(VLOOKUP(Open[[#This Row],[TS SH O 13.1.24 R]],$AZ$7:$BA$101,2,0)*AB$5," ")</f>
        <v>297</v>
      </c>
      <c r="AC58">
        <v>0</v>
      </c>
      <c r="AD58">
        <v>0</v>
      </c>
      <c r="AE58">
        <v>0</v>
      </c>
      <c r="AF58" s="63"/>
      <c r="AG58" s="63">
        <v>21</v>
      </c>
      <c r="AH58" s="63">
        <v>13</v>
      </c>
      <c r="AI58" s="63"/>
      <c r="AJ58" s="63"/>
      <c r="AK58" s="63"/>
      <c r="AL58" s="63"/>
      <c r="AM58" s="63"/>
      <c r="AN58" s="63">
        <v>22</v>
      </c>
      <c r="AO58" s="63"/>
      <c r="AP58" s="63">
        <v>23</v>
      </c>
      <c r="AQ58" s="63"/>
      <c r="AR58" s="63"/>
      <c r="AS58" s="63"/>
      <c r="AT58" s="63">
        <v>7</v>
      </c>
      <c r="AU58" s="63"/>
      <c r="AV58" s="63">
        <v>19</v>
      </c>
      <c r="AW58" s="83"/>
      <c r="AX58" s="83"/>
      <c r="AY58" s="83"/>
      <c r="AZ58" s="25">
        <v>51</v>
      </c>
      <c r="BA58" s="25">
        <v>50</v>
      </c>
    </row>
    <row r="59" spans="1:54">
      <c r="A59" s="53">
        <f>RANK(Open[[#This Row],[PR Punkte]],Open[PR Punkte],0)</f>
        <v>53</v>
      </c>
      <c r="B59">
        <f>IF(Open[[#This Row],[PR Rang beim letzten Turnier]]&gt;Open[[#This Row],[PR Rang]],1,IF(Open[[#This Row],[PR Rang beim letzten Turnier]]=Open[[#This Row],[PR Rang]],0,-1))</f>
        <v>0</v>
      </c>
      <c r="C59" s="53">
        <f>RANK(Open[[#This Row],[PR Punkte]],Open[PR Punkte],0)</f>
        <v>53</v>
      </c>
      <c r="D59" s="1" t="s">
        <v>193</v>
      </c>
      <c r="E59" s="1" t="s">
        <v>7</v>
      </c>
      <c r="F59" s="52">
        <f>SUM(Open[[#This Row],[PR 1]:[PR 3]])</f>
        <v>1151.5</v>
      </c>
      <c r="G59" s="52">
        <f>LARGE(Open[[#This Row],[TS ZH O/B 26.03.23]:[PR3]],1)</f>
        <v>472</v>
      </c>
      <c r="H59" s="52">
        <f>LARGE(Open[[#This Row],[TS ZH O/B 26.03.23]:[PR3]],2)</f>
        <v>360</v>
      </c>
      <c r="I59" s="52">
        <f>LARGE(Open[[#This Row],[TS ZH O/B 26.03.23]:[PR3]],3)</f>
        <v>319.5</v>
      </c>
      <c r="J59" s="1">
        <f t="shared" si="0"/>
        <v>61</v>
      </c>
      <c r="K59" s="52">
        <f t="shared" si="1"/>
        <v>1151.5</v>
      </c>
      <c r="L59" s="52" t="str">
        <f>IFERROR(VLOOKUP(Open[[#This Row],[TS ZH O/B 26.03.23 Rang]],$AZ$7:$BA$101,2,0)*L$5," ")</f>
        <v xml:space="preserve"> </v>
      </c>
      <c r="M59" s="52" t="str">
        <f>IFERROR(VLOOKUP(Open[[#This Row],[TS SG O 29.04.23 Rang]],$AZ$7:$BA$101,2,0)*M$5," ")</f>
        <v xml:space="preserve"> </v>
      </c>
      <c r="N59" s="52" t="str">
        <f>IFERROR(VLOOKUP(Open[[#This Row],[TS ES O 11.06.23 Rang]],$AZ$7:$BA$101,2,0)*N$5," ")</f>
        <v xml:space="preserve"> </v>
      </c>
      <c r="O59" s="52">
        <f>IFERROR(VLOOKUP(Open[[#This Row],[TS SH O 24.06.23 Rang]],$AZ$7:$BA$101,2,0)*O$5," ")</f>
        <v>360</v>
      </c>
      <c r="P59" s="52">
        <f>IFERROR(VLOOKUP(Open[[#This Row],[TS LU O A 1.6.23 R]],$AZ$7:$BA$101,2,0)*P$5," ")</f>
        <v>472</v>
      </c>
      <c r="Q59" s="52" t="str">
        <f>IFERROR(VLOOKUP(Open[[#This Row],[TS LU O B 1.6.23 R]],$AZ$7:$BA$101,2,0)*Q$5," ")</f>
        <v xml:space="preserve"> </v>
      </c>
      <c r="R59" s="52">
        <f>IFERROR(VLOOKUP(Open[[#This Row],[TS ZH O/A 8.7.23 R]],$AZ$7:$BA$101,2,0)*R$5," ")</f>
        <v>319.5</v>
      </c>
      <c r="S59" s="148" t="str">
        <f>IFERROR(VLOOKUP(Open[[#This Row],[TS ZH O/B 8.7.23 R]],$AZ$7:$BA$101,2,0)*S$5," ")</f>
        <v xml:space="preserve"> </v>
      </c>
      <c r="T59" s="148" t="str">
        <f>IFERROR(VLOOKUP(Open[[#This Row],[TS BA O A 12.08.23 R]],$AZ$7:$BA$101,2,0)*T$5," ")</f>
        <v xml:space="preserve"> </v>
      </c>
      <c r="U59" s="148" t="str">
        <f>IFERROR(VLOOKUP(Open[[#This Row],[TS BA O B 12.08.23  R]],$AZ$7:$BA$101,2,0)*U$5," ")</f>
        <v xml:space="preserve"> </v>
      </c>
      <c r="V59" s="148" t="str">
        <f>IFERROR(VLOOKUP(Open[[#This Row],[SM LT O A 2.9.23 R]],$AZ$7:$BA$101,2,0)*V$5," ")</f>
        <v xml:space="preserve"> </v>
      </c>
      <c r="W59" s="148" t="str">
        <f>IFERROR(VLOOKUP(Open[[#This Row],[SM LT O B 2.9.23 R]],$AZ$7:$BA$101,2,0)*W$5," ")</f>
        <v xml:space="preserve"> </v>
      </c>
      <c r="X59" s="148" t="str">
        <f>IFERROR(VLOOKUP(Open[[#This Row],[TS LA O 16.9.23 R]],$AZ$7:$BA$101,2,0)*X$5," ")</f>
        <v xml:space="preserve"> </v>
      </c>
      <c r="Y59" s="148" t="str">
        <f>IFERROR(VLOOKUP(Open[[#This Row],[TS ZH O 8.10.23 R]],$AZ$7:$BA$101,2,0)*Y$5," ")</f>
        <v xml:space="preserve"> </v>
      </c>
      <c r="Z59" s="148" t="str">
        <f>IFERROR(VLOOKUP(Open[[#This Row],[TS ZH O/A 6.1.24 R]],$AZ$7:$BA$101,2,0)*Z$5," ")</f>
        <v xml:space="preserve"> </v>
      </c>
      <c r="AA59" s="148" t="str">
        <f>IFERROR(VLOOKUP(Open[[#This Row],[TS ZH O/B 6.1.24 R]],$AZ$7:$BA$101,2,0)*AA$5," ")</f>
        <v xml:space="preserve"> </v>
      </c>
      <c r="AB59" s="148" t="str">
        <f>IFERROR(VLOOKUP(Open[[#This Row],[TS SH O 13.1.24 R]],$AZ$7:$BA$101,2,0)*AB$5," ")</f>
        <v xml:space="preserve"> </v>
      </c>
      <c r="AC59">
        <v>0</v>
      </c>
      <c r="AD59">
        <v>0</v>
      </c>
      <c r="AE59">
        <v>0</v>
      </c>
      <c r="AF59" s="63"/>
      <c r="AG59" s="63"/>
      <c r="AH59" s="63"/>
      <c r="AI59" s="63">
        <v>15</v>
      </c>
      <c r="AJ59" s="63">
        <v>8</v>
      </c>
      <c r="AK59" s="63"/>
      <c r="AL59" s="63">
        <v>13</v>
      </c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83"/>
      <c r="AX59" s="83"/>
      <c r="AY59" s="83"/>
      <c r="AZ59" s="85">
        <v>52</v>
      </c>
      <c r="BA59" s="25">
        <v>50</v>
      </c>
    </row>
    <row r="60" spans="1:54">
      <c r="A60" s="53">
        <f>RANK(Open[[#This Row],[PR Punkte]],Open[PR Punkte],0)</f>
        <v>54</v>
      </c>
      <c r="B60">
        <f>IF(Open[[#This Row],[PR Rang beim letzten Turnier]]&gt;Open[[#This Row],[PR Rang]],1,IF(Open[[#This Row],[PR Rang beim letzten Turnier]]=Open[[#This Row],[PR Rang]],0,-1))</f>
        <v>0</v>
      </c>
      <c r="C60" s="53">
        <f>RANK(Open[[#This Row],[PR Punkte]],Open[PR Punkte],0)</f>
        <v>54</v>
      </c>
      <c r="D60" s="1" t="s">
        <v>604</v>
      </c>
      <c r="E60" t="s">
        <v>657</v>
      </c>
      <c r="F60" s="99">
        <f>SUM(Open[[#This Row],[PR 1]:[PR 3]])</f>
        <v>1090.5</v>
      </c>
      <c r="G60" s="52">
        <f>LARGE(Open[[#This Row],[TS ZH O/B 26.03.23]:[PR3]],1)</f>
        <v>445.5</v>
      </c>
      <c r="H60" s="52">
        <f>LARGE(Open[[#This Row],[TS ZH O/B 26.03.23]:[PR3]],2)</f>
        <v>384</v>
      </c>
      <c r="I60" s="52">
        <f>LARGE(Open[[#This Row],[TS ZH O/B 26.03.23]:[PR3]],3)</f>
        <v>261</v>
      </c>
      <c r="J60" s="1">
        <f t="shared" si="0"/>
        <v>47</v>
      </c>
      <c r="K60" s="52">
        <f t="shared" si="1"/>
        <v>1626.5</v>
      </c>
      <c r="L60" s="52">
        <f>IFERROR(VLOOKUP(Open[[#This Row],[TS ZH O/B 26.03.23 Rang]],$AZ$7:$BA$101,2,0)*L$5," ")</f>
        <v>80</v>
      </c>
      <c r="M60" s="52">
        <f>IFERROR(VLOOKUP(Open[[#This Row],[TS SG O 29.04.23 Rang]],$AZ$7:$BA$101,2,0)*M$5," ")</f>
        <v>261</v>
      </c>
      <c r="N60" s="52" t="str">
        <f>IFERROR(VLOOKUP(Open[[#This Row],[TS ES O 11.06.23 Rang]],$AZ$7:$BA$101,2,0)*N$5," ")</f>
        <v xml:space="preserve"> </v>
      </c>
      <c r="O60" s="52">
        <f>IFERROR(VLOOKUP(Open[[#This Row],[TS SH O 24.06.23 Rang]],$AZ$7:$BA$101,2,0)*O$5," ")</f>
        <v>240</v>
      </c>
      <c r="P60" s="52" t="str">
        <f>IFERROR(VLOOKUP(Open[[#This Row],[TS LU O A 1.6.23 R]],$AZ$7:$BA$101,2,0)*P$5," ")</f>
        <v xml:space="preserve"> </v>
      </c>
      <c r="Q60" s="52" t="str">
        <f>IFERROR(VLOOKUP(Open[[#This Row],[TS LU O B 1.6.23 R]],$AZ$7:$BA$101,2,0)*Q$5," ")</f>
        <v xml:space="preserve"> </v>
      </c>
      <c r="R60" s="52" t="str">
        <f>IFERROR(VLOOKUP(Open[[#This Row],[TS ZH O/A 8.7.23 R]],$AZ$7:$BA$101,2,0)*R$5," ")</f>
        <v xml:space="preserve"> </v>
      </c>
      <c r="S60" s="148" t="str">
        <f>IFERROR(VLOOKUP(Open[[#This Row],[TS ZH O/B 8.7.23 R]],$AZ$7:$BA$101,2,0)*S$5," ")</f>
        <v xml:space="preserve"> </v>
      </c>
      <c r="T60" s="148" t="str">
        <f>IFERROR(VLOOKUP(Open[[#This Row],[TS BA O A 12.08.23 R]],$AZ$7:$BA$101,2,0)*T$5," ")</f>
        <v xml:space="preserve"> </v>
      </c>
      <c r="U60" s="148" t="str">
        <f>IFERROR(VLOOKUP(Open[[#This Row],[TS BA O B 12.08.23  R]],$AZ$7:$BA$101,2,0)*U$5," ")</f>
        <v xml:space="preserve"> </v>
      </c>
      <c r="V60" s="148">
        <f>IFERROR(VLOOKUP(Open[[#This Row],[SM LT O A 2.9.23 R]],$AZ$7:$BA$101,2,0)*V$5," ")</f>
        <v>445.5</v>
      </c>
      <c r="W60" s="148" t="str">
        <f>IFERROR(VLOOKUP(Open[[#This Row],[SM LT O B 2.9.23 R]],$AZ$7:$BA$101,2,0)*W$5," ")</f>
        <v xml:space="preserve"> </v>
      </c>
      <c r="X60" s="148">
        <f>IFERROR(VLOOKUP(Open[[#This Row],[TS LA O 16.9.23 R]],$AZ$7:$BA$101,2,0)*X$5," ")</f>
        <v>384</v>
      </c>
      <c r="Y60" s="148" t="str">
        <f>IFERROR(VLOOKUP(Open[[#This Row],[TS ZH O 8.10.23 R]],$AZ$7:$BA$101,2,0)*Y$5," ")</f>
        <v xml:space="preserve"> </v>
      </c>
      <c r="Z60" s="148">
        <f>IFERROR(VLOOKUP(Open[[#This Row],[TS ZH O/A 6.1.24 R]],$AZ$7:$BA$101,2,0)*Z$5," ")</f>
        <v>216</v>
      </c>
      <c r="AA60" s="148" t="str">
        <f>IFERROR(VLOOKUP(Open[[#This Row],[TS ZH O/B 6.1.24 R]],$AZ$7:$BA$101,2,0)*AA$5," ")</f>
        <v xml:space="preserve"> </v>
      </c>
      <c r="AB60" s="148" t="str">
        <f>IFERROR(VLOOKUP(Open[[#This Row],[TS SH O 13.1.24 R]],$AZ$7:$BA$101,2,0)*AB$5," ")</f>
        <v xml:space="preserve"> </v>
      </c>
      <c r="AC60">
        <v>0</v>
      </c>
      <c r="AD60">
        <v>0</v>
      </c>
      <c r="AE60">
        <v>0</v>
      </c>
      <c r="AF60" s="63">
        <v>3</v>
      </c>
      <c r="AG60" s="63">
        <v>18</v>
      </c>
      <c r="AH60" s="63"/>
      <c r="AI60" s="63">
        <v>23</v>
      </c>
      <c r="AJ60" s="63"/>
      <c r="AK60" s="63"/>
      <c r="AL60" s="63"/>
      <c r="AM60" s="63"/>
      <c r="AN60" s="63"/>
      <c r="AO60" s="63"/>
      <c r="AP60" s="63">
        <v>14</v>
      </c>
      <c r="AQ60" s="63"/>
      <c r="AR60" s="63">
        <v>11</v>
      </c>
      <c r="AS60" s="63"/>
      <c r="AT60" s="63">
        <v>20</v>
      </c>
      <c r="AU60" s="63"/>
      <c r="AV60" s="63"/>
      <c r="AZ60" s="25">
        <v>53</v>
      </c>
      <c r="BA60" s="25">
        <v>50</v>
      </c>
    </row>
    <row r="61" spans="1:54">
      <c r="A61" s="112">
        <f>RANK(Open[[#This Row],[PR Punkte]],Open[PR Punkte],0)</f>
        <v>55</v>
      </c>
      <c r="B61">
        <f>IF(Open[[#This Row],[PR Rang beim letzten Turnier]]&gt;Open[[#This Row],[PR Rang]],1,IF(Open[[#This Row],[PR Rang beim letzten Turnier]]=Open[[#This Row],[PR Rang]],0,-1))</f>
        <v>0</v>
      </c>
      <c r="C61" s="112">
        <f>RANK(Open[[#This Row],[PR Punkte]],Open[PR Punkte],0)</f>
        <v>55</v>
      </c>
      <c r="D61" s="115" t="s">
        <v>541</v>
      </c>
      <c r="E61" t="s">
        <v>17</v>
      </c>
      <c r="F61" s="113">
        <f>SUM(Open[[#This Row],[PR 1]:[PR 3]])</f>
        <v>1074</v>
      </c>
      <c r="G61" s="52">
        <f>LARGE(Open[[#This Row],[TS ZH O/B 26.03.23]:[PR3]],1)</f>
        <v>594</v>
      </c>
      <c r="H61" s="52">
        <f>LARGE(Open[[#This Row],[TS ZH O/B 26.03.23]:[PR3]],2)</f>
        <v>480</v>
      </c>
      <c r="I61" s="52">
        <f>LARGE(Open[[#This Row],[TS ZH O/B 26.03.23]:[PR3]],3)</f>
        <v>0</v>
      </c>
      <c r="J61" s="1">
        <f t="shared" si="0"/>
        <v>64</v>
      </c>
      <c r="K61" s="114">
        <f t="shared" si="1"/>
        <v>1074</v>
      </c>
      <c r="L61" s="52" t="str">
        <f>IFERROR(VLOOKUP(Open[[#This Row],[TS ZH O/B 26.03.23 Rang]],$AZ$7:$BA$101,2,0)*L$5," ")</f>
        <v xml:space="preserve"> </v>
      </c>
      <c r="M61" s="52" t="str">
        <f>IFERROR(VLOOKUP(Open[[#This Row],[TS SG O 29.04.23 Rang]],$AZ$7:$BA$101,2,0)*M$5," ")</f>
        <v xml:space="preserve"> </v>
      </c>
      <c r="N61" s="52" t="str">
        <f>IFERROR(VLOOKUP(Open[[#This Row],[TS ES O 11.06.23 Rang]],$AZ$7:$BA$101,2,0)*N$5," ")</f>
        <v xml:space="preserve"> </v>
      </c>
      <c r="O61" s="52">
        <f>IFERROR(VLOOKUP(Open[[#This Row],[TS SH O 24.06.23 Rang]],$AZ$7:$BA$101,2,0)*O$5," ")</f>
        <v>480</v>
      </c>
      <c r="P61" s="52" t="str">
        <f>IFERROR(VLOOKUP(Open[[#This Row],[TS LU O A 1.6.23 R]],$AZ$7:$BA$101,2,0)*P$5," ")</f>
        <v xml:space="preserve"> </v>
      </c>
      <c r="Q61" s="52" t="str">
        <f>IFERROR(VLOOKUP(Open[[#This Row],[TS LU O B 1.6.23 R]],$AZ$7:$BA$101,2,0)*Q$5," ")</f>
        <v xml:space="preserve"> </v>
      </c>
      <c r="R61" s="52" t="str">
        <f>IFERROR(VLOOKUP(Open[[#This Row],[TS ZH O/A 8.7.23 R]],$AZ$7:$BA$101,2,0)*R$5," ")</f>
        <v xml:space="preserve"> </v>
      </c>
      <c r="S61" s="148" t="str">
        <f>IFERROR(VLOOKUP(Open[[#This Row],[TS ZH O/B 8.7.23 R]],$AZ$7:$BA$101,2,0)*S$5," ")</f>
        <v xml:space="preserve"> </v>
      </c>
      <c r="T61" s="148" t="str">
        <f>IFERROR(VLOOKUP(Open[[#This Row],[TS BA O A 12.08.23 R]],$AZ$7:$BA$101,2,0)*T$5," ")</f>
        <v xml:space="preserve"> </v>
      </c>
      <c r="U61" s="148" t="str">
        <f>IFERROR(VLOOKUP(Open[[#This Row],[TS BA O B 12.08.23  R]],$AZ$7:$BA$101,2,0)*U$5," ")</f>
        <v xml:space="preserve"> </v>
      </c>
      <c r="V61" s="148" t="str">
        <f>IFERROR(VLOOKUP(Open[[#This Row],[SM LT O A 2.9.23 R]],$AZ$7:$BA$101,2,0)*V$5," ")</f>
        <v xml:space="preserve"> </v>
      </c>
      <c r="W61" s="148" t="str">
        <f>IFERROR(VLOOKUP(Open[[#This Row],[SM LT O B 2.9.23 R]],$AZ$7:$BA$101,2,0)*W$5," ")</f>
        <v xml:space="preserve"> </v>
      </c>
      <c r="X61" s="148" t="str">
        <f>IFERROR(VLOOKUP(Open[[#This Row],[TS LA O 16.9.23 R]],$AZ$7:$BA$101,2,0)*X$5," ")</f>
        <v xml:space="preserve"> </v>
      </c>
      <c r="Y61" s="148" t="str">
        <f>IFERROR(VLOOKUP(Open[[#This Row],[TS ZH O 8.10.23 R]],$AZ$7:$BA$101,2,0)*Y$5," ")</f>
        <v xml:space="preserve"> </v>
      </c>
      <c r="Z61" s="148" t="str">
        <f>IFERROR(VLOOKUP(Open[[#This Row],[TS ZH O/A 6.1.24 R]],$AZ$7:$BA$101,2,0)*Z$5," ")</f>
        <v xml:space="preserve"> </v>
      </c>
      <c r="AA61" s="148" t="str">
        <f>IFERROR(VLOOKUP(Open[[#This Row],[TS ZH O/B 6.1.24 R]],$AZ$7:$BA$101,2,0)*AA$5," ")</f>
        <v xml:space="preserve"> </v>
      </c>
      <c r="AB61" s="148">
        <f>IFERROR(VLOOKUP(Open[[#This Row],[TS SH O 13.1.24 R]],$AZ$7:$BA$101,2,0)*AB$5," ")</f>
        <v>594</v>
      </c>
      <c r="AC61">
        <v>0</v>
      </c>
      <c r="AD61">
        <v>0</v>
      </c>
      <c r="AE61">
        <v>0</v>
      </c>
      <c r="AF61" s="63"/>
      <c r="AG61" s="63"/>
      <c r="AH61" s="63"/>
      <c r="AI61" s="63">
        <v>9</v>
      </c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>
        <v>12</v>
      </c>
      <c r="AZ61" s="85">
        <v>54</v>
      </c>
      <c r="BA61" s="25">
        <v>50</v>
      </c>
    </row>
    <row r="62" spans="1:54">
      <c r="A62" s="53">
        <f>RANK(Open[[#This Row],[PR Punkte]],Open[PR Punkte],0)</f>
        <v>56</v>
      </c>
      <c r="B62">
        <f>IF(Open[[#This Row],[PR Rang beim letzten Turnier]]&gt;Open[[#This Row],[PR Rang]],1,IF(Open[[#This Row],[PR Rang beim letzten Turnier]]=Open[[#This Row],[PR Rang]],0,-1))</f>
        <v>0</v>
      </c>
      <c r="C62" s="53">
        <f>RANK(Open[[#This Row],[PR Punkte]],Open[PR Punkte],0)</f>
        <v>56</v>
      </c>
      <c r="D62" s="1" t="s">
        <v>519</v>
      </c>
      <c r="E62" t="s">
        <v>10</v>
      </c>
      <c r="F62" s="99">
        <f>SUM(Open[[#This Row],[PR 1]:[PR 3]])</f>
        <v>1062</v>
      </c>
      <c r="G62" s="52">
        <f>LARGE(Open[[#This Row],[TS ZH O/B 26.03.23]:[PR3]],1)</f>
        <v>384</v>
      </c>
      <c r="H62" s="52">
        <f>LARGE(Open[[#This Row],[TS ZH O/B 26.03.23]:[PR3]],2)</f>
        <v>354</v>
      </c>
      <c r="I62" s="52">
        <f>LARGE(Open[[#This Row],[TS ZH O/B 26.03.23]:[PR3]],3)</f>
        <v>324</v>
      </c>
      <c r="J62" s="1">
        <f t="shared" si="0"/>
        <v>66</v>
      </c>
      <c r="K62" s="52">
        <f t="shared" si="1"/>
        <v>1062</v>
      </c>
      <c r="L62" s="52" t="str">
        <f>IFERROR(VLOOKUP(Open[[#This Row],[TS ZH O/B 26.03.23 Rang]],$AZ$7:$BA$101,2,0)*L$5," ")</f>
        <v xml:space="preserve"> </v>
      </c>
      <c r="M62" s="52" t="str">
        <f>IFERROR(VLOOKUP(Open[[#This Row],[TS SG O 29.04.23 Rang]],$AZ$7:$BA$101,2,0)*M$5," ")</f>
        <v xml:space="preserve"> </v>
      </c>
      <c r="N62" s="52">
        <f>IFERROR(VLOOKUP(Open[[#This Row],[TS ES O 11.06.23 Rang]],$AZ$7:$BA$101,2,0)*N$5," ")</f>
        <v>354</v>
      </c>
      <c r="O62" s="52" t="str">
        <f>IFERROR(VLOOKUP(Open[[#This Row],[TS SH O 24.06.23 Rang]],$AZ$7:$BA$101,2,0)*O$5," ")</f>
        <v xml:space="preserve"> </v>
      </c>
      <c r="P62" s="52" t="str">
        <f>IFERROR(VLOOKUP(Open[[#This Row],[TS LU O A 1.6.23 R]],$AZ$7:$BA$101,2,0)*P$5," ")</f>
        <v xml:space="preserve"> </v>
      </c>
      <c r="Q62" s="52" t="str">
        <f>IFERROR(VLOOKUP(Open[[#This Row],[TS LU O B 1.6.23 R]],$AZ$7:$BA$101,2,0)*Q$5," ")</f>
        <v xml:space="preserve"> </v>
      </c>
      <c r="R62" s="52" t="str">
        <f>IFERROR(VLOOKUP(Open[[#This Row],[TS ZH O/A 8.7.23 R]],$AZ$7:$BA$101,2,0)*R$5," ")</f>
        <v xml:space="preserve"> </v>
      </c>
      <c r="S62" s="148" t="str">
        <f>IFERROR(VLOOKUP(Open[[#This Row],[TS ZH O/B 8.7.23 R]],$AZ$7:$BA$101,2,0)*S$5," ")</f>
        <v xml:space="preserve"> </v>
      </c>
      <c r="T62" s="148" t="str">
        <f>IFERROR(VLOOKUP(Open[[#This Row],[TS BA O A 12.08.23 R]],$AZ$7:$BA$101,2,0)*T$5," ")</f>
        <v xml:space="preserve"> </v>
      </c>
      <c r="U62" s="148" t="str">
        <f>IFERROR(VLOOKUP(Open[[#This Row],[TS BA O B 12.08.23  R]],$AZ$7:$BA$101,2,0)*U$5," ")</f>
        <v xml:space="preserve"> </v>
      </c>
      <c r="V62" s="148" t="str">
        <f>IFERROR(VLOOKUP(Open[[#This Row],[SM LT O A 2.9.23 R]],$AZ$7:$BA$101,2,0)*V$5," ")</f>
        <v xml:space="preserve"> </v>
      </c>
      <c r="W62" s="148" t="str">
        <f>IFERROR(VLOOKUP(Open[[#This Row],[SM LT O B 2.9.23 R]],$AZ$7:$BA$101,2,0)*W$5," ")</f>
        <v xml:space="preserve"> </v>
      </c>
      <c r="X62" s="148">
        <f>IFERROR(VLOOKUP(Open[[#This Row],[TS LA O 16.9.23 R]],$AZ$7:$BA$101,2,0)*X$5," ")</f>
        <v>384</v>
      </c>
      <c r="Y62" s="148" t="str">
        <f>IFERROR(VLOOKUP(Open[[#This Row],[TS ZH O 8.10.23 R]],$AZ$7:$BA$101,2,0)*Y$5," ")</f>
        <v xml:space="preserve"> </v>
      </c>
      <c r="Z62" s="148">
        <f>IFERROR(VLOOKUP(Open[[#This Row],[TS ZH O/A 6.1.24 R]],$AZ$7:$BA$101,2,0)*Z$5," ")</f>
        <v>324</v>
      </c>
      <c r="AA62" s="148" t="str">
        <f>IFERROR(VLOOKUP(Open[[#This Row],[TS ZH O/B 6.1.24 R]],$AZ$7:$BA$101,2,0)*AA$5," ")</f>
        <v xml:space="preserve"> </v>
      </c>
      <c r="AB62" s="148" t="str">
        <f>IFERROR(VLOOKUP(Open[[#This Row],[TS SH O 13.1.24 R]],$AZ$7:$BA$101,2,0)*AB$5," ")</f>
        <v xml:space="preserve"> </v>
      </c>
      <c r="AC62">
        <v>0</v>
      </c>
      <c r="AD62">
        <v>0</v>
      </c>
      <c r="AE62">
        <v>0</v>
      </c>
      <c r="AF62" s="63"/>
      <c r="AG62" s="63"/>
      <c r="AH62" s="63">
        <v>9</v>
      </c>
      <c r="AI62" s="63"/>
      <c r="AJ62" s="63"/>
      <c r="AK62" s="63"/>
      <c r="AL62" s="63"/>
      <c r="AM62" s="63"/>
      <c r="AN62" s="63"/>
      <c r="AO62" s="63"/>
      <c r="AP62" s="63"/>
      <c r="AQ62" s="63"/>
      <c r="AR62" s="63">
        <v>9</v>
      </c>
      <c r="AS62" s="63"/>
      <c r="AT62" s="63">
        <v>16</v>
      </c>
      <c r="AU62" s="63"/>
      <c r="AV62" s="63"/>
      <c r="AZ62" s="25">
        <v>55</v>
      </c>
      <c r="BA62" s="25">
        <v>50</v>
      </c>
    </row>
    <row r="63" spans="1:54">
      <c r="A63" s="53">
        <f>RANK(Open[[#This Row],[PR Punkte]],Open[PR Punkte],0)</f>
        <v>57</v>
      </c>
      <c r="B63">
        <f>IF(Open[[#This Row],[PR Rang beim letzten Turnier]]&gt;Open[[#This Row],[PR Rang]],1,IF(Open[[#This Row],[PR Rang beim letzten Turnier]]=Open[[#This Row],[PR Rang]],0,-1))</f>
        <v>0</v>
      </c>
      <c r="C63" s="53">
        <f>RANK(Open[[#This Row],[PR Punkte]],Open[PR Punkte],0)</f>
        <v>57</v>
      </c>
      <c r="D63" s="1" t="s">
        <v>658</v>
      </c>
      <c r="E63" t="s">
        <v>0</v>
      </c>
      <c r="F63" s="99">
        <f>SUM(Open[[#This Row],[PR 1]:[PR 3]])</f>
        <v>1047</v>
      </c>
      <c r="G63" s="52">
        <f>LARGE(Open[[#This Row],[TS ZH O/B 26.03.23]:[PR3]],1)</f>
        <v>369</v>
      </c>
      <c r="H63" s="52">
        <f>LARGE(Open[[#This Row],[TS ZH O/B 26.03.23]:[PR3]],2)</f>
        <v>354</v>
      </c>
      <c r="I63" s="52">
        <f>LARGE(Open[[#This Row],[TS ZH O/B 26.03.23]:[PR3]],3)</f>
        <v>324</v>
      </c>
      <c r="J63" s="1">
        <f t="shared" si="0"/>
        <v>42</v>
      </c>
      <c r="K63" s="52">
        <f t="shared" si="1"/>
        <v>1845</v>
      </c>
      <c r="L63" s="52" t="str">
        <f>IFERROR(VLOOKUP(Open[[#This Row],[TS ZH O/B 26.03.23 Rang]],$AZ$7:$BA$101,2,0)*L$5," ")</f>
        <v xml:space="preserve"> </v>
      </c>
      <c r="M63" s="52">
        <f>IFERROR(VLOOKUP(Open[[#This Row],[TS SG O 29.04.23 Rang]],$AZ$7:$BA$101,2,0)*M$5," ")</f>
        <v>261</v>
      </c>
      <c r="N63" s="52" t="str">
        <f>IFERROR(VLOOKUP(Open[[#This Row],[TS ES O 11.06.23 Rang]],$AZ$7:$BA$101,2,0)*N$5," ")</f>
        <v xml:space="preserve"> </v>
      </c>
      <c r="O63" s="52">
        <f>IFERROR(VLOOKUP(Open[[#This Row],[TS SH O 24.06.23 Rang]],$AZ$7:$BA$101,2,0)*O$5," ")</f>
        <v>240</v>
      </c>
      <c r="P63" s="52">
        <f>IFERROR(VLOOKUP(Open[[#This Row],[TS LU O A 1.6.23 R]],$AZ$7:$BA$101,2,0)*P$5," ")</f>
        <v>354</v>
      </c>
      <c r="Q63" s="52" t="str">
        <f>IFERROR(VLOOKUP(Open[[#This Row],[TS LU O B 1.6.23 R]],$AZ$7:$BA$101,2,0)*Q$5," ")</f>
        <v xml:space="preserve"> </v>
      </c>
      <c r="R63" s="52" t="str">
        <f>IFERROR(VLOOKUP(Open[[#This Row],[TS ZH O/A 8.7.23 R]],$AZ$7:$BA$101,2,0)*R$5," ")</f>
        <v xml:space="preserve"> </v>
      </c>
      <c r="S63" s="148" t="str">
        <f>IFERROR(VLOOKUP(Open[[#This Row],[TS ZH O/B 8.7.23 R]],$AZ$7:$BA$101,2,0)*S$5," ")</f>
        <v xml:space="preserve"> </v>
      </c>
      <c r="T63" s="148">
        <f>IFERROR(VLOOKUP(Open[[#This Row],[TS BA O A 12.08.23 R]],$AZ$7:$BA$101,2,0)*T$5," ")</f>
        <v>369</v>
      </c>
      <c r="U63" s="148" t="str">
        <f>IFERROR(VLOOKUP(Open[[#This Row],[TS BA O B 12.08.23  R]],$AZ$7:$BA$101,2,0)*U$5," ")</f>
        <v xml:space="preserve"> </v>
      </c>
      <c r="V63" s="148">
        <f>IFERROR(VLOOKUP(Open[[#This Row],[SM LT O A 2.9.23 R]],$AZ$7:$BA$101,2,0)*V$5," ")</f>
        <v>297</v>
      </c>
      <c r="W63" s="148" t="str">
        <f>IFERROR(VLOOKUP(Open[[#This Row],[SM LT O B 2.9.23 R]],$AZ$7:$BA$101,2,0)*W$5," ")</f>
        <v xml:space="preserve"> </v>
      </c>
      <c r="X63" s="148" t="str">
        <f>IFERROR(VLOOKUP(Open[[#This Row],[TS LA O 16.9.23 R]],$AZ$7:$BA$101,2,0)*X$5," ")</f>
        <v xml:space="preserve"> </v>
      </c>
      <c r="Y63" s="148" t="str">
        <f>IFERROR(VLOOKUP(Open[[#This Row],[TS ZH O 8.10.23 R]],$AZ$7:$BA$101,2,0)*Y$5," ")</f>
        <v xml:space="preserve"> </v>
      </c>
      <c r="Z63" s="148">
        <f>IFERROR(VLOOKUP(Open[[#This Row],[TS ZH O/A 6.1.24 R]],$AZ$7:$BA$101,2,0)*Z$5," ")</f>
        <v>324</v>
      </c>
      <c r="AA63" s="148" t="str">
        <f>IFERROR(VLOOKUP(Open[[#This Row],[TS ZH O/B 6.1.24 R]],$AZ$7:$BA$101,2,0)*AA$5," ")</f>
        <v xml:space="preserve"> </v>
      </c>
      <c r="AB63" s="148" t="str">
        <f>IFERROR(VLOOKUP(Open[[#This Row],[TS SH O 13.1.24 R]],$AZ$7:$BA$101,2,0)*AB$5," ")</f>
        <v xml:space="preserve"> </v>
      </c>
      <c r="AC63">
        <v>0</v>
      </c>
      <c r="AD63">
        <v>0</v>
      </c>
      <c r="AE63">
        <v>0</v>
      </c>
      <c r="AF63" s="63"/>
      <c r="AG63" s="63">
        <v>19</v>
      </c>
      <c r="AH63" s="63"/>
      <c r="AI63" s="63">
        <v>17</v>
      </c>
      <c r="AJ63" s="63">
        <v>10</v>
      </c>
      <c r="AK63" s="63"/>
      <c r="AL63" s="63"/>
      <c r="AM63" s="63"/>
      <c r="AN63" s="63">
        <v>15</v>
      </c>
      <c r="AO63" s="63"/>
      <c r="AP63" s="63">
        <v>21</v>
      </c>
      <c r="AQ63" s="63"/>
      <c r="AR63" s="63"/>
      <c r="AS63" s="63"/>
      <c r="AT63" s="63">
        <v>15</v>
      </c>
      <c r="AU63" s="63"/>
      <c r="AV63" s="63"/>
      <c r="AZ63" s="85">
        <v>56</v>
      </c>
      <c r="BA63" s="25">
        <v>50</v>
      </c>
    </row>
    <row r="64" spans="1:54">
      <c r="A64" s="152">
        <f>RANK(Open[[#This Row],[PR Punkte]],Open[PR Punkte],0)</f>
        <v>58</v>
      </c>
      <c r="B64" s="151">
        <f>IF(Open[[#This Row],[PR Rang beim letzten Turnier]]&gt;Open[[#This Row],[PR Rang]],1,IF(Open[[#This Row],[PR Rang beim letzten Turnier]]=Open[[#This Row],[PR Rang]],0,-1))</f>
        <v>0</v>
      </c>
      <c r="C64" s="152">
        <f>RANK(Open[[#This Row],[PR Punkte]],Open[PR Punkte],0)</f>
        <v>58</v>
      </c>
      <c r="D64" s="153" t="s">
        <v>1040</v>
      </c>
      <c r="E64" t="s">
        <v>17</v>
      </c>
      <c r="F64" s="52">
        <f>SUM(Open[[#This Row],[PR 1]:[PR 3]])</f>
        <v>990</v>
      </c>
      <c r="G64" s="52">
        <f>LARGE(Open[[#This Row],[TS ZH O/B 26.03.23]:[PR3]],1)</f>
        <v>990</v>
      </c>
      <c r="H64" s="52">
        <f>LARGE(Open[[#This Row],[TS ZH O/B 26.03.23]:[PR3]],2)</f>
        <v>0</v>
      </c>
      <c r="I64" s="52">
        <f>LARGE(Open[[#This Row],[TS ZH O/B 26.03.23]:[PR3]],3)</f>
        <v>0</v>
      </c>
      <c r="J64" s="1">
        <f t="shared" si="0"/>
        <v>67</v>
      </c>
      <c r="K64" s="52">
        <f t="shared" si="1"/>
        <v>990</v>
      </c>
      <c r="L64" s="52" t="str">
        <f>IFERROR(VLOOKUP(Open[[#This Row],[TS ZH O/B 26.03.23 Rang]],$AZ$7:$BA$101,2,0)*L$5," ")</f>
        <v xml:space="preserve"> </v>
      </c>
      <c r="M64" s="52" t="str">
        <f>IFERROR(VLOOKUP(Open[[#This Row],[TS SG O 29.04.23 Rang]],$AZ$7:$BA$101,2,0)*M$5," ")</f>
        <v xml:space="preserve"> </v>
      </c>
      <c r="N64" s="52" t="str">
        <f>IFERROR(VLOOKUP(Open[[#This Row],[TS ES O 11.06.23 Rang]],$AZ$7:$BA$101,2,0)*N$5," ")</f>
        <v xml:space="preserve"> </v>
      </c>
      <c r="O64" s="52" t="str">
        <f>IFERROR(VLOOKUP(Open[[#This Row],[TS SH O 24.06.23 Rang]],$AZ$7:$BA$101,2,0)*O$5," ")</f>
        <v xml:space="preserve"> </v>
      </c>
      <c r="P64" s="52" t="str">
        <f>IFERROR(VLOOKUP(Open[[#This Row],[TS LU O A 1.6.23 R]],$AZ$7:$BA$101,2,0)*P$5," ")</f>
        <v xml:space="preserve"> </v>
      </c>
      <c r="Q64" s="52" t="str">
        <f>IFERROR(VLOOKUP(Open[[#This Row],[TS LU O B 1.6.23 R]],$AZ$7:$BA$101,2,0)*Q$5," ")</f>
        <v xml:space="preserve"> </v>
      </c>
      <c r="R64" s="52" t="str">
        <f>IFERROR(VLOOKUP(Open[[#This Row],[TS ZH O/A 8.7.23 R]],$AZ$7:$BA$101,2,0)*R$5," ")</f>
        <v xml:space="preserve"> </v>
      </c>
      <c r="S64" s="148" t="str">
        <f>IFERROR(VLOOKUP(Open[[#This Row],[TS ZH O/B 8.7.23 R]],$AZ$7:$BA$101,2,0)*S$5," ")</f>
        <v xml:space="preserve"> </v>
      </c>
      <c r="T64" s="148" t="str">
        <f>IFERROR(VLOOKUP(Open[[#This Row],[TS BA O A 12.08.23 R]],$AZ$7:$BA$101,2,0)*T$5," ")</f>
        <v xml:space="preserve"> </v>
      </c>
      <c r="U64" s="148" t="str">
        <f>IFERROR(VLOOKUP(Open[[#This Row],[TS BA O B 12.08.23  R]],$AZ$7:$BA$101,2,0)*U$5," ")</f>
        <v xml:space="preserve"> </v>
      </c>
      <c r="V64" s="148" t="str">
        <f>IFERROR(VLOOKUP(Open[[#This Row],[SM LT O A 2.9.23 R]],$AZ$7:$BA$101,2,0)*V$5," ")</f>
        <v xml:space="preserve"> </v>
      </c>
      <c r="W64" s="148" t="str">
        <f>IFERROR(VLOOKUP(Open[[#This Row],[SM LT O B 2.9.23 R]],$AZ$7:$BA$101,2,0)*W$5," ")</f>
        <v xml:space="preserve"> </v>
      </c>
      <c r="X64" s="148" t="str">
        <f>IFERROR(VLOOKUP(Open[[#This Row],[TS LA O 16.9.23 R]],$AZ$7:$BA$101,2,0)*X$5," ")</f>
        <v xml:space="preserve"> </v>
      </c>
      <c r="Y64" s="148" t="str">
        <f>IFERROR(VLOOKUP(Open[[#This Row],[TS ZH O 8.10.23 R]],$AZ$7:$BA$101,2,0)*Y$5," ")</f>
        <v xml:space="preserve"> </v>
      </c>
      <c r="Z64" s="148" t="str">
        <f>IFERROR(VLOOKUP(Open[[#This Row],[TS ZH O/A 6.1.24 R]],$AZ$7:$BA$101,2,0)*Z$5," ")</f>
        <v xml:space="preserve"> </v>
      </c>
      <c r="AA64" s="148" t="str">
        <f>IFERROR(VLOOKUP(Open[[#This Row],[TS ZH O/B 6.1.24 R]],$AZ$7:$BA$101,2,0)*AA$5," ")</f>
        <v xml:space="preserve"> </v>
      </c>
      <c r="AB64" s="148">
        <f>IFERROR(VLOOKUP(Open[[#This Row],[TS SH O 13.1.24 R]],$AZ$7:$BA$101,2,0)*AB$5," ")</f>
        <v>990</v>
      </c>
      <c r="AC64">
        <v>0</v>
      </c>
      <c r="AD64">
        <v>0</v>
      </c>
      <c r="AE64">
        <v>0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28">
        <v>5</v>
      </c>
      <c r="AZ64" s="25">
        <v>57</v>
      </c>
      <c r="BA64" s="25">
        <v>25</v>
      </c>
    </row>
    <row r="65" spans="1:54">
      <c r="A65" s="152">
        <f>RANK(Open[[#This Row],[PR Punkte]],Open[PR Punkte],0)</f>
        <v>58</v>
      </c>
      <c r="B65" s="151">
        <f>IF(Open[[#This Row],[PR Rang beim letzten Turnier]]&gt;Open[[#This Row],[PR Rang]],1,IF(Open[[#This Row],[PR Rang beim letzten Turnier]]=Open[[#This Row],[PR Rang]],0,-1))</f>
        <v>0</v>
      </c>
      <c r="C65" s="152">
        <f>RANK(Open[[#This Row],[PR Punkte]],Open[PR Punkte],0)</f>
        <v>58</v>
      </c>
      <c r="D65" s="153" t="s">
        <v>1041</v>
      </c>
      <c r="E65" t="s">
        <v>17</v>
      </c>
      <c r="F65" s="52">
        <f>SUM(Open[[#This Row],[PR 1]:[PR 3]])</f>
        <v>990</v>
      </c>
      <c r="G65" s="52">
        <f>LARGE(Open[[#This Row],[TS ZH O/B 26.03.23]:[PR3]],1)</f>
        <v>990</v>
      </c>
      <c r="H65" s="52">
        <f>LARGE(Open[[#This Row],[TS ZH O/B 26.03.23]:[PR3]],2)</f>
        <v>0</v>
      </c>
      <c r="I65" s="52">
        <f>LARGE(Open[[#This Row],[TS ZH O/B 26.03.23]:[PR3]],3)</f>
        <v>0</v>
      </c>
      <c r="J65" s="1">
        <f t="shared" si="0"/>
        <v>67</v>
      </c>
      <c r="K65" s="52">
        <f t="shared" si="1"/>
        <v>990</v>
      </c>
      <c r="L65" s="52" t="str">
        <f>IFERROR(VLOOKUP(Open[[#This Row],[TS ZH O/B 26.03.23 Rang]],$AZ$7:$BA$101,2,0)*L$5," ")</f>
        <v xml:space="preserve"> </v>
      </c>
      <c r="M65" s="52" t="str">
        <f>IFERROR(VLOOKUP(Open[[#This Row],[TS SG O 29.04.23 Rang]],$AZ$7:$BA$101,2,0)*M$5," ")</f>
        <v xml:space="preserve"> </v>
      </c>
      <c r="N65" s="52" t="str">
        <f>IFERROR(VLOOKUP(Open[[#This Row],[TS ES O 11.06.23 Rang]],$AZ$7:$BA$101,2,0)*N$5," ")</f>
        <v xml:space="preserve"> </v>
      </c>
      <c r="O65" s="52" t="str">
        <f>IFERROR(VLOOKUP(Open[[#This Row],[TS SH O 24.06.23 Rang]],$AZ$7:$BA$101,2,0)*O$5," ")</f>
        <v xml:space="preserve"> </v>
      </c>
      <c r="P65" s="52" t="str">
        <f>IFERROR(VLOOKUP(Open[[#This Row],[TS LU O A 1.6.23 R]],$AZ$7:$BA$101,2,0)*P$5," ")</f>
        <v xml:space="preserve"> </v>
      </c>
      <c r="Q65" s="52" t="str">
        <f>IFERROR(VLOOKUP(Open[[#This Row],[TS LU O B 1.6.23 R]],$AZ$7:$BA$101,2,0)*Q$5," ")</f>
        <v xml:space="preserve"> </v>
      </c>
      <c r="R65" s="52" t="str">
        <f>IFERROR(VLOOKUP(Open[[#This Row],[TS ZH O/A 8.7.23 R]],$AZ$7:$BA$101,2,0)*R$5," ")</f>
        <v xml:space="preserve"> </v>
      </c>
      <c r="S65" s="148" t="str">
        <f>IFERROR(VLOOKUP(Open[[#This Row],[TS ZH O/B 8.7.23 R]],$AZ$7:$BA$101,2,0)*S$5," ")</f>
        <v xml:space="preserve"> </v>
      </c>
      <c r="T65" s="148" t="str">
        <f>IFERROR(VLOOKUP(Open[[#This Row],[TS BA O A 12.08.23 R]],$AZ$7:$BA$101,2,0)*T$5," ")</f>
        <v xml:space="preserve"> </v>
      </c>
      <c r="U65" s="148" t="str">
        <f>IFERROR(VLOOKUP(Open[[#This Row],[TS BA O B 12.08.23  R]],$AZ$7:$BA$101,2,0)*U$5," ")</f>
        <v xml:space="preserve"> </v>
      </c>
      <c r="V65" s="148" t="str">
        <f>IFERROR(VLOOKUP(Open[[#This Row],[SM LT O A 2.9.23 R]],$AZ$7:$BA$101,2,0)*V$5," ")</f>
        <v xml:space="preserve"> </v>
      </c>
      <c r="W65" s="148" t="str">
        <f>IFERROR(VLOOKUP(Open[[#This Row],[SM LT O B 2.9.23 R]],$AZ$7:$BA$101,2,0)*W$5," ")</f>
        <v xml:space="preserve"> </v>
      </c>
      <c r="X65" s="148" t="str">
        <f>IFERROR(VLOOKUP(Open[[#This Row],[TS LA O 16.9.23 R]],$AZ$7:$BA$101,2,0)*X$5," ")</f>
        <v xml:space="preserve"> </v>
      </c>
      <c r="Y65" s="148" t="str">
        <f>IFERROR(VLOOKUP(Open[[#This Row],[TS ZH O 8.10.23 R]],$AZ$7:$BA$101,2,0)*Y$5," ")</f>
        <v xml:space="preserve"> </v>
      </c>
      <c r="Z65" s="148" t="str">
        <f>IFERROR(VLOOKUP(Open[[#This Row],[TS ZH O/A 6.1.24 R]],$AZ$7:$BA$101,2,0)*Z$5," ")</f>
        <v xml:space="preserve"> </v>
      </c>
      <c r="AA65" s="148" t="str">
        <f>IFERROR(VLOOKUP(Open[[#This Row],[TS ZH O/B 6.1.24 R]],$AZ$7:$BA$101,2,0)*AA$5," ")</f>
        <v xml:space="preserve"> </v>
      </c>
      <c r="AB65" s="148">
        <f>IFERROR(VLOOKUP(Open[[#This Row],[TS SH O 13.1.24 R]],$AZ$7:$BA$101,2,0)*AB$5," ")</f>
        <v>990</v>
      </c>
      <c r="AC65">
        <v>0</v>
      </c>
      <c r="AD65">
        <v>0</v>
      </c>
      <c r="AE65">
        <v>0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28">
        <v>5</v>
      </c>
      <c r="AZ65" s="85">
        <v>58</v>
      </c>
      <c r="BA65" s="25">
        <v>25</v>
      </c>
    </row>
    <row r="66" spans="1:54">
      <c r="A66" s="53">
        <f>RANK(Open[[#This Row],[PR Punkte]],Open[PR Punkte],0)</f>
        <v>60</v>
      </c>
      <c r="B66">
        <f>IF(Open[[#This Row],[PR Rang beim letzten Turnier]]&gt;Open[[#This Row],[PR Rang]],1,IF(Open[[#This Row],[PR Rang beim letzten Turnier]]=Open[[#This Row],[PR Rang]],0,-1))</f>
        <v>0</v>
      </c>
      <c r="C66" s="53">
        <f>RANK(Open[[#This Row],[PR Punkte]],Open[PR Punkte],0)</f>
        <v>60</v>
      </c>
      <c r="D66" s="1" t="s">
        <v>620</v>
      </c>
      <c r="E66" t="s">
        <v>10</v>
      </c>
      <c r="F66" s="99">
        <f>SUM(Open[[#This Row],[PR 1]:[PR 3]])</f>
        <v>985.5</v>
      </c>
      <c r="G66" s="52">
        <f>LARGE(Open[[#This Row],[TS ZH O/B 26.03.23]:[PR3]],1)</f>
        <v>384</v>
      </c>
      <c r="H66" s="52">
        <f>LARGE(Open[[#This Row],[TS ZH O/B 26.03.23]:[PR3]],2)</f>
        <v>354</v>
      </c>
      <c r="I66" s="52">
        <f>LARGE(Open[[#This Row],[TS ZH O/B 26.03.23]:[PR3]],3)</f>
        <v>247.5</v>
      </c>
      <c r="J66" s="1">
        <f t="shared" si="0"/>
        <v>48</v>
      </c>
      <c r="K66" s="52">
        <f t="shared" si="1"/>
        <v>1615.5</v>
      </c>
      <c r="L66" s="52" t="str">
        <f>IFERROR(VLOOKUP(Open[[#This Row],[TS ZH O/B 26.03.23 Rang]],$AZ$7:$BA$101,2,0)*L$5," ")</f>
        <v xml:space="preserve"> </v>
      </c>
      <c r="M66" s="52" t="str">
        <f>IFERROR(VLOOKUP(Open[[#This Row],[TS SG O 29.04.23 Rang]],$AZ$7:$BA$101,2,0)*M$5," ")</f>
        <v xml:space="preserve"> </v>
      </c>
      <c r="N66" s="52">
        <f>IFERROR(VLOOKUP(Open[[#This Row],[TS ES O 11.06.23 Rang]],$AZ$7:$BA$101,2,0)*N$5," ")</f>
        <v>354</v>
      </c>
      <c r="O66" s="52">
        <f>IFERROR(VLOOKUP(Open[[#This Row],[TS SH O 24.06.23 Rang]],$AZ$7:$BA$101,2,0)*O$5," ")</f>
        <v>240</v>
      </c>
      <c r="P66" s="52">
        <f>IFERROR(VLOOKUP(Open[[#This Row],[TS LU O A 1.6.23 R]],$AZ$7:$BA$101,2,0)*P$5," ")</f>
        <v>177</v>
      </c>
      <c r="Q66" s="52" t="str">
        <f>IFERROR(VLOOKUP(Open[[#This Row],[TS LU O B 1.6.23 R]],$AZ$7:$BA$101,2,0)*Q$5," ")</f>
        <v xml:space="preserve"> </v>
      </c>
      <c r="R66" s="52">
        <f>IFERROR(VLOOKUP(Open[[#This Row],[TS ZH O/A 8.7.23 R]],$AZ$7:$BA$101,2,0)*R$5," ")</f>
        <v>213</v>
      </c>
      <c r="S66" s="148" t="str">
        <f>IFERROR(VLOOKUP(Open[[#This Row],[TS ZH O/B 8.7.23 R]],$AZ$7:$BA$101,2,0)*S$5," ")</f>
        <v xml:space="preserve"> </v>
      </c>
      <c r="T66" s="148" t="str">
        <f>IFERROR(VLOOKUP(Open[[#This Row],[TS BA O A 12.08.23 R]],$AZ$7:$BA$101,2,0)*T$5," ")</f>
        <v xml:space="preserve"> </v>
      </c>
      <c r="U66" s="148" t="str">
        <f>IFERROR(VLOOKUP(Open[[#This Row],[TS BA O B 12.08.23  R]],$AZ$7:$BA$101,2,0)*U$5," ")</f>
        <v xml:space="preserve"> </v>
      </c>
      <c r="V66" s="148">
        <f>IFERROR(VLOOKUP(Open[[#This Row],[SM LT O A 2.9.23 R]],$AZ$7:$BA$101,2,0)*V$5," ")</f>
        <v>247.5</v>
      </c>
      <c r="W66" s="148" t="str">
        <f>IFERROR(VLOOKUP(Open[[#This Row],[SM LT O B 2.9.23 R]],$AZ$7:$BA$101,2,0)*W$5," ")</f>
        <v xml:space="preserve"> </v>
      </c>
      <c r="X66" s="148">
        <f>IFERROR(VLOOKUP(Open[[#This Row],[TS LA O 16.9.23 R]],$AZ$7:$BA$101,2,0)*X$5," ")</f>
        <v>384</v>
      </c>
      <c r="Y66" s="148" t="str">
        <f>IFERROR(VLOOKUP(Open[[#This Row],[TS ZH O 8.10.23 R]],$AZ$7:$BA$101,2,0)*Y$5," ")</f>
        <v xml:space="preserve"> </v>
      </c>
      <c r="Z66" s="148" t="str">
        <f>IFERROR(VLOOKUP(Open[[#This Row],[TS ZH O/A 6.1.24 R]],$AZ$7:$BA$101,2,0)*Z$5," ")</f>
        <v xml:space="preserve"> </v>
      </c>
      <c r="AA66" s="148" t="str">
        <f>IFERROR(VLOOKUP(Open[[#This Row],[TS ZH O/B 6.1.24 R]],$AZ$7:$BA$101,2,0)*AA$5," ")</f>
        <v xml:space="preserve"> </v>
      </c>
      <c r="AB66" s="148" t="str">
        <f>IFERROR(VLOOKUP(Open[[#This Row],[TS SH O 13.1.24 R]],$AZ$7:$BA$101,2,0)*AB$5," ")</f>
        <v xml:space="preserve"> </v>
      </c>
      <c r="AC66">
        <v>0</v>
      </c>
      <c r="AD66">
        <v>0</v>
      </c>
      <c r="AE66">
        <v>0</v>
      </c>
      <c r="AF66" s="63"/>
      <c r="AG66" s="63"/>
      <c r="AH66" s="63">
        <v>10</v>
      </c>
      <c r="AI66" s="63">
        <v>21</v>
      </c>
      <c r="AJ66" s="63">
        <v>17</v>
      </c>
      <c r="AK66" s="63"/>
      <c r="AL66" s="63">
        <v>19</v>
      </c>
      <c r="AM66" s="63"/>
      <c r="AN66" s="63"/>
      <c r="AO66" s="63"/>
      <c r="AP66" s="63">
        <v>27</v>
      </c>
      <c r="AQ66" s="63"/>
      <c r="AR66" s="63">
        <v>12</v>
      </c>
      <c r="AS66" s="63"/>
      <c r="AT66" s="63"/>
      <c r="AU66" s="63"/>
      <c r="AV66" s="63"/>
      <c r="AZ66" s="25">
        <v>59</v>
      </c>
      <c r="BA66" s="25">
        <v>25</v>
      </c>
      <c r="BB66" s="83"/>
    </row>
    <row r="67" spans="1:54">
      <c r="A67" s="53">
        <f>RANK(Open[[#This Row],[PR Punkte]],Open[PR Punkte],0)</f>
        <v>61</v>
      </c>
      <c r="B67">
        <f>IF(Open[[#This Row],[PR Rang beim letzten Turnier]]&gt;Open[[#This Row],[PR Rang]],1,IF(Open[[#This Row],[PR Rang beim letzten Turnier]]=Open[[#This Row],[PR Rang]],0,-1))</f>
        <v>0</v>
      </c>
      <c r="C67" s="53">
        <f>RANK(Open[[#This Row],[PR Punkte]],Open[PR Punkte],0)</f>
        <v>61</v>
      </c>
      <c r="D67" s="1" t="s">
        <v>355</v>
      </c>
      <c r="E67" t="s">
        <v>0</v>
      </c>
      <c r="F67" s="99">
        <f>SUM(Open[[#This Row],[PR 1]:[PR 3]])</f>
        <v>964.5</v>
      </c>
      <c r="G67" s="52">
        <f>LARGE(Open[[#This Row],[TS ZH O/B 26.03.23]:[PR3]],1)</f>
        <v>384</v>
      </c>
      <c r="H67" s="52">
        <f>LARGE(Open[[#This Row],[TS ZH O/B 26.03.23]:[PR3]],2)</f>
        <v>315</v>
      </c>
      <c r="I67" s="52">
        <f>LARGE(Open[[#This Row],[TS ZH O/B 26.03.23]:[PR3]],3)</f>
        <v>265.5</v>
      </c>
      <c r="J67" s="1">
        <f t="shared" si="0"/>
        <v>62</v>
      </c>
      <c r="K67" s="52">
        <f t="shared" si="1"/>
        <v>1141.5</v>
      </c>
      <c r="L67" s="52" t="str">
        <f>IFERROR(VLOOKUP(Open[[#This Row],[TS ZH O/B 26.03.23 Rang]],$AZ$7:$BA$101,2,0)*L$5," ")</f>
        <v xml:space="preserve"> </v>
      </c>
      <c r="M67" s="52" t="str">
        <f>IFERROR(VLOOKUP(Open[[#This Row],[TS SG O 29.04.23 Rang]],$AZ$7:$BA$101,2,0)*M$5," ")</f>
        <v xml:space="preserve"> </v>
      </c>
      <c r="N67" s="52">
        <f>IFERROR(VLOOKUP(Open[[#This Row],[TS ES O 11.06.23 Rang]],$AZ$7:$BA$101,2,0)*N$5," ")</f>
        <v>265.5</v>
      </c>
      <c r="O67" s="52" t="str">
        <f>IFERROR(VLOOKUP(Open[[#This Row],[TS SH O 24.06.23 Rang]],$AZ$7:$BA$101,2,0)*O$5," ")</f>
        <v xml:space="preserve"> </v>
      </c>
      <c r="P67" s="52">
        <f>IFERROR(VLOOKUP(Open[[#This Row],[TS LU O A 1.6.23 R]],$AZ$7:$BA$101,2,0)*P$5," ")</f>
        <v>177</v>
      </c>
      <c r="Q67" s="52" t="str">
        <f>IFERROR(VLOOKUP(Open[[#This Row],[TS LU O B 1.6.23 R]],$AZ$7:$BA$101,2,0)*Q$5," ")</f>
        <v xml:space="preserve"> </v>
      </c>
      <c r="R67" s="52" t="str">
        <f>IFERROR(VLOOKUP(Open[[#This Row],[TS ZH O/A 8.7.23 R]],$AZ$7:$BA$101,2,0)*R$5," ")</f>
        <v xml:space="preserve"> </v>
      </c>
      <c r="S67" s="148" t="str">
        <f>IFERROR(VLOOKUP(Open[[#This Row],[TS ZH O/B 8.7.23 R]],$AZ$7:$BA$101,2,0)*S$5," ")</f>
        <v xml:space="preserve"> </v>
      </c>
      <c r="T67" s="148" t="str">
        <f>IFERROR(VLOOKUP(Open[[#This Row],[TS BA O A 12.08.23 R]],$AZ$7:$BA$101,2,0)*T$5," ")</f>
        <v xml:space="preserve"> </v>
      </c>
      <c r="U67" s="148" t="str">
        <f>IFERROR(VLOOKUP(Open[[#This Row],[TS BA O B 12.08.23  R]],$AZ$7:$BA$101,2,0)*U$5," ")</f>
        <v xml:space="preserve"> </v>
      </c>
      <c r="V67" s="148" t="str">
        <f>IFERROR(VLOOKUP(Open[[#This Row],[SM LT O A 2.9.23 R]],$AZ$7:$BA$101,2,0)*V$5," ")</f>
        <v xml:space="preserve"> </v>
      </c>
      <c r="W67" s="148" t="str">
        <f>IFERROR(VLOOKUP(Open[[#This Row],[SM LT O B 2.9.23 R]],$AZ$7:$BA$101,2,0)*W$5," ")</f>
        <v xml:space="preserve"> </v>
      </c>
      <c r="X67" s="148">
        <f>IFERROR(VLOOKUP(Open[[#This Row],[TS LA O 16.9.23 R]],$AZ$7:$BA$101,2,0)*X$5," ")</f>
        <v>384</v>
      </c>
      <c r="Y67" s="148">
        <f>IFERROR(VLOOKUP(Open[[#This Row],[TS ZH O 8.10.23 R]],$AZ$7:$BA$101,2,0)*Y$5," ")</f>
        <v>315</v>
      </c>
      <c r="Z67" s="148" t="str">
        <f>IFERROR(VLOOKUP(Open[[#This Row],[TS ZH O/A 6.1.24 R]],$AZ$7:$BA$101,2,0)*Z$5," ")</f>
        <v xml:space="preserve"> </v>
      </c>
      <c r="AA67" s="148" t="str">
        <f>IFERROR(VLOOKUP(Open[[#This Row],[TS ZH O/B 6.1.24 R]],$AZ$7:$BA$101,2,0)*AA$5," ")</f>
        <v xml:space="preserve"> </v>
      </c>
      <c r="AB67" s="148" t="str">
        <f>IFERROR(VLOOKUP(Open[[#This Row],[TS SH O 13.1.24 R]],$AZ$7:$BA$101,2,0)*AB$5," ")</f>
        <v xml:space="preserve"> </v>
      </c>
      <c r="AC67">
        <v>0</v>
      </c>
      <c r="AD67">
        <v>0</v>
      </c>
      <c r="AE67">
        <v>0</v>
      </c>
      <c r="AF67" s="63"/>
      <c r="AG67" s="63"/>
      <c r="AH67" s="63">
        <v>15</v>
      </c>
      <c r="AI67" s="63"/>
      <c r="AJ67" s="63">
        <v>22</v>
      </c>
      <c r="AK67" s="63"/>
      <c r="AL67" s="63"/>
      <c r="AM67" s="63"/>
      <c r="AN67" s="63"/>
      <c r="AO67" s="63"/>
      <c r="AP67" s="63"/>
      <c r="AQ67" s="63"/>
      <c r="AR67" s="63">
        <v>10</v>
      </c>
      <c r="AS67" s="63">
        <v>15</v>
      </c>
      <c r="AT67" s="63"/>
      <c r="AU67" s="63"/>
      <c r="AV67" s="63"/>
      <c r="AZ67" s="85">
        <v>60</v>
      </c>
      <c r="BA67" s="25">
        <v>25</v>
      </c>
    </row>
    <row r="68" spans="1:54">
      <c r="A68" s="53">
        <f>RANK(Open[[#This Row],[PR Punkte]],Open[PR Punkte],0)</f>
        <v>62</v>
      </c>
      <c r="B68">
        <f>IF(Open[[#This Row],[PR Rang beim letzten Turnier]]&gt;Open[[#This Row],[PR Rang]],1,IF(Open[[#This Row],[PR Rang beim letzten Turnier]]=Open[[#This Row],[PR Rang]],0,-1))</f>
        <v>0</v>
      </c>
      <c r="C68" s="53">
        <f>RANK(Open[[#This Row],[PR Punkte]],Open[PR Punkte],0)</f>
        <v>62</v>
      </c>
      <c r="D68" s="7" t="s">
        <v>310</v>
      </c>
      <c r="E68" t="s">
        <v>12</v>
      </c>
      <c r="F68" s="52">
        <f>SUM(Open[[#This Row],[PR 1]:[PR 3]])</f>
        <v>913.5</v>
      </c>
      <c r="G68" s="52">
        <f>LARGE(Open[[#This Row],[TS ZH O/B 26.03.23]:[PR3]],1)</f>
        <v>420</v>
      </c>
      <c r="H68" s="52">
        <f>LARGE(Open[[#This Row],[TS ZH O/B 26.03.23]:[PR3]],2)</f>
        <v>247.5</v>
      </c>
      <c r="I68" s="52">
        <f>LARGE(Open[[#This Row],[TS ZH O/B 26.03.23]:[PR3]],3)</f>
        <v>245.99999999999997</v>
      </c>
      <c r="J68" s="1">
        <f t="shared" si="0"/>
        <v>57</v>
      </c>
      <c r="K68" s="52">
        <f t="shared" si="1"/>
        <v>1403.5</v>
      </c>
      <c r="L68" s="52" t="str">
        <f>IFERROR(VLOOKUP(Open[[#This Row],[TS ZH O/B 26.03.23 Rang]],$AZ$7:$BA$101,2,0)*L$5," ")</f>
        <v xml:space="preserve"> </v>
      </c>
      <c r="M68" s="52" t="str">
        <f>IFERROR(VLOOKUP(Open[[#This Row],[TS SG O 29.04.23 Rang]],$AZ$7:$BA$101,2,0)*M$5," ")</f>
        <v xml:space="preserve"> </v>
      </c>
      <c r="N68" s="52" t="str">
        <f>IFERROR(VLOOKUP(Open[[#This Row],[TS ES O 11.06.23 Rang]],$AZ$7:$BA$101,2,0)*N$5," ")</f>
        <v xml:space="preserve"> </v>
      </c>
      <c r="O68" s="52" t="str">
        <f>IFERROR(VLOOKUP(Open[[#This Row],[TS SH O 24.06.23 Rang]],$AZ$7:$BA$101,2,0)*O$5," ")</f>
        <v xml:space="preserve"> </v>
      </c>
      <c r="P68" s="52">
        <f>IFERROR(VLOOKUP(Open[[#This Row],[TS LU O A 1.6.23 R]],$AZ$7:$BA$101,2,0)*P$5," ")</f>
        <v>177</v>
      </c>
      <c r="Q68" s="52" t="str">
        <f>IFERROR(VLOOKUP(Open[[#This Row],[TS LU O B 1.6.23 R]],$AZ$7:$BA$101,2,0)*Q$5," ")</f>
        <v xml:space="preserve"> </v>
      </c>
      <c r="R68" s="52">
        <f>IFERROR(VLOOKUP(Open[[#This Row],[TS ZH O/A 8.7.23 R]],$AZ$7:$BA$101,2,0)*R$5," ")</f>
        <v>213</v>
      </c>
      <c r="S68" s="148">
        <f>IFERROR(VLOOKUP(Open[[#This Row],[TS ZH O/B 8.7.23 R]],$AZ$7:$BA$101,2,0)*S$5," ")</f>
        <v>100</v>
      </c>
      <c r="T68" s="148">
        <f>IFERROR(VLOOKUP(Open[[#This Row],[TS BA O A 12.08.23 R]],$AZ$7:$BA$101,2,0)*T$5," ")</f>
        <v>245.99999999999997</v>
      </c>
      <c r="U68" s="148" t="str">
        <f>IFERROR(VLOOKUP(Open[[#This Row],[TS BA O B 12.08.23  R]],$AZ$7:$BA$101,2,0)*U$5," ")</f>
        <v xml:space="preserve"> </v>
      </c>
      <c r="V68" s="148">
        <f>IFERROR(VLOOKUP(Open[[#This Row],[SM LT O A 2.9.23 R]],$AZ$7:$BA$101,2,0)*V$5," ")</f>
        <v>247.5</v>
      </c>
      <c r="W68" s="148" t="str">
        <f>IFERROR(VLOOKUP(Open[[#This Row],[SM LT O B 2.9.23 R]],$AZ$7:$BA$101,2,0)*W$5," ")</f>
        <v xml:space="preserve"> </v>
      </c>
      <c r="X68" s="148" t="str">
        <f>IFERROR(VLOOKUP(Open[[#This Row],[TS LA O 16.9.23 R]],$AZ$7:$BA$101,2,0)*X$5," ")</f>
        <v xml:space="preserve"> </v>
      </c>
      <c r="Y68" s="148">
        <f>IFERROR(VLOOKUP(Open[[#This Row],[TS ZH O 8.10.23 R]],$AZ$7:$BA$101,2,0)*Y$5," ")</f>
        <v>420</v>
      </c>
      <c r="Z68" s="148" t="str">
        <f>IFERROR(VLOOKUP(Open[[#This Row],[TS ZH O/A 6.1.24 R]],$AZ$7:$BA$101,2,0)*Z$5," ")</f>
        <v xml:space="preserve"> </v>
      </c>
      <c r="AA68" s="148" t="str">
        <f>IFERROR(VLOOKUP(Open[[#This Row],[TS ZH O/B 6.1.24 R]],$AZ$7:$BA$101,2,0)*AA$5," ")</f>
        <v xml:space="preserve"> </v>
      </c>
      <c r="AB68" s="148" t="str">
        <f>IFERROR(VLOOKUP(Open[[#This Row],[TS SH O 13.1.24 R]],$AZ$7:$BA$101,2,0)*AB$5," ")</f>
        <v xml:space="preserve"> </v>
      </c>
      <c r="AC68">
        <v>0</v>
      </c>
      <c r="AD68">
        <v>0</v>
      </c>
      <c r="AE68">
        <v>0</v>
      </c>
      <c r="AF68" s="63"/>
      <c r="AG68" s="63"/>
      <c r="AH68" s="63"/>
      <c r="AI68" s="63"/>
      <c r="AJ68" s="63">
        <v>19</v>
      </c>
      <c r="AK68" s="63"/>
      <c r="AL68" s="63">
        <v>19</v>
      </c>
      <c r="AM68" s="63">
        <v>1</v>
      </c>
      <c r="AN68" s="63">
        <v>23</v>
      </c>
      <c r="AO68" s="63"/>
      <c r="AP68" s="63">
        <v>30</v>
      </c>
      <c r="AQ68" s="63"/>
      <c r="AR68" s="63"/>
      <c r="AS68" s="63">
        <v>11</v>
      </c>
      <c r="AT68" s="63"/>
      <c r="AU68" s="63"/>
      <c r="AV68" s="63"/>
      <c r="AZ68" s="25">
        <v>61</v>
      </c>
      <c r="BA68" s="25">
        <v>25</v>
      </c>
    </row>
    <row r="69" spans="1:54">
      <c r="A69" s="53">
        <f>RANK(Open[[#This Row],[PR Punkte]],Open[PR Punkte],0)</f>
        <v>63</v>
      </c>
      <c r="B69">
        <f>IF(Open[[#This Row],[PR Rang beim letzten Turnier]]&gt;Open[[#This Row],[PR Rang]],1,IF(Open[[#This Row],[PR Rang beim letzten Turnier]]=Open[[#This Row],[PR Rang]],0,-1))</f>
        <v>0</v>
      </c>
      <c r="C69" s="53">
        <f>RANK(Open[[#This Row],[PR Punkte]],Open[PR Punkte],0)</f>
        <v>63</v>
      </c>
      <c r="D69" s="1" t="s">
        <v>581</v>
      </c>
      <c r="E69" t="s">
        <v>10</v>
      </c>
      <c r="F69" s="99">
        <f>SUM(Open[[#This Row],[PR 1]:[PR 3]])</f>
        <v>891</v>
      </c>
      <c r="G69" s="52">
        <f>LARGE(Open[[#This Row],[TS ZH O/B 26.03.23]:[PR3]],1)</f>
        <v>354</v>
      </c>
      <c r="H69" s="52">
        <f>LARGE(Open[[#This Row],[TS ZH O/B 26.03.23]:[PR3]],2)</f>
        <v>297</v>
      </c>
      <c r="I69" s="52">
        <f>LARGE(Open[[#This Row],[TS ZH O/B 26.03.23]:[PR3]],3)</f>
        <v>240</v>
      </c>
      <c r="J69" s="1">
        <f t="shared" si="0"/>
        <v>69</v>
      </c>
      <c r="K69" s="52">
        <f t="shared" si="1"/>
        <v>891</v>
      </c>
      <c r="L69" s="52" t="str">
        <f>IFERROR(VLOOKUP(Open[[#This Row],[TS ZH O/B 26.03.23 Rang]],$AZ$7:$BA$101,2,0)*L$5," ")</f>
        <v xml:space="preserve"> </v>
      </c>
      <c r="M69" s="52" t="str">
        <f>IFERROR(VLOOKUP(Open[[#This Row],[TS SG O 29.04.23 Rang]],$AZ$7:$BA$101,2,0)*M$5," ")</f>
        <v xml:space="preserve"> </v>
      </c>
      <c r="N69" s="52">
        <f>IFERROR(VLOOKUP(Open[[#This Row],[TS ES O 11.06.23 Rang]],$AZ$7:$BA$101,2,0)*N$5," ")</f>
        <v>354</v>
      </c>
      <c r="O69" s="52">
        <f>IFERROR(VLOOKUP(Open[[#This Row],[TS SH O 24.06.23 Rang]],$AZ$7:$BA$101,2,0)*O$5," ")</f>
        <v>240</v>
      </c>
      <c r="P69" s="52" t="str">
        <f>IFERROR(VLOOKUP(Open[[#This Row],[TS LU O A 1.6.23 R]],$AZ$7:$BA$101,2,0)*P$5," ")</f>
        <v xml:space="preserve"> </v>
      </c>
      <c r="Q69" s="52" t="str">
        <f>IFERROR(VLOOKUP(Open[[#This Row],[TS LU O B 1.6.23 R]],$AZ$7:$BA$101,2,0)*Q$5," ")</f>
        <v xml:space="preserve"> </v>
      </c>
      <c r="R69" s="52" t="str">
        <f>IFERROR(VLOOKUP(Open[[#This Row],[TS ZH O/A 8.7.23 R]],$AZ$7:$BA$101,2,0)*R$5," ")</f>
        <v xml:space="preserve"> </v>
      </c>
      <c r="S69" s="148" t="str">
        <f>IFERROR(VLOOKUP(Open[[#This Row],[TS ZH O/B 8.7.23 R]],$AZ$7:$BA$101,2,0)*S$5," ")</f>
        <v xml:space="preserve"> </v>
      </c>
      <c r="T69" s="148" t="str">
        <f>IFERROR(VLOOKUP(Open[[#This Row],[TS BA O A 12.08.23 R]],$AZ$7:$BA$101,2,0)*T$5," ")</f>
        <v xml:space="preserve"> </v>
      </c>
      <c r="U69" s="148" t="str">
        <f>IFERROR(VLOOKUP(Open[[#This Row],[TS BA O B 12.08.23  R]],$AZ$7:$BA$101,2,0)*U$5," ")</f>
        <v xml:space="preserve"> </v>
      </c>
      <c r="V69" s="148">
        <f>IFERROR(VLOOKUP(Open[[#This Row],[SM LT O A 2.9.23 R]],$AZ$7:$BA$101,2,0)*V$5," ")</f>
        <v>297</v>
      </c>
      <c r="W69" s="148" t="str">
        <f>IFERROR(VLOOKUP(Open[[#This Row],[SM LT O B 2.9.23 R]],$AZ$7:$BA$101,2,0)*W$5," ")</f>
        <v xml:space="preserve"> </v>
      </c>
      <c r="X69" s="148" t="str">
        <f>IFERROR(VLOOKUP(Open[[#This Row],[TS LA O 16.9.23 R]],$AZ$7:$BA$101,2,0)*X$5," ")</f>
        <v xml:space="preserve"> </v>
      </c>
      <c r="Y69" s="148" t="str">
        <f>IFERROR(VLOOKUP(Open[[#This Row],[TS ZH O 8.10.23 R]],$AZ$7:$BA$101,2,0)*Y$5," ")</f>
        <v xml:space="preserve"> </v>
      </c>
      <c r="Z69" s="148" t="str">
        <f>IFERROR(VLOOKUP(Open[[#This Row],[TS ZH O/A 6.1.24 R]],$AZ$7:$BA$101,2,0)*Z$5," ")</f>
        <v xml:space="preserve"> </v>
      </c>
      <c r="AA69" s="148" t="str">
        <f>IFERROR(VLOOKUP(Open[[#This Row],[TS ZH O/B 6.1.24 R]],$AZ$7:$BA$101,2,0)*AA$5," ")</f>
        <v xml:space="preserve"> </v>
      </c>
      <c r="AB69" s="148" t="str">
        <f>IFERROR(VLOOKUP(Open[[#This Row],[TS SH O 13.1.24 R]],$AZ$7:$BA$101,2,0)*AB$5," ")</f>
        <v xml:space="preserve"> </v>
      </c>
      <c r="AC69">
        <v>0</v>
      </c>
      <c r="AD69">
        <v>0</v>
      </c>
      <c r="AE69">
        <v>0</v>
      </c>
      <c r="AF69" s="63"/>
      <c r="AG69" s="63"/>
      <c r="AH69" s="63">
        <v>12</v>
      </c>
      <c r="AI69" s="63">
        <v>18</v>
      </c>
      <c r="AJ69" s="63"/>
      <c r="AK69" s="63"/>
      <c r="AL69" s="63"/>
      <c r="AM69" s="63"/>
      <c r="AN69" s="63"/>
      <c r="AO69" s="63"/>
      <c r="AP69" s="63">
        <v>19</v>
      </c>
      <c r="AQ69" s="63"/>
      <c r="AR69" s="63"/>
      <c r="AS69" s="63"/>
      <c r="AT69" s="63"/>
      <c r="AU69" s="63"/>
      <c r="AV69" s="63"/>
      <c r="AZ69" s="85">
        <v>62</v>
      </c>
      <c r="BA69" s="25">
        <v>25</v>
      </c>
    </row>
    <row r="70" spans="1:54">
      <c r="A70" s="53">
        <f>RANK(Open[[#This Row],[PR Punkte]],Open[PR Punkte],0)</f>
        <v>64</v>
      </c>
      <c r="B70">
        <f>IF(Open[[#This Row],[PR Rang beim letzten Turnier]]&gt;Open[[#This Row],[PR Rang]],1,IF(Open[[#This Row],[PR Rang beim letzten Turnier]]=Open[[#This Row],[PR Rang]],0,-1))</f>
        <v>0</v>
      </c>
      <c r="C70" s="53">
        <f>RANK(Open[[#This Row],[PR Punkte]],Open[PR Punkte],0)</f>
        <v>64</v>
      </c>
      <c r="D70" t="s">
        <v>78</v>
      </c>
      <c r="E70" s="1" t="s">
        <v>7</v>
      </c>
      <c r="F70" s="52">
        <f>SUM(Open[[#This Row],[PR 1]:[PR 3]])</f>
        <v>882</v>
      </c>
      <c r="G70" s="52">
        <f>LARGE(Open[[#This Row],[TS ZH O/B 26.03.23]:[PR3]],1)</f>
        <v>319.5</v>
      </c>
      <c r="H70" s="52">
        <f>LARGE(Open[[#This Row],[TS ZH O/B 26.03.23]:[PR3]],2)</f>
        <v>297</v>
      </c>
      <c r="I70" s="52">
        <f>LARGE(Open[[#This Row],[TS ZH O/B 26.03.23]:[PR3]],3)</f>
        <v>265.5</v>
      </c>
      <c r="J70" s="1">
        <f t="shared" si="0"/>
        <v>63</v>
      </c>
      <c r="K70" s="52">
        <f t="shared" si="1"/>
        <v>1122</v>
      </c>
      <c r="L70" s="52" t="str">
        <f>IFERROR(VLOOKUP(Open[[#This Row],[TS ZH O/B 26.03.23 Rang]],$AZ$7:$BA$101,2,0)*L$5," ")</f>
        <v xml:space="preserve"> </v>
      </c>
      <c r="M70" s="52" t="str">
        <f>IFERROR(VLOOKUP(Open[[#This Row],[TS SG O 29.04.23 Rang]],$AZ$7:$BA$101,2,0)*M$5," ")</f>
        <v xml:space="preserve"> </v>
      </c>
      <c r="N70" s="52" t="str">
        <f>IFERROR(VLOOKUP(Open[[#This Row],[TS ES O 11.06.23 Rang]],$AZ$7:$BA$101,2,0)*N$5," ")</f>
        <v xml:space="preserve"> </v>
      </c>
      <c r="O70" s="52">
        <f>IFERROR(VLOOKUP(Open[[#This Row],[TS SH O 24.06.23 Rang]],$AZ$7:$BA$101,2,0)*O$5," ")</f>
        <v>240</v>
      </c>
      <c r="P70" s="52">
        <f>IFERROR(VLOOKUP(Open[[#This Row],[TS LU O A 1.6.23 R]],$AZ$7:$BA$101,2,0)*P$5," ")</f>
        <v>265.5</v>
      </c>
      <c r="Q70" s="52" t="str">
        <f>IFERROR(VLOOKUP(Open[[#This Row],[TS LU O B 1.6.23 R]],$AZ$7:$BA$101,2,0)*Q$5," ")</f>
        <v xml:space="preserve"> </v>
      </c>
      <c r="R70" s="52">
        <f>IFERROR(VLOOKUP(Open[[#This Row],[TS ZH O/A 8.7.23 R]],$AZ$7:$BA$101,2,0)*R$5," ")</f>
        <v>319.5</v>
      </c>
      <c r="S70" s="148" t="str">
        <f>IFERROR(VLOOKUP(Open[[#This Row],[TS ZH O/B 8.7.23 R]],$AZ$7:$BA$101,2,0)*S$5," ")</f>
        <v xml:space="preserve"> </v>
      </c>
      <c r="T70" s="148" t="str">
        <f>IFERROR(VLOOKUP(Open[[#This Row],[TS BA O A 12.08.23 R]],$AZ$7:$BA$101,2,0)*T$5," ")</f>
        <v xml:space="preserve"> </v>
      </c>
      <c r="U70" s="148" t="str">
        <f>IFERROR(VLOOKUP(Open[[#This Row],[TS BA O B 12.08.23  R]],$AZ$7:$BA$101,2,0)*U$5," ")</f>
        <v xml:space="preserve"> </v>
      </c>
      <c r="V70" s="148">
        <f>IFERROR(VLOOKUP(Open[[#This Row],[SM LT O A 2.9.23 R]],$AZ$7:$BA$101,2,0)*V$5," ")</f>
        <v>297</v>
      </c>
      <c r="W70" s="148" t="str">
        <f>IFERROR(VLOOKUP(Open[[#This Row],[SM LT O B 2.9.23 R]],$AZ$7:$BA$101,2,0)*W$5," ")</f>
        <v xml:space="preserve"> </v>
      </c>
      <c r="X70" s="148" t="str">
        <f>IFERROR(VLOOKUP(Open[[#This Row],[TS LA O 16.9.23 R]],$AZ$7:$BA$101,2,0)*X$5," ")</f>
        <v xml:space="preserve"> </v>
      </c>
      <c r="Y70" s="148" t="str">
        <f>IFERROR(VLOOKUP(Open[[#This Row],[TS ZH O 8.10.23 R]],$AZ$7:$BA$101,2,0)*Y$5," ")</f>
        <v xml:space="preserve"> </v>
      </c>
      <c r="Z70" s="148" t="str">
        <f>IFERROR(VLOOKUP(Open[[#This Row],[TS ZH O/A 6.1.24 R]],$AZ$7:$BA$101,2,0)*Z$5," ")</f>
        <v xml:space="preserve"> </v>
      </c>
      <c r="AA70" s="148" t="str">
        <f>IFERROR(VLOOKUP(Open[[#This Row],[TS ZH O/B 6.1.24 R]],$AZ$7:$BA$101,2,0)*AA$5," ")</f>
        <v xml:space="preserve"> </v>
      </c>
      <c r="AB70" s="148" t="str">
        <f>IFERROR(VLOOKUP(Open[[#This Row],[TS SH O 13.1.24 R]],$AZ$7:$BA$101,2,0)*AB$5," ")</f>
        <v xml:space="preserve"> </v>
      </c>
      <c r="AC70">
        <v>0</v>
      </c>
      <c r="AD70">
        <v>0</v>
      </c>
      <c r="AE70">
        <v>0</v>
      </c>
      <c r="AF70" s="63"/>
      <c r="AG70" s="63"/>
      <c r="AH70" s="63"/>
      <c r="AI70" s="63">
        <v>24</v>
      </c>
      <c r="AJ70" s="63">
        <v>13</v>
      </c>
      <c r="AK70" s="63"/>
      <c r="AL70" s="63">
        <v>15</v>
      </c>
      <c r="AM70" s="63"/>
      <c r="AN70" s="63"/>
      <c r="AO70" s="63"/>
      <c r="AP70" s="63">
        <v>17</v>
      </c>
      <c r="AQ70" s="63"/>
      <c r="AR70" s="63"/>
      <c r="AS70" s="63"/>
      <c r="AT70" s="63"/>
      <c r="AU70" s="63"/>
      <c r="AV70" s="63"/>
      <c r="AZ70" s="25">
        <v>63</v>
      </c>
      <c r="BA70" s="25">
        <v>25</v>
      </c>
    </row>
    <row r="71" spans="1:54">
      <c r="A71" s="53">
        <f>RANK(Open[[#This Row],[PR Punkte]],Open[PR Punkte],0)</f>
        <v>65</v>
      </c>
      <c r="B71">
        <f>IF(Open[[#This Row],[PR Rang beim letzten Turnier]]&gt;Open[[#This Row],[PR Rang]],1,IF(Open[[#This Row],[PR Rang beim letzten Turnier]]=Open[[#This Row],[PR Rang]],0,-1))</f>
        <v>0</v>
      </c>
      <c r="C71" s="53">
        <f>RANK(Open[[#This Row],[PR Punkte]],Open[PR Punkte],0)</f>
        <v>65</v>
      </c>
      <c r="D71" s="1" t="s">
        <v>860</v>
      </c>
      <c r="E71" t="s">
        <v>10</v>
      </c>
      <c r="F71" s="52">
        <f>SUM(Open[[#This Row],[PR 1]:[PR 3]])</f>
        <v>879</v>
      </c>
      <c r="G71" s="52">
        <f>LARGE(Open[[#This Row],[TS ZH O/B 26.03.23]:[PR3]],1)</f>
        <v>420</v>
      </c>
      <c r="H71" s="52">
        <f>LARGE(Open[[#This Row],[TS ZH O/B 26.03.23]:[PR3]],2)</f>
        <v>245.99999999999997</v>
      </c>
      <c r="I71" s="52">
        <f>LARGE(Open[[#This Row],[TS ZH O/B 26.03.23]:[PR3]],3)</f>
        <v>213</v>
      </c>
      <c r="J71" s="1">
        <f t="shared" ref="J71:J134" si="2">RANK(K71,$K$7:$K$944,0)</f>
        <v>60</v>
      </c>
      <c r="K71" s="52">
        <f t="shared" ref="K71:K134" si="3">SUM(L71:AE71)</f>
        <v>1156</v>
      </c>
      <c r="L71" s="52" t="str">
        <f>IFERROR(VLOOKUP(Open[[#This Row],[TS ZH O/B 26.03.23 Rang]],$AZ$7:$BA$101,2,0)*L$5," ")</f>
        <v xml:space="preserve"> </v>
      </c>
      <c r="M71" s="52" t="str">
        <f>IFERROR(VLOOKUP(Open[[#This Row],[TS SG O 29.04.23 Rang]],$AZ$7:$BA$101,2,0)*M$5," ")</f>
        <v xml:space="preserve"> </v>
      </c>
      <c r="N71" s="52" t="str">
        <f>IFERROR(VLOOKUP(Open[[#This Row],[TS ES O 11.06.23 Rang]],$AZ$7:$BA$101,2,0)*N$5," ")</f>
        <v xml:space="preserve"> </v>
      </c>
      <c r="O71" s="52" t="str">
        <f>IFERROR(VLOOKUP(Open[[#This Row],[TS SH O 24.06.23 Rang]],$AZ$7:$BA$101,2,0)*O$5," ")</f>
        <v xml:space="preserve"> </v>
      </c>
      <c r="P71" s="52">
        <f>IFERROR(VLOOKUP(Open[[#This Row],[TS LU O A 1.6.23 R]],$AZ$7:$BA$101,2,0)*P$5," ")</f>
        <v>177</v>
      </c>
      <c r="Q71" s="52" t="str">
        <f>IFERROR(VLOOKUP(Open[[#This Row],[TS LU O B 1.6.23 R]],$AZ$7:$BA$101,2,0)*Q$5," ")</f>
        <v xml:space="preserve"> </v>
      </c>
      <c r="R71" s="52">
        <f>IFERROR(VLOOKUP(Open[[#This Row],[TS ZH O/A 8.7.23 R]],$AZ$7:$BA$101,2,0)*R$5," ")</f>
        <v>213</v>
      </c>
      <c r="S71" s="148">
        <f>IFERROR(VLOOKUP(Open[[#This Row],[TS ZH O/B 8.7.23 R]],$AZ$7:$BA$101,2,0)*S$5," ")</f>
        <v>100</v>
      </c>
      <c r="T71" s="148">
        <f>IFERROR(VLOOKUP(Open[[#This Row],[TS BA O A 12.08.23 R]],$AZ$7:$BA$101,2,0)*T$5," ")</f>
        <v>245.99999999999997</v>
      </c>
      <c r="U71" s="148" t="str">
        <f>IFERROR(VLOOKUP(Open[[#This Row],[TS BA O B 12.08.23  R]],$AZ$7:$BA$101,2,0)*U$5," ")</f>
        <v xml:space="preserve"> </v>
      </c>
      <c r="V71" s="148" t="str">
        <f>IFERROR(VLOOKUP(Open[[#This Row],[SM LT O A 2.9.23 R]],$AZ$7:$BA$101,2,0)*V$5," ")</f>
        <v xml:space="preserve"> </v>
      </c>
      <c r="W71" s="148" t="str">
        <f>IFERROR(VLOOKUP(Open[[#This Row],[SM LT O B 2.9.23 R]],$AZ$7:$BA$101,2,0)*W$5," ")</f>
        <v xml:space="preserve"> </v>
      </c>
      <c r="X71" s="148" t="str">
        <f>IFERROR(VLOOKUP(Open[[#This Row],[TS LA O 16.9.23 R]],$AZ$7:$BA$101,2,0)*X$5," ")</f>
        <v xml:space="preserve"> </v>
      </c>
      <c r="Y71" s="148">
        <f>IFERROR(VLOOKUP(Open[[#This Row],[TS ZH O 8.10.23 R]],$AZ$7:$BA$101,2,0)*Y$5," ")</f>
        <v>420</v>
      </c>
      <c r="Z71" s="148" t="str">
        <f>IFERROR(VLOOKUP(Open[[#This Row],[TS ZH O/A 6.1.24 R]],$AZ$7:$BA$101,2,0)*Z$5," ")</f>
        <v xml:space="preserve"> </v>
      </c>
      <c r="AA71" s="148" t="str">
        <f>IFERROR(VLOOKUP(Open[[#This Row],[TS ZH O/B 6.1.24 R]],$AZ$7:$BA$101,2,0)*AA$5," ")</f>
        <v xml:space="preserve"> </v>
      </c>
      <c r="AB71" s="148" t="str">
        <f>IFERROR(VLOOKUP(Open[[#This Row],[TS SH O 13.1.24 R]],$AZ$7:$BA$101,2,0)*AB$5," ")</f>
        <v xml:space="preserve"> </v>
      </c>
      <c r="AC71">
        <v>0</v>
      </c>
      <c r="AD71">
        <v>0</v>
      </c>
      <c r="AE71">
        <v>0</v>
      </c>
      <c r="AF71" s="63"/>
      <c r="AG71" s="63"/>
      <c r="AH71" s="63"/>
      <c r="AI71" s="63"/>
      <c r="AJ71" s="63">
        <v>19</v>
      </c>
      <c r="AK71" s="63"/>
      <c r="AL71" s="63">
        <v>19</v>
      </c>
      <c r="AM71" s="63">
        <v>1</v>
      </c>
      <c r="AN71" s="63">
        <v>23</v>
      </c>
      <c r="AO71" s="63"/>
      <c r="AP71" s="63"/>
      <c r="AQ71" s="63"/>
      <c r="AR71" s="63"/>
      <c r="AS71" s="63">
        <v>12</v>
      </c>
      <c r="AT71" s="63"/>
      <c r="AU71" s="63"/>
      <c r="AV71" s="63"/>
      <c r="AZ71" s="85">
        <v>64</v>
      </c>
      <c r="BA71" s="25">
        <v>25</v>
      </c>
    </row>
    <row r="72" spans="1:54">
      <c r="A72" s="134">
        <f>RANK(Open[[#This Row],[PR Punkte]],Open[PR Punkte],0)</f>
        <v>66</v>
      </c>
      <c r="B72" s="133">
        <f>IF(Open[[#This Row],[PR Rang beim letzten Turnier]]&gt;Open[[#This Row],[PR Rang]],1,IF(Open[[#This Row],[PR Rang beim letzten Turnier]]=Open[[#This Row],[PR Rang]],0,-1))</f>
        <v>0</v>
      </c>
      <c r="C72" s="134">
        <f>RANK(Open[[#This Row],[PR Punkte]],Open[PR Punkte],0)</f>
        <v>66</v>
      </c>
      <c r="D72" t="s">
        <v>768</v>
      </c>
      <c r="E72" t="s">
        <v>10</v>
      </c>
      <c r="F72" s="135">
        <f>SUM(Open[[#This Row],[PR 1]:[PR 3]])</f>
        <v>877.5</v>
      </c>
      <c r="G72" s="52">
        <f>LARGE(Open[[#This Row],[TS ZH O/B 26.03.23]:[PR3]],1)</f>
        <v>315</v>
      </c>
      <c r="H72" s="52">
        <f>LARGE(Open[[#This Row],[TS ZH O/B 26.03.23]:[PR3]],2)</f>
        <v>297</v>
      </c>
      <c r="I72" s="52">
        <f>LARGE(Open[[#This Row],[TS ZH O/B 26.03.23]:[PR3]],3)</f>
        <v>265.5</v>
      </c>
      <c r="J72" s="137">
        <f t="shared" si="2"/>
        <v>44</v>
      </c>
      <c r="K72" s="136">
        <f t="shared" si="3"/>
        <v>1661.5</v>
      </c>
      <c r="L72" s="52">
        <f>IFERROR(VLOOKUP(Open[[#This Row],[TS ZH O/B 26.03.23 Rang]],$AZ$7:$BA$101,2,0)*L$5," ")</f>
        <v>50</v>
      </c>
      <c r="M72" s="52">
        <f>IFERROR(VLOOKUP(Open[[#This Row],[TS SG O 29.04.23 Rang]],$AZ$7:$BA$101,2,0)*M$5," ")</f>
        <v>261</v>
      </c>
      <c r="N72" s="52">
        <f>IFERROR(VLOOKUP(Open[[#This Row],[TS ES O 11.06.23 Rang]],$AZ$7:$BA$101,2,0)*N$5," ")</f>
        <v>265.5</v>
      </c>
      <c r="O72" s="52" t="str">
        <f>IFERROR(VLOOKUP(Open[[#This Row],[TS SH O 24.06.23 Rang]],$AZ$7:$BA$101,2,0)*O$5," ")</f>
        <v xml:space="preserve"> </v>
      </c>
      <c r="P72" s="52">
        <f>IFERROR(VLOOKUP(Open[[#This Row],[TS LU O A 1.6.23 R]],$AZ$7:$BA$101,2,0)*P$5," ")</f>
        <v>177</v>
      </c>
      <c r="Q72" s="52" t="str">
        <f>IFERROR(VLOOKUP(Open[[#This Row],[TS LU O B 1.6.23 R]],$AZ$7:$BA$101,2,0)*Q$5," ")</f>
        <v xml:space="preserve"> </v>
      </c>
      <c r="R72" s="52" t="str">
        <f>IFERROR(VLOOKUP(Open[[#This Row],[TS ZH O/A 8.7.23 R]],$AZ$7:$BA$101,2,0)*R$5," ")</f>
        <v xml:space="preserve"> </v>
      </c>
      <c r="S72" s="148" t="str">
        <f>IFERROR(VLOOKUP(Open[[#This Row],[TS ZH O/B 8.7.23 R]],$AZ$7:$BA$101,2,0)*S$5," ")</f>
        <v xml:space="preserve"> </v>
      </c>
      <c r="T72" s="148" t="str">
        <f>IFERROR(VLOOKUP(Open[[#This Row],[TS BA O A 12.08.23 R]],$AZ$7:$BA$101,2,0)*T$5," ")</f>
        <v xml:space="preserve"> </v>
      </c>
      <c r="U72" s="148" t="str">
        <f>IFERROR(VLOOKUP(Open[[#This Row],[TS BA O B 12.08.23  R]],$AZ$7:$BA$101,2,0)*U$5," ")</f>
        <v xml:space="preserve"> </v>
      </c>
      <c r="V72" s="148" t="str">
        <f>IFERROR(VLOOKUP(Open[[#This Row],[SM LT O A 2.9.23 R]],$AZ$7:$BA$101,2,0)*V$5," ")</f>
        <v xml:space="preserve"> </v>
      </c>
      <c r="W72" s="148">
        <f>IFERROR(VLOOKUP(Open[[#This Row],[SM LT O B 2.9.23 R]],$AZ$7:$BA$101,2,0)*W$5," ")</f>
        <v>80</v>
      </c>
      <c r="X72" s="148" t="str">
        <f>IFERROR(VLOOKUP(Open[[#This Row],[TS LA O 16.9.23 R]],$AZ$7:$BA$101,2,0)*X$5," ")</f>
        <v xml:space="preserve"> </v>
      </c>
      <c r="Y72" s="148">
        <f>IFERROR(VLOOKUP(Open[[#This Row],[TS ZH O 8.10.23 R]],$AZ$7:$BA$101,2,0)*Y$5," ")</f>
        <v>315</v>
      </c>
      <c r="Z72" s="148">
        <f>IFERROR(VLOOKUP(Open[[#This Row],[TS ZH O/A 6.1.24 R]],$AZ$7:$BA$101,2,0)*Z$5," ")</f>
        <v>216</v>
      </c>
      <c r="AA72" s="148" t="str">
        <f>IFERROR(VLOOKUP(Open[[#This Row],[TS ZH O/B 6.1.24 R]],$AZ$7:$BA$101,2,0)*AA$5," ")</f>
        <v xml:space="preserve"> </v>
      </c>
      <c r="AB72" s="148">
        <f>IFERROR(VLOOKUP(Open[[#This Row],[TS SH O 13.1.24 R]],$AZ$7:$BA$101,2,0)*AB$5," ")</f>
        <v>297</v>
      </c>
      <c r="AC72">
        <v>0</v>
      </c>
      <c r="AD72">
        <v>0</v>
      </c>
      <c r="AE72">
        <v>0</v>
      </c>
      <c r="AF72" s="63">
        <v>5</v>
      </c>
      <c r="AG72" s="63">
        <v>24</v>
      </c>
      <c r="AH72" s="63">
        <v>16</v>
      </c>
      <c r="AI72" s="63"/>
      <c r="AJ72" s="63">
        <v>18</v>
      </c>
      <c r="AK72" s="63"/>
      <c r="AL72" s="63"/>
      <c r="AM72" s="63"/>
      <c r="AN72" s="63"/>
      <c r="AO72" s="63"/>
      <c r="AP72" s="63"/>
      <c r="AQ72" s="63">
        <v>3</v>
      </c>
      <c r="AR72" s="63"/>
      <c r="AS72" s="63">
        <v>15</v>
      </c>
      <c r="AT72" s="63">
        <v>22</v>
      </c>
      <c r="AU72" s="63"/>
      <c r="AV72" s="63">
        <v>24</v>
      </c>
      <c r="AZ72" s="85"/>
      <c r="BA72" s="25"/>
      <c r="BB72" s="83"/>
    </row>
    <row r="73" spans="1:54">
      <c r="A73" s="53">
        <f>RANK(Open[[#This Row],[PR Punkte]],Open[PR Punkte],0)</f>
        <v>67</v>
      </c>
      <c r="B73">
        <f>IF(Open[[#This Row],[PR Rang beim letzten Turnier]]&gt;Open[[#This Row],[PR Rang]],1,IF(Open[[#This Row],[PR Rang beim letzten Turnier]]=Open[[#This Row],[PR Rang]],0,-1))</f>
        <v>0</v>
      </c>
      <c r="C73" s="53">
        <f>RANK(Open[[#This Row],[PR Punkte]],Open[PR Punkte],0)</f>
        <v>67</v>
      </c>
      <c r="D73" t="s">
        <v>23</v>
      </c>
      <c r="E73" s="1" t="s">
        <v>0</v>
      </c>
      <c r="F73" s="52">
        <f>SUM(Open[[#This Row],[PR 1]:[PR 3]])</f>
        <v>873</v>
      </c>
      <c r="G73" s="52">
        <f>LARGE(Open[[#This Row],[TS ZH O/B 26.03.23]:[PR3]],1)</f>
        <v>576</v>
      </c>
      <c r="H73" s="52">
        <f>LARGE(Open[[#This Row],[TS ZH O/B 26.03.23]:[PR3]],2)</f>
        <v>297</v>
      </c>
      <c r="I73" s="52">
        <f>LARGE(Open[[#This Row],[TS ZH O/B 26.03.23]:[PR3]],3)</f>
        <v>0</v>
      </c>
      <c r="J73" s="1">
        <f t="shared" si="2"/>
        <v>72</v>
      </c>
      <c r="K73" s="52">
        <f t="shared" si="3"/>
        <v>873</v>
      </c>
      <c r="L73" s="52" t="str">
        <f>IFERROR(VLOOKUP(Open[[#This Row],[TS ZH O/B 26.03.23 Rang]],$AZ$7:$BA$101,2,0)*L$5," ")</f>
        <v xml:space="preserve"> </v>
      </c>
      <c r="M73" s="52" t="str">
        <f>IFERROR(VLOOKUP(Open[[#This Row],[TS SG O 29.04.23 Rang]],$AZ$7:$BA$101,2,0)*M$5," ")</f>
        <v xml:space="preserve"> </v>
      </c>
      <c r="N73" s="52" t="str">
        <f>IFERROR(VLOOKUP(Open[[#This Row],[TS ES O 11.06.23 Rang]],$AZ$7:$BA$101,2,0)*N$5," ")</f>
        <v xml:space="preserve"> </v>
      </c>
      <c r="O73" s="52" t="str">
        <f>IFERROR(VLOOKUP(Open[[#This Row],[TS SH O 24.06.23 Rang]],$AZ$7:$BA$101,2,0)*O$5," ")</f>
        <v xml:space="preserve"> </v>
      </c>
      <c r="P73" s="52" t="str">
        <f>IFERROR(VLOOKUP(Open[[#This Row],[TS LU O A 1.6.23 R]],$AZ$7:$BA$101,2,0)*P$5," ")</f>
        <v xml:space="preserve"> </v>
      </c>
      <c r="Q73" s="52" t="str">
        <f>IFERROR(VLOOKUP(Open[[#This Row],[TS LU O B 1.6.23 R]],$AZ$7:$BA$101,2,0)*Q$5," ")</f>
        <v xml:space="preserve"> </v>
      </c>
      <c r="R73" s="52" t="str">
        <f>IFERROR(VLOOKUP(Open[[#This Row],[TS ZH O/A 8.7.23 R]],$AZ$7:$BA$101,2,0)*R$5," ")</f>
        <v xml:space="preserve"> </v>
      </c>
      <c r="S73" s="148" t="str">
        <f>IFERROR(VLOOKUP(Open[[#This Row],[TS ZH O/B 8.7.23 R]],$AZ$7:$BA$101,2,0)*S$5," ")</f>
        <v xml:space="preserve"> </v>
      </c>
      <c r="T73" s="148" t="str">
        <f>IFERROR(VLOOKUP(Open[[#This Row],[TS BA O A 12.08.23 R]],$AZ$7:$BA$101,2,0)*T$5," ")</f>
        <v xml:space="preserve"> </v>
      </c>
      <c r="U73" s="148" t="str">
        <f>IFERROR(VLOOKUP(Open[[#This Row],[TS BA O B 12.08.23  R]],$AZ$7:$BA$101,2,0)*U$5," ")</f>
        <v xml:space="preserve"> </v>
      </c>
      <c r="V73" s="148" t="str">
        <f>IFERROR(VLOOKUP(Open[[#This Row],[SM LT O A 2.9.23 R]],$AZ$7:$BA$101,2,0)*V$5," ")</f>
        <v xml:space="preserve"> </v>
      </c>
      <c r="W73" s="148" t="str">
        <f>IFERROR(VLOOKUP(Open[[#This Row],[SM LT O B 2.9.23 R]],$AZ$7:$BA$101,2,0)*W$5," ")</f>
        <v xml:space="preserve"> </v>
      </c>
      <c r="X73" s="148" t="str">
        <f>IFERROR(VLOOKUP(Open[[#This Row],[TS LA O 16.9.23 R]],$AZ$7:$BA$101,2,0)*X$5," ")</f>
        <v xml:space="preserve"> </v>
      </c>
      <c r="Y73" s="148" t="str">
        <f>IFERROR(VLOOKUP(Open[[#This Row],[TS ZH O 8.10.23 R]],$AZ$7:$BA$101,2,0)*Y$5," ")</f>
        <v xml:space="preserve"> </v>
      </c>
      <c r="Z73" s="148">
        <f>IFERROR(VLOOKUP(Open[[#This Row],[TS ZH O/A 6.1.24 R]],$AZ$7:$BA$101,2,0)*Z$5," ")</f>
        <v>576</v>
      </c>
      <c r="AA73" s="148" t="str">
        <f>IFERROR(VLOOKUP(Open[[#This Row],[TS ZH O/B 6.1.24 R]],$AZ$7:$BA$101,2,0)*AA$5," ")</f>
        <v xml:space="preserve"> </v>
      </c>
      <c r="AB73" s="148">
        <f>IFERROR(VLOOKUP(Open[[#This Row],[TS SH O 13.1.24 R]],$AZ$7:$BA$101,2,0)*AB$5," ")</f>
        <v>297</v>
      </c>
      <c r="AC73">
        <v>0</v>
      </c>
      <c r="AD73">
        <v>0</v>
      </c>
      <c r="AE73">
        <v>0</v>
      </c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>
        <v>8</v>
      </c>
      <c r="AU73" s="63"/>
      <c r="AV73" s="63">
        <v>21</v>
      </c>
      <c r="AZ73" s="25"/>
      <c r="BA73" s="25"/>
    </row>
    <row r="74" spans="1:54">
      <c r="A74" s="134">
        <f>RANK(Open[[#This Row],[PR Punkte]],Open[PR Punkte],0)</f>
        <v>67</v>
      </c>
      <c r="B74" s="133">
        <f>IF(Open[[#This Row],[PR Rang beim letzten Turnier]]&gt;Open[[#This Row],[PR Rang]],1,IF(Open[[#This Row],[PR Rang beim letzten Turnier]]=Open[[#This Row],[PR Rang]],0,-1))</f>
        <v>0</v>
      </c>
      <c r="C74" s="134">
        <f>RANK(Open[[#This Row],[PR Punkte]],Open[PR Punkte],0)</f>
        <v>67</v>
      </c>
      <c r="D74" t="s">
        <v>784</v>
      </c>
      <c r="E74" t="s">
        <v>10</v>
      </c>
      <c r="F74" s="135">
        <f>SUM(Open[[#This Row],[PR 1]:[PR 3]])</f>
        <v>873</v>
      </c>
      <c r="G74" s="52">
        <f>LARGE(Open[[#This Row],[TS ZH O/B 26.03.23]:[PR3]],1)</f>
        <v>315</v>
      </c>
      <c r="H74" s="52">
        <f>LARGE(Open[[#This Row],[TS ZH O/B 26.03.23]:[PR3]],2)</f>
        <v>297</v>
      </c>
      <c r="I74" s="52">
        <f>LARGE(Open[[#This Row],[TS ZH O/B 26.03.23]:[PR3]],3)</f>
        <v>261</v>
      </c>
      <c r="J74" s="137">
        <f t="shared" si="2"/>
        <v>49</v>
      </c>
      <c r="K74" s="136">
        <f t="shared" si="3"/>
        <v>1573</v>
      </c>
      <c r="L74" s="52">
        <f>IFERROR(VLOOKUP(Open[[#This Row],[TS ZH O/B 26.03.23 Rang]],$AZ$7:$BA$101,2,0)*L$5," ")</f>
        <v>50</v>
      </c>
      <c r="M74" s="52">
        <f>IFERROR(VLOOKUP(Open[[#This Row],[TS SG O 29.04.23 Rang]],$AZ$7:$BA$101,2,0)*M$5," ")</f>
        <v>261</v>
      </c>
      <c r="N74" s="52">
        <f>IFERROR(VLOOKUP(Open[[#This Row],[TS ES O 11.06.23 Rang]],$AZ$7:$BA$101,2,0)*N$5," ")</f>
        <v>177</v>
      </c>
      <c r="O74" s="52" t="str">
        <f>IFERROR(VLOOKUP(Open[[#This Row],[TS SH O 24.06.23 Rang]],$AZ$7:$BA$101,2,0)*O$5," ")</f>
        <v xml:space="preserve"> </v>
      </c>
      <c r="P74" s="52">
        <f>IFERROR(VLOOKUP(Open[[#This Row],[TS LU O A 1.6.23 R]],$AZ$7:$BA$101,2,0)*P$5," ")</f>
        <v>177</v>
      </c>
      <c r="Q74" s="52" t="str">
        <f>IFERROR(VLOOKUP(Open[[#This Row],[TS LU O B 1.6.23 R]],$AZ$7:$BA$101,2,0)*Q$5," ")</f>
        <v xml:space="preserve"> </v>
      </c>
      <c r="R74" s="52" t="str">
        <f>IFERROR(VLOOKUP(Open[[#This Row],[TS ZH O/A 8.7.23 R]],$AZ$7:$BA$101,2,0)*R$5," ")</f>
        <v xml:space="preserve"> </v>
      </c>
      <c r="S74" s="148" t="str">
        <f>IFERROR(VLOOKUP(Open[[#This Row],[TS ZH O/B 8.7.23 R]],$AZ$7:$BA$101,2,0)*S$5," ")</f>
        <v xml:space="preserve"> </v>
      </c>
      <c r="T74" s="148" t="str">
        <f>IFERROR(VLOOKUP(Open[[#This Row],[TS BA O A 12.08.23 R]],$AZ$7:$BA$101,2,0)*T$5," ")</f>
        <v xml:space="preserve"> </v>
      </c>
      <c r="U74" s="148" t="str">
        <f>IFERROR(VLOOKUP(Open[[#This Row],[TS BA O B 12.08.23  R]],$AZ$7:$BA$101,2,0)*U$5," ")</f>
        <v xml:space="preserve"> </v>
      </c>
      <c r="V74" s="148" t="str">
        <f>IFERROR(VLOOKUP(Open[[#This Row],[SM LT O A 2.9.23 R]],$AZ$7:$BA$101,2,0)*V$5," ")</f>
        <v xml:space="preserve"> </v>
      </c>
      <c r="W74" s="148">
        <f>IFERROR(VLOOKUP(Open[[#This Row],[SM LT O B 2.9.23 R]],$AZ$7:$BA$101,2,0)*W$5," ")</f>
        <v>80</v>
      </c>
      <c r="X74" s="148" t="str">
        <f>IFERROR(VLOOKUP(Open[[#This Row],[TS LA O 16.9.23 R]],$AZ$7:$BA$101,2,0)*X$5," ")</f>
        <v xml:space="preserve"> </v>
      </c>
      <c r="Y74" s="148">
        <f>IFERROR(VLOOKUP(Open[[#This Row],[TS ZH O 8.10.23 R]],$AZ$7:$BA$101,2,0)*Y$5," ")</f>
        <v>315</v>
      </c>
      <c r="Z74" s="148">
        <f>IFERROR(VLOOKUP(Open[[#This Row],[TS ZH O/A 6.1.24 R]],$AZ$7:$BA$101,2,0)*Z$5," ")</f>
        <v>216</v>
      </c>
      <c r="AA74" s="148" t="str">
        <f>IFERROR(VLOOKUP(Open[[#This Row],[TS ZH O/B 6.1.24 R]],$AZ$7:$BA$101,2,0)*AA$5," ")</f>
        <v xml:space="preserve"> </v>
      </c>
      <c r="AB74" s="148">
        <f>IFERROR(VLOOKUP(Open[[#This Row],[TS SH O 13.1.24 R]],$AZ$7:$BA$101,2,0)*AB$5," ")</f>
        <v>297</v>
      </c>
      <c r="AC74">
        <v>0</v>
      </c>
      <c r="AD74">
        <v>0</v>
      </c>
      <c r="AE74">
        <v>0</v>
      </c>
      <c r="AF74" s="63">
        <v>5</v>
      </c>
      <c r="AG74" s="63">
        <v>24</v>
      </c>
      <c r="AH74" s="63">
        <v>20</v>
      </c>
      <c r="AI74" s="63"/>
      <c r="AJ74" s="63">
        <v>18</v>
      </c>
      <c r="AK74" s="63"/>
      <c r="AL74" s="63"/>
      <c r="AM74" s="63"/>
      <c r="AN74" s="63"/>
      <c r="AO74" s="63"/>
      <c r="AP74" s="63"/>
      <c r="AQ74" s="63">
        <v>3</v>
      </c>
      <c r="AR74" s="63"/>
      <c r="AS74" s="63">
        <v>16</v>
      </c>
      <c r="AT74" s="63">
        <v>17</v>
      </c>
      <c r="AU74" s="63"/>
      <c r="AV74" s="63">
        <v>24</v>
      </c>
      <c r="AZ74" s="25"/>
      <c r="BA74" s="25"/>
    </row>
    <row r="75" spans="1:54">
      <c r="A75" s="134">
        <f>RANK(Open[[#This Row],[PR Punkte]],Open[PR Punkte],0)</f>
        <v>69</v>
      </c>
      <c r="B75" s="133">
        <f>IF(Open[[#This Row],[PR Rang beim letzten Turnier]]&gt;Open[[#This Row],[PR Rang]],1,IF(Open[[#This Row],[PR Rang beim letzten Turnier]]=Open[[#This Row],[PR Rang]],0,-1))</f>
        <v>0</v>
      </c>
      <c r="C75" s="134">
        <f>RANK(Open[[#This Row],[PR Punkte]],Open[PR Punkte],0)</f>
        <v>69</v>
      </c>
      <c r="D75" s="137" t="s">
        <v>800</v>
      </c>
      <c r="E75" t="s">
        <v>17</v>
      </c>
      <c r="F75" s="135">
        <f>SUM(Open[[#This Row],[PR 1]:[PR 3]])</f>
        <v>870</v>
      </c>
      <c r="G75" s="52">
        <f>LARGE(Open[[#This Row],[TS ZH O/B 26.03.23]:[PR3]],1)</f>
        <v>870</v>
      </c>
      <c r="H75" s="52">
        <f>LARGE(Open[[#This Row],[TS ZH O/B 26.03.23]:[PR3]],2)</f>
        <v>0</v>
      </c>
      <c r="I75" s="52">
        <f>LARGE(Open[[#This Row],[TS ZH O/B 26.03.23]:[PR3]],3)</f>
        <v>0</v>
      </c>
      <c r="J75" s="137">
        <f t="shared" si="2"/>
        <v>73</v>
      </c>
      <c r="K75" s="136">
        <f t="shared" si="3"/>
        <v>870</v>
      </c>
      <c r="L75" s="52" t="str">
        <f>IFERROR(VLOOKUP(Open[[#This Row],[TS ZH O/B 26.03.23 Rang]],$AZ$7:$BA$101,2,0)*L$5," ")</f>
        <v xml:space="preserve"> </v>
      </c>
      <c r="M75" s="52">
        <f>IFERROR(VLOOKUP(Open[[#This Row],[TS SG O 29.04.23 Rang]],$AZ$7:$BA$101,2,0)*M$5," ")</f>
        <v>870</v>
      </c>
      <c r="N75" s="52" t="str">
        <f>IFERROR(VLOOKUP(Open[[#This Row],[TS ES O 11.06.23 Rang]],$AZ$7:$BA$101,2,0)*N$5," ")</f>
        <v xml:space="preserve"> </v>
      </c>
      <c r="O75" s="52" t="str">
        <f>IFERROR(VLOOKUP(Open[[#This Row],[TS SH O 24.06.23 Rang]],$AZ$7:$BA$101,2,0)*O$5," ")</f>
        <v xml:space="preserve"> </v>
      </c>
      <c r="P75" s="52" t="str">
        <f>IFERROR(VLOOKUP(Open[[#This Row],[TS LU O A 1.6.23 R]],$AZ$7:$BA$101,2,0)*P$5," ")</f>
        <v xml:space="preserve"> </v>
      </c>
      <c r="Q75" s="52" t="str">
        <f>IFERROR(VLOOKUP(Open[[#This Row],[TS LU O B 1.6.23 R]],$AZ$7:$BA$101,2,0)*Q$5," ")</f>
        <v xml:space="preserve"> </v>
      </c>
      <c r="R75" s="52" t="str">
        <f>IFERROR(VLOOKUP(Open[[#This Row],[TS ZH O/A 8.7.23 R]],$AZ$7:$BA$101,2,0)*R$5," ")</f>
        <v xml:space="preserve"> </v>
      </c>
      <c r="S75" s="148" t="str">
        <f>IFERROR(VLOOKUP(Open[[#This Row],[TS ZH O/B 8.7.23 R]],$AZ$7:$BA$101,2,0)*S$5," ")</f>
        <v xml:space="preserve"> </v>
      </c>
      <c r="T75" s="148" t="str">
        <f>IFERROR(VLOOKUP(Open[[#This Row],[TS BA O A 12.08.23 R]],$AZ$7:$BA$101,2,0)*T$5," ")</f>
        <v xml:space="preserve"> </v>
      </c>
      <c r="U75" s="148" t="str">
        <f>IFERROR(VLOOKUP(Open[[#This Row],[TS BA O B 12.08.23  R]],$AZ$7:$BA$101,2,0)*U$5," ")</f>
        <v xml:space="preserve"> </v>
      </c>
      <c r="V75" s="148" t="str">
        <f>IFERROR(VLOOKUP(Open[[#This Row],[SM LT O A 2.9.23 R]],$AZ$7:$BA$101,2,0)*V$5," ")</f>
        <v xml:space="preserve"> </v>
      </c>
      <c r="W75" s="148" t="str">
        <f>IFERROR(VLOOKUP(Open[[#This Row],[SM LT O B 2.9.23 R]],$AZ$7:$BA$101,2,0)*W$5," ")</f>
        <v xml:space="preserve"> </v>
      </c>
      <c r="X75" s="148" t="str">
        <f>IFERROR(VLOOKUP(Open[[#This Row],[TS LA O 16.9.23 R]],$AZ$7:$BA$101,2,0)*X$5," ")</f>
        <v xml:space="preserve"> </v>
      </c>
      <c r="Y75" s="148" t="str">
        <f>IFERROR(VLOOKUP(Open[[#This Row],[TS ZH O 8.10.23 R]],$AZ$7:$BA$101,2,0)*Y$5," ")</f>
        <v xml:space="preserve"> </v>
      </c>
      <c r="Z75" s="148" t="str">
        <f>IFERROR(VLOOKUP(Open[[#This Row],[TS ZH O/A 6.1.24 R]],$AZ$7:$BA$101,2,0)*Z$5," ")</f>
        <v xml:space="preserve"> </v>
      </c>
      <c r="AA75" s="148" t="str">
        <f>IFERROR(VLOOKUP(Open[[#This Row],[TS ZH O/B 6.1.24 R]],$AZ$7:$BA$101,2,0)*AA$5," ")</f>
        <v xml:space="preserve"> </v>
      </c>
      <c r="AB75" s="148" t="str">
        <f>IFERROR(VLOOKUP(Open[[#This Row],[TS SH O 13.1.24 R]],$AZ$7:$BA$101,2,0)*AB$5," ")</f>
        <v xml:space="preserve"> </v>
      </c>
      <c r="AC75">
        <v>0</v>
      </c>
      <c r="AD75">
        <v>0</v>
      </c>
      <c r="AE75">
        <v>0</v>
      </c>
      <c r="AF75" s="63"/>
      <c r="AG75" s="28">
        <v>5</v>
      </c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83"/>
      <c r="AX75" s="83"/>
      <c r="AY75" s="83"/>
      <c r="AZ75" s="25"/>
      <c r="BA75" s="25"/>
    </row>
    <row r="76" spans="1:54">
      <c r="A76" s="121">
        <f>RANK(Open[[#This Row],[PR Punkte]],Open[PR Punkte],0)</f>
        <v>69</v>
      </c>
      <c r="B76" s="122">
        <f>IF(Open[[#This Row],[PR Rang beim letzten Turnier]]&gt;Open[[#This Row],[PR Rang]],1,IF(Open[[#This Row],[PR Rang beim letzten Turnier]]=Open[[#This Row],[PR Rang]],0,-1))</f>
        <v>0</v>
      </c>
      <c r="C76" s="121">
        <f>RANK(Open[[#This Row],[PR Punkte]],Open[PR Punkte],0)</f>
        <v>69</v>
      </c>
      <c r="D76" s="128" t="s">
        <v>678</v>
      </c>
      <c r="E76" t="s">
        <v>17</v>
      </c>
      <c r="F76" s="129">
        <f>SUM(Open[[#This Row],[PR 1]:[PR 3]])</f>
        <v>870</v>
      </c>
      <c r="G76" s="52">
        <f>LARGE(Open[[#This Row],[TS ZH O/B 26.03.23]:[PR3]],1)</f>
        <v>870</v>
      </c>
      <c r="H76" s="52">
        <f>LARGE(Open[[#This Row],[TS ZH O/B 26.03.23]:[PR3]],2)</f>
        <v>0</v>
      </c>
      <c r="I76" s="52">
        <f>LARGE(Open[[#This Row],[TS ZH O/B 26.03.23]:[PR3]],3)</f>
        <v>0</v>
      </c>
      <c r="J76" s="1">
        <f t="shared" si="2"/>
        <v>73</v>
      </c>
      <c r="K76" s="123">
        <f t="shared" si="3"/>
        <v>870</v>
      </c>
      <c r="L76" s="52" t="str">
        <f>IFERROR(VLOOKUP(Open[[#This Row],[TS ZH O/B 26.03.23 Rang]],$AZ$7:$BA$101,2,0)*L$5," ")</f>
        <v xml:space="preserve"> </v>
      </c>
      <c r="M76" s="52">
        <f>IFERROR(VLOOKUP(Open[[#This Row],[TS SG O 29.04.23 Rang]],$AZ$7:$BA$101,2,0)*M$5," ")</f>
        <v>870</v>
      </c>
      <c r="N76" s="52" t="str">
        <f>IFERROR(VLOOKUP(Open[[#This Row],[TS ES O 11.06.23 Rang]],$AZ$7:$BA$101,2,0)*N$5," ")</f>
        <v xml:space="preserve"> </v>
      </c>
      <c r="O76" s="52" t="str">
        <f>IFERROR(VLOOKUP(Open[[#This Row],[TS SH O 24.06.23 Rang]],$AZ$7:$BA$101,2,0)*O$5," ")</f>
        <v xml:space="preserve"> </v>
      </c>
      <c r="P76" s="52" t="str">
        <f>IFERROR(VLOOKUP(Open[[#This Row],[TS LU O A 1.6.23 R]],$AZ$7:$BA$101,2,0)*P$5," ")</f>
        <v xml:space="preserve"> </v>
      </c>
      <c r="Q76" s="52" t="str">
        <f>IFERROR(VLOOKUP(Open[[#This Row],[TS LU O B 1.6.23 R]],$AZ$7:$BA$101,2,0)*Q$5," ")</f>
        <v xml:space="preserve"> </v>
      </c>
      <c r="R76" s="52" t="str">
        <f>IFERROR(VLOOKUP(Open[[#This Row],[TS ZH O/A 8.7.23 R]],$AZ$7:$BA$101,2,0)*R$5," ")</f>
        <v xml:space="preserve"> </v>
      </c>
      <c r="S76" s="148" t="str">
        <f>IFERROR(VLOOKUP(Open[[#This Row],[TS ZH O/B 8.7.23 R]],$AZ$7:$BA$101,2,0)*S$5," ")</f>
        <v xml:space="preserve"> </v>
      </c>
      <c r="T76" s="148" t="str">
        <f>IFERROR(VLOOKUP(Open[[#This Row],[TS BA O A 12.08.23 R]],$AZ$7:$BA$101,2,0)*T$5," ")</f>
        <v xml:space="preserve"> </v>
      </c>
      <c r="U76" s="148" t="str">
        <f>IFERROR(VLOOKUP(Open[[#This Row],[TS BA O B 12.08.23  R]],$AZ$7:$BA$101,2,0)*U$5," ")</f>
        <v xml:space="preserve"> </v>
      </c>
      <c r="V76" s="148" t="str">
        <f>IFERROR(VLOOKUP(Open[[#This Row],[SM LT O A 2.9.23 R]],$AZ$7:$BA$101,2,0)*V$5," ")</f>
        <v xml:space="preserve"> </v>
      </c>
      <c r="W76" s="148" t="str">
        <f>IFERROR(VLOOKUP(Open[[#This Row],[SM LT O B 2.9.23 R]],$AZ$7:$BA$101,2,0)*W$5," ")</f>
        <v xml:space="preserve"> </v>
      </c>
      <c r="X76" s="148" t="str">
        <f>IFERROR(VLOOKUP(Open[[#This Row],[TS LA O 16.9.23 R]],$AZ$7:$BA$101,2,0)*X$5," ")</f>
        <v xml:space="preserve"> </v>
      </c>
      <c r="Y76" s="148" t="str">
        <f>IFERROR(VLOOKUP(Open[[#This Row],[TS ZH O 8.10.23 R]],$AZ$7:$BA$101,2,0)*Y$5," ")</f>
        <v xml:space="preserve"> </v>
      </c>
      <c r="Z76" s="148" t="str">
        <f>IFERROR(VLOOKUP(Open[[#This Row],[TS ZH O/A 6.1.24 R]],$AZ$7:$BA$101,2,0)*Z$5," ")</f>
        <v xml:space="preserve"> </v>
      </c>
      <c r="AA76" s="148" t="str">
        <f>IFERROR(VLOOKUP(Open[[#This Row],[TS ZH O/B 6.1.24 R]],$AZ$7:$BA$101,2,0)*AA$5," ")</f>
        <v xml:space="preserve"> </v>
      </c>
      <c r="AB76" s="148" t="str">
        <f>IFERROR(VLOOKUP(Open[[#This Row],[TS SH O 13.1.24 R]],$AZ$7:$BA$101,2,0)*AB$5," ")</f>
        <v xml:space="preserve"> </v>
      </c>
      <c r="AC76">
        <v>0</v>
      </c>
      <c r="AD76">
        <v>0</v>
      </c>
      <c r="AE76">
        <v>0</v>
      </c>
      <c r="AF76" s="63"/>
      <c r="AG76" s="28">
        <v>6</v>
      </c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Z76" s="25"/>
      <c r="BA76" s="25"/>
    </row>
    <row r="77" spans="1:54">
      <c r="A77" s="121">
        <f>RANK(Open[[#This Row],[PR Punkte]],Open[PR Punkte],0)</f>
        <v>69</v>
      </c>
      <c r="B77" s="122">
        <f>IF(Open[[#This Row],[PR Rang beim letzten Turnier]]&gt;Open[[#This Row],[PR Rang]],1,IF(Open[[#This Row],[PR Rang beim letzten Turnier]]=Open[[#This Row],[PR Rang]],0,-1))</f>
        <v>0</v>
      </c>
      <c r="C77" s="121">
        <f>RANK(Open[[#This Row],[PR Punkte]],Open[PR Punkte],0)</f>
        <v>69</v>
      </c>
      <c r="D77" s="128" t="s">
        <v>679</v>
      </c>
      <c r="E77" t="s">
        <v>17</v>
      </c>
      <c r="F77" s="129">
        <f>SUM(Open[[#This Row],[PR 1]:[PR 3]])</f>
        <v>870</v>
      </c>
      <c r="G77" s="52">
        <f>LARGE(Open[[#This Row],[TS ZH O/B 26.03.23]:[PR3]],1)</f>
        <v>870</v>
      </c>
      <c r="H77" s="52">
        <f>LARGE(Open[[#This Row],[TS ZH O/B 26.03.23]:[PR3]],2)</f>
        <v>0</v>
      </c>
      <c r="I77" s="52">
        <f>LARGE(Open[[#This Row],[TS ZH O/B 26.03.23]:[PR3]],3)</f>
        <v>0</v>
      </c>
      <c r="J77" s="1">
        <f t="shared" si="2"/>
        <v>73</v>
      </c>
      <c r="K77" s="123">
        <f t="shared" si="3"/>
        <v>870</v>
      </c>
      <c r="L77" s="52" t="str">
        <f>IFERROR(VLOOKUP(Open[[#This Row],[TS ZH O/B 26.03.23 Rang]],$AZ$7:$BA$101,2,0)*L$5," ")</f>
        <v xml:space="preserve"> </v>
      </c>
      <c r="M77" s="52">
        <f>IFERROR(VLOOKUP(Open[[#This Row],[TS SG O 29.04.23 Rang]],$AZ$7:$BA$101,2,0)*M$5," ")</f>
        <v>870</v>
      </c>
      <c r="N77" s="52" t="str">
        <f>IFERROR(VLOOKUP(Open[[#This Row],[TS ES O 11.06.23 Rang]],$AZ$7:$BA$101,2,0)*N$5," ")</f>
        <v xml:space="preserve"> </v>
      </c>
      <c r="O77" s="52" t="str">
        <f>IFERROR(VLOOKUP(Open[[#This Row],[TS SH O 24.06.23 Rang]],$AZ$7:$BA$101,2,0)*O$5," ")</f>
        <v xml:space="preserve"> </v>
      </c>
      <c r="P77" s="52" t="str">
        <f>IFERROR(VLOOKUP(Open[[#This Row],[TS LU O A 1.6.23 R]],$AZ$7:$BA$101,2,0)*P$5," ")</f>
        <v xml:space="preserve"> </v>
      </c>
      <c r="Q77" s="52" t="str">
        <f>IFERROR(VLOOKUP(Open[[#This Row],[TS LU O B 1.6.23 R]],$AZ$7:$BA$101,2,0)*Q$5," ")</f>
        <v xml:space="preserve"> </v>
      </c>
      <c r="R77" s="52" t="str">
        <f>IFERROR(VLOOKUP(Open[[#This Row],[TS ZH O/A 8.7.23 R]],$AZ$7:$BA$101,2,0)*R$5," ")</f>
        <v xml:space="preserve"> </v>
      </c>
      <c r="S77" s="148" t="str">
        <f>IFERROR(VLOOKUP(Open[[#This Row],[TS ZH O/B 8.7.23 R]],$AZ$7:$BA$101,2,0)*S$5," ")</f>
        <v xml:space="preserve"> </v>
      </c>
      <c r="T77" s="148" t="str">
        <f>IFERROR(VLOOKUP(Open[[#This Row],[TS BA O A 12.08.23 R]],$AZ$7:$BA$101,2,0)*T$5," ")</f>
        <v xml:space="preserve"> </v>
      </c>
      <c r="U77" s="148" t="str">
        <f>IFERROR(VLOOKUP(Open[[#This Row],[TS BA O B 12.08.23  R]],$AZ$7:$BA$101,2,0)*U$5," ")</f>
        <v xml:space="preserve"> </v>
      </c>
      <c r="V77" s="148" t="str">
        <f>IFERROR(VLOOKUP(Open[[#This Row],[SM LT O A 2.9.23 R]],$AZ$7:$BA$101,2,0)*V$5," ")</f>
        <v xml:space="preserve"> </v>
      </c>
      <c r="W77" s="148" t="str">
        <f>IFERROR(VLOOKUP(Open[[#This Row],[SM LT O B 2.9.23 R]],$AZ$7:$BA$101,2,0)*W$5," ")</f>
        <v xml:space="preserve"> </v>
      </c>
      <c r="X77" s="148" t="str">
        <f>IFERROR(VLOOKUP(Open[[#This Row],[TS LA O 16.9.23 R]],$AZ$7:$BA$101,2,0)*X$5," ")</f>
        <v xml:space="preserve"> </v>
      </c>
      <c r="Y77" s="148" t="str">
        <f>IFERROR(VLOOKUP(Open[[#This Row],[TS ZH O 8.10.23 R]],$AZ$7:$BA$101,2,0)*Y$5," ")</f>
        <v xml:space="preserve"> </v>
      </c>
      <c r="Z77" s="148" t="str">
        <f>IFERROR(VLOOKUP(Open[[#This Row],[TS ZH O/A 6.1.24 R]],$AZ$7:$BA$101,2,0)*Z$5," ")</f>
        <v xml:space="preserve"> </v>
      </c>
      <c r="AA77" s="148" t="str">
        <f>IFERROR(VLOOKUP(Open[[#This Row],[TS ZH O/B 6.1.24 R]],$AZ$7:$BA$101,2,0)*AA$5," ")</f>
        <v xml:space="preserve"> </v>
      </c>
      <c r="AB77" s="148" t="str">
        <f>IFERROR(VLOOKUP(Open[[#This Row],[TS SH O 13.1.24 R]],$AZ$7:$BA$101,2,0)*AB$5," ")</f>
        <v xml:space="preserve"> </v>
      </c>
      <c r="AC77">
        <v>0</v>
      </c>
      <c r="AD77">
        <v>0</v>
      </c>
      <c r="AE77">
        <v>0</v>
      </c>
      <c r="AF77" s="63"/>
      <c r="AG77" s="28">
        <v>6</v>
      </c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Z77" s="25"/>
      <c r="BA77" s="25"/>
    </row>
    <row r="78" spans="1:54">
      <c r="A78" s="53">
        <f>RANK(Open[[#This Row],[PR Punkte]],Open[PR Punkte],0)</f>
        <v>72</v>
      </c>
      <c r="B78">
        <f>IF(Open[[#This Row],[PR Rang beim letzten Turnier]]&gt;Open[[#This Row],[PR Rang]],1,IF(Open[[#This Row],[PR Rang beim letzten Turnier]]=Open[[#This Row],[PR Rang]],0,-1))</f>
        <v>0</v>
      </c>
      <c r="C78" s="53">
        <f>RANK(Open[[#This Row],[PR Punkte]],Open[PR Punkte],0)</f>
        <v>72</v>
      </c>
      <c r="D78" s="1" t="s">
        <v>184</v>
      </c>
      <c r="E78" t="s">
        <v>13</v>
      </c>
      <c r="F78" s="99">
        <f>SUM(Open[[#This Row],[PR 1]:[PR 3]])</f>
        <v>831</v>
      </c>
      <c r="G78" s="52">
        <f>LARGE(Open[[#This Row],[TS ZH O/B 26.03.23]:[PR3]],1)</f>
        <v>319.5</v>
      </c>
      <c r="H78" s="52">
        <f>LARGE(Open[[#This Row],[TS ZH O/B 26.03.23]:[PR3]],2)</f>
        <v>265.5</v>
      </c>
      <c r="I78" s="52">
        <f>LARGE(Open[[#This Row],[TS ZH O/B 26.03.23]:[PR3]],3)</f>
        <v>245.99999999999997</v>
      </c>
      <c r="J78" s="1">
        <f t="shared" si="2"/>
        <v>65</v>
      </c>
      <c r="K78" s="52">
        <f t="shared" si="3"/>
        <v>1071</v>
      </c>
      <c r="L78" s="52" t="str">
        <f>IFERROR(VLOOKUP(Open[[#This Row],[TS ZH O/B 26.03.23 Rang]],$AZ$7:$BA$101,2,0)*L$5," ")</f>
        <v xml:space="preserve"> </v>
      </c>
      <c r="M78" s="52" t="str">
        <f>IFERROR(VLOOKUP(Open[[#This Row],[TS SG O 29.04.23 Rang]],$AZ$7:$BA$101,2,0)*M$5," ")</f>
        <v xml:space="preserve"> </v>
      </c>
      <c r="N78" s="52" t="str">
        <f>IFERROR(VLOOKUP(Open[[#This Row],[TS ES O 11.06.23 Rang]],$AZ$7:$BA$101,2,0)*N$5," ")</f>
        <v xml:space="preserve"> </v>
      </c>
      <c r="O78" s="52">
        <f>IFERROR(VLOOKUP(Open[[#This Row],[TS SH O 24.06.23 Rang]],$AZ$7:$BA$101,2,0)*O$5," ")</f>
        <v>240</v>
      </c>
      <c r="P78" s="52">
        <f>IFERROR(VLOOKUP(Open[[#This Row],[TS LU O A 1.6.23 R]],$AZ$7:$BA$101,2,0)*P$5," ")</f>
        <v>265.5</v>
      </c>
      <c r="Q78" s="52" t="str">
        <f>IFERROR(VLOOKUP(Open[[#This Row],[TS LU O B 1.6.23 R]],$AZ$7:$BA$101,2,0)*Q$5," ")</f>
        <v xml:space="preserve"> </v>
      </c>
      <c r="R78" s="52">
        <f>IFERROR(VLOOKUP(Open[[#This Row],[TS ZH O/A 8.7.23 R]],$AZ$7:$BA$101,2,0)*R$5," ")</f>
        <v>319.5</v>
      </c>
      <c r="S78" s="148" t="str">
        <f>IFERROR(VLOOKUP(Open[[#This Row],[TS ZH O/B 8.7.23 R]],$AZ$7:$BA$101,2,0)*S$5," ")</f>
        <v xml:space="preserve"> </v>
      </c>
      <c r="T78" s="148">
        <f>IFERROR(VLOOKUP(Open[[#This Row],[TS BA O A 12.08.23 R]],$AZ$7:$BA$101,2,0)*T$5," ")</f>
        <v>245.99999999999997</v>
      </c>
      <c r="U78" s="148" t="str">
        <f>IFERROR(VLOOKUP(Open[[#This Row],[TS BA O B 12.08.23  R]],$AZ$7:$BA$101,2,0)*U$5," ")</f>
        <v xml:space="preserve"> </v>
      </c>
      <c r="V78" s="148" t="str">
        <f>IFERROR(VLOOKUP(Open[[#This Row],[SM LT O A 2.9.23 R]],$AZ$7:$BA$101,2,0)*V$5," ")</f>
        <v xml:space="preserve"> </v>
      </c>
      <c r="W78" s="148" t="str">
        <f>IFERROR(VLOOKUP(Open[[#This Row],[SM LT O B 2.9.23 R]],$AZ$7:$BA$101,2,0)*W$5," ")</f>
        <v xml:space="preserve"> </v>
      </c>
      <c r="X78" s="148" t="str">
        <f>IFERROR(VLOOKUP(Open[[#This Row],[TS LA O 16.9.23 R]],$AZ$7:$BA$101,2,0)*X$5," ")</f>
        <v xml:space="preserve"> </v>
      </c>
      <c r="Y78" s="148" t="str">
        <f>IFERROR(VLOOKUP(Open[[#This Row],[TS ZH O 8.10.23 R]],$AZ$7:$BA$101,2,0)*Y$5," ")</f>
        <v xml:space="preserve"> </v>
      </c>
      <c r="Z78" s="148" t="str">
        <f>IFERROR(VLOOKUP(Open[[#This Row],[TS ZH O/A 6.1.24 R]],$AZ$7:$BA$101,2,0)*Z$5," ")</f>
        <v xml:space="preserve"> </v>
      </c>
      <c r="AA78" s="148" t="str">
        <f>IFERROR(VLOOKUP(Open[[#This Row],[TS ZH O/B 6.1.24 R]],$AZ$7:$BA$101,2,0)*AA$5," ")</f>
        <v xml:space="preserve"> </v>
      </c>
      <c r="AB78" s="148" t="str">
        <f>IFERROR(VLOOKUP(Open[[#This Row],[TS SH O 13.1.24 R]],$AZ$7:$BA$101,2,0)*AB$5," ")</f>
        <v xml:space="preserve"> </v>
      </c>
      <c r="AC78">
        <v>0</v>
      </c>
      <c r="AD78">
        <v>0</v>
      </c>
      <c r="AE78">
        <v>0</v>
      </c>
      <c r="AF78" s="63"/>
      <c r="AG78" s="63"/>
      <c r="AH78" s="63"/>
      <c r="AI78" s="63">
        <v>22</v>
      </c>
      <c r="AJ78" s="63">
        <v>14</v>
      </c>
      <c r="AK78" s="63"/>
      <c r="AL78" s="63">
        <v>16</v>
      </c>
      <c r="AM78" s="63"/>
      <c r="AN78" s="63">
        <v>24</v>
      </c>
      <c r="AO78" s="63"/>
      <c r="AP78" s="63"/>
      <c r="AQ78" s="63"/>
      <c r="AR78" s="63"/>
      <c r="AS78" s="63"/>
      <c r="AT78" s="63"/>
      <c r="AU78" s="63"/>
      <c r="AV78" s="63"/>
      <c r="AZ78" s="85"/>
      <c r="BA78" s="25"/>
      <c r="BB78" s="83"/>
    </row>
    <row r="79" spans="1:54">
      <c r="A79" s="134">
        <f>RANK(Open[[#This Row],[PR Punkte]],Open[PR Punkte],0)</f>
        <v>73</v>
      </c>
      <c r="B79" s="133">
        <f>IF(Open[[#This Row],[PR Rang beim letzten Turnier]]&gt;Open[[#This Row],[PR Rang]],1,IF(Open[[#This Row],[PR Rang beim letzten Turnier]]=Open[[#This Row],[PR Rang]],0,-1))</f>
        <v>0</v>
      </c>
      <c r="C79" s="134">
        <f>RANK(Open[[#This Row],[PR Punkte]],Open[PR Punkte],0)</f>
        <v>73</v>
      </c>
      <c r="D79" t="s">
        <v>806</v>
      </c>
      <c r="E79" t="s">
        <v>0</v>
      </c>
      <c r="F79" s="135">
        <f>SUM(Open[[#This Row],[PR 1]:[PR 3]])</f>
        <v>829.5</v>
      </c>
      <c r="G79" s="52">
        <f>LARGE(Open[[#This Row],[TS ZH O/B 26.03.23]:[PR3]],1)</f>
        <v>315</v>
      </c>
      <c r="H79" s="52">
        <f>LARGE(Open[[#This Row],[TS ZH O/B 26.03.23]:[PR3]],2)</f>
        <v>297</v>
      </c>
      <c r="I79" s="52">
        <f>LARGE(Open[[#This Row],[TS ZH O/B 26.03.23]:[PR3]],3)</f>
        <v>217.5</v>
      </c>
      <c r="J79" s="137">
        <f t="shared" si="2"/>
        <v>56</v>
      </c>
      <c r="K79" s="136">
        <f t="shared" si="3"/>
        <v>1405</v>
      </c>
      <c r="L79" s="52">
        <f>IFERROR(VLOOKUP(Open[[#This Row],[TS ZH O/B 26.03.23 Rang]],$AZ$7:$BA$101,2,0)*L$5," ")</f>
        <v>30</v>
      </c>
      <c r="M79" s="52">
        <f>IFERROR(VLOOKUP(Open[[#This Row],[TS SG O 29.04.23 Rang]],$AZ$7:$BA$101,2,0)*M$5," ")</f>
        <v>217.5</v>
      </c>
      <c r="N79" s="52">
        <f>IFERROR(VLOOKUP(Open[[#This Row],[TS ES O 11.06.23 Rang]],$AZ$7:$BA$101,2,0)*N$5," ")</f>
        <v>177</v>
      </c>
      <c r="O79" s="52" t="str">
        <f>IFERROR(VLOOKUP(Open[[#This Row],[TS SH O 24.06.23 Rang]],$AZ$7:$BA$101,2,0)*O$5," ")</f>
        <v xml:space="preserve"> </v>
      </c>
      <c r="P79" s="52" t="str">
        <f>IFERROR(VLOOKUP(Open[[#This Row],[TS LU O A 1.6.23 R]],$AZ$7:$BA$101,2,0)*P$5," ")</f>
        <v xml:space="preserve"> </v>
      </c>
      <c r="Q79" s="52">
        <f>IFERROR(VLOOKUP(Open[[#This Row],[TS LU O B 1.6.23 R]],$AZ$7:$BA$101,2,0)*Q$5," ")</f>
        <v>50</v>
      </c>
      <c r="R79" s="52" t="str">
        <f>IFERROR(VLOOKUP(Open[[#This Row],[TS ZH O/A 8.7.23 R]],$AZ$7:$BA$101,2,0)*R$5," ")</f>
        <v xml:space="preserve"> </v>
      </c>
      <c r="S79" s="148">
        <f>IFERROR(VLOOKUP(Open[[#This Row],[TS ZH O/B 8.7.23 R]],$AZ$7:$BA$101,2,0)*S$5," ")</f>
        <v>80</v>
      </c>
      <c r="T79" s="148" t="str">
        <f>IFERROR(VLOOKUP(Open[[#This Row],[TS BA O A 12.08.23 R]],$AZ$7:$BA$101,2,0)*T$5," ")</f>
        <v xml:space="preserve"> </v>
      </c>
      <c r="U79" s="148" t="str">
        <f>IFERROR(VLOOKUP(Open[[#This Row],[TS BA O B 12.08.23  R]],$AZ$7:$BA$101,2,0)*U$5," ")</f>
        <v xml:space="preserve"> </v>
      </c>
      <c r="V79" s="148" t="str">
        <f>IFERROR(VLOOKUP(Open[[#This Row],[SM LT O A 2.9.23 R]],$AZ$7:$BA$101,2,0)*V$5," ")</f>
        <v xml:space="preserve"> </v>
      </c>
      <c r="W79" s="148">
        <f>IFERROR(VLOOKUP(Open[[#This Row],[SM LT O B 2.9.23 R]],$AZ$7:$BA$101,2,0)*W$5," ")</f>
        <v>22.5</v>
      </c>
      <c r="X79" s="148" t="str">
        <f>IFERROR(VLOOKUP(Open[[#This Row],[TS LA O 16.9.23 R]],$AZ$7:$BA$101,2,0)*X$5," ")</f>
        <v xml:space="preserve"> </v>
      </c>
      <c r="Y79" s="148">
        <f>IFERROR(VLOOKUP(Open[[#This Row],[TS ZH O 8.10.23 R]],$AZ$7:$BA$101,2,0)*Y$5," ")</f>
        <v>315</v>
      </c>
      <c r="Z79" s="148">
        <f>IFERROR(VLOOKUP(Open[[#This Row],[TS ZH O/A 6.1.24 R]],$AZ$7:$BA$101,2,0)*Z$5," ")</f>
        <v>216</v>
      </c>
      <c r="AA79" s="148" t="str">
        <f>IFERROR(VLOOKUP(Open[[#This Row],[TS ZH O/B 6.1.24 R]],$AZ$7:$BA$101,2,0)*AA$5," ")</f>
        <v xml:space="preserve"> </v>
      </c>
      <c r="AB79" s="148">
        <f>IFERROR(VLOOKUP(Open[[#This Row],[TS SH O 13.1.24 R]],$AZ$7:$BA$101,2,0)*AB$5," ")</f>
        <v>297</v>
      </c>
      <c r="AC79">
        <v>0</v>
      </c>
      <c r="AD79">
        <v>0</v>
      </c>
      <c r="AE79">
        <v>0</v>
      </c>
      <c r="AF79" s="63">
        <v>11</v>
      </c>
      <c r="AG79" s="63">
        <v>26</v>
      </c>
      <c r="AH79" s="63">
        <v>22</v>
      </c>
      <c r="AI79" s="63"/>
      <c r="AJ79" s="63"/>
      <c r="AK79" s="63">
        <v>6</v>
      </c>
      <c r="AL79" s="63"/>
      <c r="AM79" s="63">
        <v>3</v>
      </c>
      <c r="AN79" s="63"/>
      <c r="AO79" s="63"/>
      <c r="AP79" s="63"/>
      <c r="AQ79" s="63">
        <v>13</v>
      </c>
      <c r="AR79" s="63"/>
      <c r="AS79" s="63">
        <v>13</v>
      </c>
      <c r="AT79" s="63">
        <v>23</v>
      </c>
      <c r="AU79" s="63"/>
      <c r="AV79" s="63">
        <v>23</v>
      </c>
      <c r="AZ79" s="25"/>
      <c r="BA79" s="25"/>
    </row>
    <row r="80" spans="1:54">
      <c r="A80" s="53">
        <f>RANK(Open[[#This Row],[PR Punkte]],Open[PR Punkte],0)</f>
        <v>74</v>
      </c>
      <c r="B80">
        <f>IF(Open[[#This Row],[PR Rang beim letzten Turnier]]&gt;Open[[#This Row],[PR Rang]],1,IF(Open[[#This Row],[PR Rang beim letzten Turnier]]=Open[[#This Row],[PR Rang]],0,-1))</f>
        <v>0</v>
      </c>
      <c r="C80" s="53">
        <f>RANK(Open[[#This Row],[PR Punkte]],Open[PR Punkte],0)</f>
        <v>74</v>
      </c>
      <c r="D80" s="1" t="s">
        <v>866</v>
      </c>
      <c r="E80" t="s">
        <v>10</v>
      </c>
      <c r="F80" s="52">
        <f>SUM(Open[[#This Row],[PR 1]:[PR 3]])</f>
        <v>828</v>
      </c>
      <c r="G80" s="52">
        <f>LARGE(Open[[#This Row],[TS ZH O/B 26.03.23]:[PR3]],1)</f>
        <v>315</v>
      </c>
      <c r="H80" s="52">
        <f>LARGE(Open[[#This Row],[TS ZH O/B 26.03.23]:[PR3]],2)</f>
        <v>297</v>
      </c>
      <c r="I80" s="52">
        <f>LARGE(Open[[#This Row],[TS ZH O/B 26.03.23]:[PR3]],3)</f>
        <v>216</v>
      </c>
      <c r="J80" s="1">
        <f t="shared" si="2"/>
        <v>71</v>
      </c>
      <c r="K80" s="52">
        <f t="shared" si="3"/>
        <v>878</v>
      </c>
      <c r="L80" s="52" t="str">
        <f>IFERROR(VLOOKUP(Open[[#This Row],[TS ZH O/B 26.03.23 Rang]],$AZ$7:$BA$101,2,0)*L$5," ")</f>
        <v xml:space="preserve"> </v>
      </c>
      <c r="M80" s="52" t="str">
        <f>IFERROR(VLOOKUP(Open[[#This Row],[TS SG O 29.04.23 Rang]],$AZ$7:$BA$101,2,0)*M$5," ")</f>
        <v xml:space="preserve"> </v>
      </c>
      <c r="N80" s="52" t="str">
        <f>IFERROR(VLOOKUP(Open[[#This Row],[TS ES O 11.06.23 Rang]],$AZ$7:$BA$101,2,0)*N$5," ")</f>
        <v xml:space="preserve"> </v>
      </c>
      <c r="O80" s="52" t="str">
        <f>IFERROR(VLOOKUP(Open[[#This Row],[TS SH O 24.06.23 Rang]],$AZ$7:$BA$101,2,0)*O$5," ")</f>
        <v xml:space="preserve"> </v>
      </c>
      <c r="P80" s="52" t="str">
        <f>IFERROR(VLOOKUP(Open[[#This Row],[TS LU O A 1.6.23 R]],$AZ$7:$BA$101,2,0)*P$5," ")</f>
        <v xml:space="preserve"> </v>
      </c>
      <c r="Q80" s="52" t="str">
        <f>IFERROR(VLOOKUP(Open[[#This Row],[TS LU O B 1.6.23 R]],$AZ$7:$BA$101,2,0)*Q$5," ")</f>
        <v xml:space="preserve"> </v>
      </c>
      <c r="R80" s="52" t="str">
        <f>IFERROR(VLOOKUP(Open[[#This Row],[TS ZH O/A 8.7.23 R]],$AZ$7:$BA$101,2,0)*R$5," ")</f>
        <v xml:space="preserve"> </v>
      </c>
      <c r="S80" s="148">
        <f>IFERROR(VLOOKUP(Open[[#This Row],[TS ZH O/B 8.7.23 R]],$AZ$7:$BA$101,2,0)*S$5," ")</f>
        <v>50</v>
      </c>
      <c r="T80" s="148" t="str">
        <f>IFERROR(VLOOKUP(Open[[#This Row],[TS BA O A 12.08.23 R]],$AZ$7:$BA$101,2,0)*T$5," ")</f>
        <v xml:space="preserve"> </v>
      </c>
      <c r="U80" s="148" t="str">
        <f>IFERROR(VLOOKUP(Open[[#This Row],[TS BA O B 12.08.23  R]],$AZ$7:$BA$101,2,0)*U$5," ")</f>
        <v xml:space="preserve"> </v>
      </c>
      <c r="V80" s="148" t="str">
        <f>IFERROR(VLOOKUP(Open[[#This Row],[SM LT O A 2.9.23 R]],$AZ$7:$BA$101,2,0)*V$5," ")</f>
        <v xml:space="preserve"> </v>
      </c>
      <c r="W80" s="148" t="str">
        <f>IFERROR(VLOOKUP(Open[[#This Row],[SM LT O B 2.9.23 R]],$AZ$7:$BA$101,2,0)*W$5," ")</f>
        <v xml:space="preserve"> </v>
      </c>
      <c r="X80" s="148" t="str">
        <f>IFERROR(VLOOKUP(Open[[#This Row],[TS LA O 16.9.23 R]],$AZ$7:$BA$101,2,0)*X$5," ")</f>
        <v xml:space="preserve"> </v>
      </c>
      <c r="Y80" s="148">
        <f>IFERROR(VLOOKUP(Open[[#This Row],[TS ZH O 8.10.23 R]],$AZ$7:$BA$101,2,0)*Y$5," ")</f>
        <v>315</v>
      </c>
      <c r="Z80" s="148">
        <f>IFERROR(VLOOKUP(Open[[#This Row],[TS ZH O/A 6.1.24 R]],$AZ$7:$BA$101,2,0)*Z$5," ")</f>
        <v>216</v>
      </c>
      <c r="AA80" s="148" t="str">
        <f>IFERROR(VLOOKUP(Open[[#This Row],[TS ZH O/B 6.1.24 R]],$AZ$7:$BA$101,2,0)*AA$5," ")</f>
        <v xml:space="preserve"> </v>
      </c>
      <c r="AB80" s="148">
        <f>IFERROR(VLOOKUP(Open[[#This Row],[TS SH O 13.1.24 R]],$AZ$7:$BA$101,2,0)*AB$5," ")</f>
        <v>297</v>
      </c>
      <c r="AC80">
        <v>0</v>
      </c>
      <c r="AD80">
        <v>0</v>
      </c>
      <c r="AE80">
        <v>0</v>
      </c>
      <c r="AF80" s="63"/>
      <c r="AG80" s="63"/>
      <c r="AH80" s="63"/>
      <c r="AI80" s="63"/>
      <c r="AJ80" s="63"/>
      <c r="AK80" s="63"/>
      <c r="AL80" s="63"/>
      <c r="AM80" s="63">
        <v>5</v>
      </c>
      <c r="AN80" s="63"/>
      <c r="AO80" s="63"/>
      <c r="AP80" s="63"/>
      <c r="AQ80" s="63"/>
      <c r="AR80" s="63"/>
      <c r="AS80" s="63">
        <v>13</v>
      </c>
      <c r="AT80" s="63">
        <v>23</v>
      </c>
      <c r="AU80" s="63"/>
      <c r="AV80" s="63">
        <v>23</v>
      </c>
      <c r="AZ80" s="25"/>
      <c r="BA80" s="25"/>
    </row>
    <row r="81" spans="1:54">
      <c r="A81" s="53">
        <f>RANK(Open[[#This Row],[PR Punkte]],Open[PR Punkte],0)</f>
        <v>75</v>
      </c>
      <c r="B81">
        <f>IF(Open[[#This Row],[PR Rang beim letzten Turnier]]&gt;Open[[#This Row],[PR Rang]],1,IF(Open[[#This Row],[PR Rang beim letzten Turnier]]=Open[[#This Row],[PR Rang]],0,-1))</f>
        <v>0</v>
      </c>
      <c r="C81" s="53">
        <f>RANK(Open[[#This Row],[PR Punkte]],Open[PR Punkte],0)</f>
        <v>75</v>
      </c>
      <c r="D81" t="s">
        <v>61</v>
      </c>
      <c r="E81" s="1" t="s">
        <v>6</v>
      </c>
      <c r="F81" s="52">
        <f>SUM(Open[[#This Row],[PR 1]:[PR 3]])</f>
        <v>817.5</v>
      </c>
      <c r="G81" s="52">
        <f>LARGE(Open[[#This Row],[TS ZH O/B 26.03.23]:[PR3]],1)</f>
        <v>426</v>
      </c>
      <c r="H81" s="52">
        <f>LARGE(Open[[#This Row],[TS ZH O/B 26.03.23]:[PR3]],2)</f>
        <v>391.5</v>
      </c>
      <c r="I81" s="52">
        <f>LARGE(Open[[#This Row],[TS ZH O/B 26.03.23]:[PR3]],3)</f>
        <v>0</v>
      </c>
      <c r="J81" s="1">
        <f t="shared" si="2"/>
        <v>77</v>
      </c>
      <c r="K81" s="52">
        <f t="shared" si="3"/>
        <v>817.5</v>
      </c>
      <c r="L81" s="52" t="str">
        <f>IFERROR(VLOOKUP(Open[[#This Row],[TS ZH O/B 26.03.23 Rang]],$AZ$7:$BA$101,2,0)*L$5," ")</f>
        <v xml:space="preserve"> </v>
      </c>
      <c r="M81" s="52">
        <f>IFERROR(VLOOKUP(Open[[#This Row],[TS SG O 29.04.23 Rang]],$AZ$7:$BA$101,2,0)*M$5," ")</f>
        <v>391.5</v>
      </c>
      <c r="N81" s="52" t="str">
        <f>IFERROR(VLOOKUP(Open[[#This Row],[TS ES O 11.06.23 Rang]],$AZ$7:$BA$101,2,0)*N$5," ")</f>
        <v xml:space="preserve"> </v>
      </c>
      <c r="O81" s="52" t="str">
        <f>IFERROR(VLOOKUP(Open[[#This Row],[TS SH O 24.06.23 Rang]],$AZ$7:$BA$101,2,0)*O$5," ")</f>
        <v xml:space="preserve"> </v>
      </c>
      <c r="P81" s="52" t="str">
        <f>IFERROR(VLOOKUP(Open[[#This Row],[TS LU O A 1.6.23 R]],$AZ$7:$BA$101,2,0)*P$5," ")</f>
        <v xml:space="preserve"> </v>
      </c>
      <c r="Q81" s="52" t="str">
        <f>IFERROR(VLOOKUP(Open[[#This Row],[TS LU O B 1.6.23 R]],$AZ$7:$BA$101,2,0)*Q$5," ")</f>
        <v xml:space="preserve"> </v>
      </c>
      <c r="R81" s="52">
        <f>IFERROR(VLOOKUP(Open[[#This Row],[TS ZH O/A 8.7.23 R]],$AZ$7:$BA$101,2,0)*R$5," ")</f>
        <v>426</v>
      </c>
      <c r="S81" s="148" t="str">
        <f>IFERROR(VLOOKUP(Open[[#This Row],[TS ZH O/B 8.7.23 R]],$AZ$7:$BA$101,2,0)*S$5," ")</f>
        <v xml:space="preserve"> </v>
      </c>
      <c r="T81" s="148" t="str">
        <f>IFERROR(VLOOKUP(Open[[#This Row],[TS BA O A 12.08.23 R]],$AZ$7:$BA$101,2,0)*T$5," ")</f>
        <v xml:space="preserve"> </v>
      </c>
      <c r="U81" s="148" t="str">
        <f>IFERROR(VLOOKUP(Open[[#This Row],[TS BA O B 12.08.23  R]],$AZ$7:$BA$101,2,0)*U$5," ")</f>
        <v xml:space="preserve"> </v>
      </c>
      <c r="V81" s="148" t="str">
        <f>IFERROR(VLOOKUP(Open[[#This Row],[SM LT O A 2.9.23 R]],$AZ$7:$BA$101,2,0)*V$5," ")</f>
        <v xml:space="preserve"> </v>
      </c>
      <c r="W81" s="148" t="str">
        <f>IFERROR(VLOOKUP(Open[[#This Row],[SM LT O B 2.9.23 R]],$AZ$7:$BA$101,2,0)*W$5," ")</f>
        <v xml:space="preserve"> </v>
      </c>
      <c r="X81" s="148" t="str">
        <f>IFERROR(VLOOKUP(Open[[#This Row],[TS LA O 16.9.23 R]],$AZ$7:$BA$101,2,0)*X$5," ")</f>
        <v xml:space="preserve"> </v>
      </c>
      <c r="Y81" s="148" t="str">
        <f>IFERROR(VLOOKUP(Open[[#This Row],[TS ZH O 8.10.23 R]],$AZ$7:$BA$101,2,0)*Y$5," ")</f>
        <v xml:space="preserve"> </v>
      </c>
      <c r="Z81" s="148" t="str">
        <f>IFERROR(VLOOKUP(Open[[#This Row],[TS ZH O/A 6.1.24 R]],$AZ$7:$BA$101,2,0)*Z$5," ")</f>
        <v xml:space="preserve"> </v>
      </c>
      <c r="AA81" s="148" t="str">
        <f>IFERROR(VLOOKUP(Open[[#This Row],[TS ZH O/B 6.1.24 R]],$AZ$7:$BA$101,2,0)*AA$5," ")</f>
        <v xml:space="preserve"> </v>
      </c>
      <c r="AB81" s="148" t="str">
        <f>IFERROR(VLOOKUP(Open[[#This Row],[TS SH O 13.1.24 R]],$AZ$7:$BA$101,2,0)*AB$5," ")</f>
        <v xml:space="preserve"> </v>
      </c>
      <c r="AC81">
        <v>0</v>
      </c>
      <c r="AD81">
        <v>0</v>
      </c>
      <c r="AE81">
        <v>0</v>
      </c>
      <c r="AF81" s="63"/>
      <c r="AG81" s="59">
        <v>13</v>
      </c>
      <c r="AH81" s="63"/>
      <c r="AI81" s="63"/>
      <c r="AJ81" s="63"/>
      <c r="AK81" s="63"/>
      <c r="AL81" s="59">
        <v>12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83"/>
      <c r="AX81" s="83"/>
      <c r="AY81" s="83"/>
      <c r="AZ81" s="25"/>
      <c r="BA81" s="25"/>
    </row>
    <row r="82" spans="1:54">
      <c r="A82" s="53">
        <f>RANK(Open[[#This Row],[PR Punkte]],Open[PR Punkte],0)</f>
        <v>75</v>
      </c>
      <c r="B82">
        <f>IF(Open[[#This Row],[PR Rang beim letzten Turnier]]&gt;Open[[#This Row],[PR Rang]],1,IF(Open[[#This Row],[PR Rang beim letzten Turnier]]=Open[[#This Row],[PR Rang]],0,-1))</f>
        <v>0</v>
      </c>
      <c r="C82" s="53">
        <f>RANK(Open[[#This Row],[PR Punkte]],Open[PR Punkte],0)</f>
        <v>75</v>
      </c>
      <c r="D82" t="s">
        <v>62</v>
      </c>
      <c r="E82" s="6" t="s">
        <v>6</v>
      </c>
      <c r="F82" s="52">
        <f>SUM(Open[[#This Row],[PR 1]:[PR 3]])</f>
        <v>817.5</v>
      </c>
      <c r="G82" s="52">
        <f>LARGE(Open[[#This Row],[TS ZH O/B 26.03.23]:[PR3]],1)</f>
        <v>426</v>
      </c>
      <c r="H82" s="52">
        <f>LARGE(Open[[#This Row],[TS ZH O/B 26.03.23]:[PR3]],2)</f>
        <v>391.5</v>
      </c>
      <c r="I82" s="52">
        <f>LARGE(Open[[#This Row],[TS ZH O/B 26.03.23]:[PR3]],3)</f>
        <v>0</v>
      </c>
      <c r="J82" s="1">
        <f t="shared" si="2"/>
        <v>77</v>
      </c>
      <c r="K82" s="52">
        <f t="shared" si="3"/>
        <v>817.5</v>
      </c>
      <c r="L82" s="52" t="str">
        <f>IFERROR(VLOOKUP(Open[[#This Row],[TS ZH O/B 26.03.23 Rang]],$AZ$7:$BA$101,2,0)*L$5," ")</f>
        <v xml:space="preserve"> </v>
      </c>
      <c r="M82" s="52">
        <f>IFERROR(VLOOKUP(Open[[#This Row],[TS SG O 29.04.23 Rang]],$AZ$7:$BA$101,2,0)*M$5," ")</f>
        <v>391.5</v>
      </c>
      <c r="N82" s="52" t="str">
        <f>IFERROR(VLOOKUP(Open[[#This Row],[TS ES O 11.06.23 Rang]],$AZ$7:$BA$101,2,0)*N$5," ")</f>
        <v xml:space="preserve"> </v>
      </c>
      <c r="O82" s="52" t="str">
        <f>IFERROR(VLOOKUP(Open[[#This Row],[TS SH O 24.06.23 Rang]],$AZ$7:$BA$101,2,0)*O$5," ")</f>
        <v xml:space="preserve"> </v>
      </c>
      <c r="P82" s="52" t="str">
        <f>IFERROR(VLOOKUP(Open[[#This Row],[TS LU O A 1.6.23 R]],$AZ$7:$BA$101,2,0)*P$5," ")</f>
        <v xml:space="preserve"> </v>
      </c>
      <c r="Q82" s="52" t="str">
        <f>IFERROR(VLOOKUP(Open[[#This Row],[TS LU O B 1.6.23 R]],$AZ$7:$BA$101,2,0)*Q$5," ")</f>
        <v xml:space="preserve"> </v>
      </c>
      <c r="R82" s="52">
        <f>IFERROR(VLOOKUP(Open[[#This Row],[TS ZH O/A 8.7.23 R]],$AZ$7:$BA$101,2,0)*R$5," ")</f>
        <v>426</v>
      </c>
      <c r="S82" s="148" t="str">
        <f>IFERROR(VLOOKUP(Open[[#This Row],[TS ZH O/B 8.7.23 R]],$AZ$7:$BA$101,2,0)*S$5," ")</f>
        <v xml:space="preserve"> </v>
      </c>
      <c r="T82" s="148" t="str">
        <f>IFERROR(VLOOKUP(Open[[#This Row],[TS BA O A 12.08.23 R]],$AZ$7:$BA$101,2,0)*T$5," ")</f>
        <v xml:space="preserve"> </v>
      </c>
      <c r="U82" s="148" t="str">
        <f>IFERROR(VLOOKUP(Open[[#This Row],[TS BA O B 12.08.23  R]],$AZ$7:$BA$101,2,0)*U$5," ")</f>
        <v xml:space="preserve"> </v>
      </c>
      <c r="V82" s="148" t="str">
        <f>IFERROR(VLOOKUP(Open[[#This Row],[SM LT O A 2.9.23 R]],$AZ$7:$BA$101,2,0)*V$5," ")</f>
        <v xml:space="preserve"> </v>
      </c>
      <c r="W82" s="148" t="str">
        <f>IFERROR(VLOOKUP(Open[[#This Row],[SM LT O B 2.9.23 R]],$AZ$7:$BA$101,2,0)*W$5," ")</f>
        <v xml:space="preserve"> </v>
      </c>
      <c r="X82" s="148" t="str">
        <f>IFERROR(VLOOKUP(Open[[#This Row],[TS LA O 16.9.23 R]],$AZ$7:$BA$101,2,0)*X$5," ")</f>
        <v xml:space="preserve"> </v>
      </c>
      <c r="Y82" s="148" t="str">
        <f>IFERROR(VLOOKUP(Open[[#This Row],[TS ZH O 8.10.23 R]],$AZ$7:$BA$101,2,0)*Y$5," ")</f>
        <v xml:space="preserve"> </v>
      </c>
      <c r="Z82" s="148" t="str">
        <f>IFERROR(VLOOKUP(Open[[#This Row],[TS ZH O/A 6.1.24 R]],$AZ$7:$BA$101,2,0)*Z$5," ")</f>
        <v xml:space="preserve"> </v>
      </c>
      <c r="AA82" s="148" t="str">
        <f>IFERROR(VLOOKUP(Open[[#This Row],[TS ZH O/B 6.1.24 R]],$AZ$7:$BA$101,2,0)*AA$5," ")</f>
        <v xml:space="preserve"> </v>
      </c>
      <c r="AB82" s="148" t="str">
        <f>IFERROR(VLOOKUP(Open[[#This Row],[TS SH O 13.1.24 R]],$AZ$7:$BA$101,2,0)*AB$5," ")</f>
        <v xml:space="preserve"> </v>
      </c>
      <c r="AC82">
        <v>0</v>
      </c>
      <c r="AD82">
        <v>0</v>
      </c>
      <c r="AE82">
        <v>0</v>
      </c>
      <c r="AF82" s="63"/>
      <c r="AG82" s="63">
        <v>16</v>
      </c>
      <c r="AH82" s="63"/>
      <c r="AI82" s="63"/>
      <c r="AJ82" s="63"/>
      <c r="AK82" s="63"/>
      <c r="AL82" s="63">
        <v>12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Z82" s="25"/>
      <c r="BA82" s="25"/>
    </row>
    <row r="83" spans="1:54">
      <c r="A83" s="53">
        <f>RANK(Open[[#This Row],[PR Punkte]],Open[PR Punkte],0)</f>
        <v>77</v>
      </c>
      <c r="B83">
        <f>IF(Open[[#This Row],[PR Rang beim letzten Turnier]]&gt;Open[[#This Row],[PR Rang]],1,IF(Open[[#This Row],[PR Rang beim letzten Turnier]]=Open[[#This Row],[PR Rang]],0,-1))</f>
        <v>0</v>
      </c>
      <c r="C83" s="53">
        <f>RANK(Open[[#This Row],[PR Punkte]],Open[PR Punkte],0)</f>
        <v>77</v>
      </c>
      <c r="D83" s="1" t="s">
        <v>536</v>
      </c>
      <c r="E83" t="s">
        <v>7</v>
      </c>
      <c r="F83" s="99">
        <f>SUM(Open[[#This Row],[PR 1]:[PR 3]])</f>
        <v>801.5</v>
      </c>
      <c r="G83" s="52">
        <f>LARGE(Open[[#This Row],[TS ZH O/B 26.03.23]:[PR3]],1)</f>
        <v>354</v>
      </c>
      <c r="H83" s="52">
        <f>LARGE(Open[[#This Row],[TS ZH O/B 26.03.23]:[PR3]],2)</f>
        <v>247.5</v>
      </c>
      <c r="I83" s="52">
        <f>LARGE(Open[[#This Row],[TS ZH O/B 26.03.23]:[PR3]],3)</f>
        <v>200</v>
      </c>
      <c r="J83" s="1">
        <f t="shared" si="2"/>
        <v>79</v>
      </c>
      <c r="K83" s="52">
        <f t="shared" si="3"/>
        <v>801.5</v>
      </c>
      <c r="L83" s="52" t="str">
        <f>IFERROR(VLOOKUP(Open[[#This Row],[TS ZH O/B 26.03.23 Rang]],$AZ$7:$BA$101,2,0)*L$5," ")</f>
        <v xml:space="preserve"> </v>
      </c>
      <c r="M83" s="52" t="str">
        <f>IFERROR(VLOOKUP(Open[[#This Row],[TS SG O 29.04.23 Rang]],$AZ$7:$BA$101,2,0)*M$5," ")</f>
        <v xml:space="preserve"> </v>
      </c>
      <c r="N83" s="52" t="str">
        <f>IFERROR(VLOOKUP(Open[[#This Row],[TS ES O 11.06.23 Rang]],$AZ$7:$BA$101,2,0)*N$5," ")</f>
        <v xml:space="preserve"> </v>
      </c>
      <c r="O83" s="52">
        <f>IFERROR(VLOOKUP(Open[[#This Row],[TS SH O 24.06.23 Rang]],$AZ$7:$BA$101,2,0)*O$5," ")</f>
        <v>200</v>
      </c>
      <c r="P83" s="52">
        <f>IFERROR(VLOOKUP(Open[[#This Row],[TS LU O A 1.6.23 R]],$AZ$7:$BA$101,2,0)*P$5," ")</f>
        <v>354</v>
      </c>
      <c r="Q83" s="52" t="str">
        <f>IFERROR(VLOOKUP(Open[[#This Row],[TS LU O B 1.6.23 R]],$AZ$7:$BA$101,2,0)*Q$5," ")</f>
        <v xml:space="preserve"> </v>
      </c>
      <c r="R83" s="52" t="str">
        <f>IFERROR(VLOOKUP(Open[[#This Row],[TS ZH O/A 8.7.23 R]],$AZ$7:$BA$101,2,0)*R$5," ")</f>
        <v xml:space="preserve"> </v>
      </c>
      <c r="S83" s="148" t="str">
        <f>IFERROR(VLOOKUP(Open[[#This Row],[TS ZH O/B 8.7.23 R]],$AZ$7:$BA$101,2,0)*S$5," ")</f>
        <v xml:space="preserve"> </v>
      </c>
      <c r="T83" s="148" t="str">
        <f>IFERROR(VLOOKUP(Open[[#This Row],[TS BA O A 12.08.23 R]],$AZ$7:$BA$101,2,0)*T$5," ")</f>
        <v xml:space="preserve"> </v>
      </c>
      <c r="U83" s="148" t="str">
        <f>IFERROR(VLOOKUP(Open[[#This Row],[TS BA O B 12.08.23  R]],$AZ$7:$BA$101,2,0)*U$5," ")</f>
        <v xml:space="preserve"> </v>
      </c>
      <c r="V83" s="148">
        <f>IFERROR(VLOOKUP(Open[[#This Row],[SM LT O A 2.9.23 R]],$AZ$7:$BA$101,2,0)*V$5," ")</f>
        <v>247.5</v>
      </c>
      <c r="W83" s="148" t="str">
        <f>IFERROR(VLOOKUP(Open[[#This Row],[SM LT O B 2.9.23 R]],$AZ$7:$BA$101,2,0)*W$5," ")</f>
        <v xml:space="preserve"> </v>
      </c>
      <c r="X83" s="148" t="str">
        <f>IFERROR(VLOOKUP(Open[[#This Row],[TS LA O 16.9.23 R]],$AZ$7:$BA$101,2,0)*X$5," ")</f>
        <v xml:space="preserve"> </v>
      </c>
      <c r="Y83" s="148" t="str">
        <f>IFERROR(VLOOKUP(Open[[#This Row],[TS ZH O 8.10.23 R]],$AZ$7:$BA$101,2,0)*Y$5," ")</f>
        <v xml:space="preserve"> </v>
      </c>
      <c r="Z83" s="148" t="str">
        <f>IFERROR(VLOOKUP(Open[[#This Row],[TS ZH O/A 6.1.24 R]],$AZ$7:$BA$101,2,0)*Z$5," ")</f>
        <v xml:space="preserve"> </v>
      </c>
      <c r="AA83" s="148" t="str">
        <f>IFERROR(VLOOKUP(Open[[#This Row],[TS ZH O/B 6.1.24 R]],$AZ$7:$BA$101,2,0)*AA$5," ")</f>
        <v xml:space="preserve"> </v>
      </c>
      <c r="AB83" s="148" t="str">
        <f>IFERROR(VLOOKUP(Open[[#This Row],[TS SH O 13.1.24 R]],$AZ$7:$BA$101,2,0)*AB$5," ")</f>
        <v xml:space="preserve"> </v>
      </c>
      <c r="AC83">
        <v>0</v>
      </c>
      <c r="AD83">
        <v>0</v>
      </c>
      <c r="AE83">
        <v>0</v>
      </c>
      <c r="AF83" s="63"/>
      <c r="AG83" s="63"/>
      <c r="AH83" s="63"/>
      <c r="AI83" s="63">
        <v>25</v>
      </c>
      <c r="AJ83" s="63">
        <v>12</v>
      </c>
      <c r="AK83" s="63"/>
      <c r="AL83" s="63"/>
      <c r="AM83" s="63"/>
      <c r="AN83" s="63"/>
      <c r="AO83" s="63"/>
      <c r="AP83" s="63">
        <v>29</v>
      </c>
      <c r="AQ83" s="63"/>
      <c r="AR83" s="63"/>
      <c r="AS83" s="63"/>
      <c r="AT83" s="63"/>
      <c r="AU83" s="63"/>
      <c r="AV83" s="63"/>
      <c r="AZ83" s="25"/>
      <c r="BA83" s="25"/>
    </row>
    <row r="84" spans="1:54">
      <c r="A84" s="121">
        <f>RANK(Open[[#This Row],[PR Punkte]],Open[PR Punkte],0)</f>
        <v>78</v>
      </c>
      <c r="B84" s="122">
        <f>IF(Open[[#This Row],[PR Rang beim letzten Turnier]]&gt;Open[[#This Row],[PR Rang]],1,IF(Open[[#This Row],[PR Rang beim letzten Turnier]]=Open[[#This Row],[PR Rang]],0,-1))</f>
        <v>0</v>
      </c>
      <c r="C84" s="121">
        <f>RANK(Open[[#This Row],[PR Punkte]],Open[PR Punkte],0)</f>
        <v>78</v>
      </c>
      <c r="D84" s="128" t="s">
        <v>682</v>
      </c>
      <c r="E84" s="122" t="s">
        <v>17</v>
      </c>
      <c r="F84" s="129">
        <f>SUM(Open[[#This Row],[PR 1]:[PR 3]])</f>
        <v>792</v>
      </c>
      <c r="G84" s="52">
        <f>LARGE(Open[[#This Row],[TS ZH O/B 26.03.23]:[PR3]],1)</f>
        <v>792</v>
      </c>
      <c r="H84" s="52">
        <f>LARGE(Open[[#This Row],[TS ZH O/B 26.03.23]:[PR3]],2)</f>
        <v>0</v>
      </c>
      <c r="I84" s="52">
        <f>LARGE(Open[[#This Row],[TS ZH O/B 26.03.23]:[PR3]],3)</f>
        <v>0</v>
      </c>
      <c r="J84" s="1">
        <f t="shared" si="2"/>
        <v>80</v>
      </c>
      <c r="K84" s="123">
        <f t="shared" si="3"/>
        <v>792</v>
      </c>
      <c r="L84" s="52" t="str">
        <f>IFERROR(VLOOKUP(Open[[#This Row],[TS ZH O/B 26.03.23 Rang]],$AZ$7:$BA$101,2,0)*L$5," ")</f>
        <v xml:space="preserve"> </v>
      </c>
      <c r="M84" s="52" t="str">
        <f>IFERROR(VLOOKUP(Open[[#This Row],[TS SG O 29.04.23 Rang]],$AZ$7:$BA$101,2,0)*M$5," ")</f>
        <v xml:space="preserve"> </v>
      </c>
      <c r="N84" s="52" t="str">
        <f>IFERROR(VLOOKUP(Open[[#This Row],[TS ES O 11.06.23 Rang]],$AZ$7:$BA$101,2,0)*N$5," ")</f>
        <v xml:space="preserve"> </v>
      </c>
      <c r="O84" s="52" t="str">
        <f>IFERROR(VLOOKUP(Open[[#This Row],[TS SH O 24.06.23 Rang]],$AZ$7:$BA$101,2,0)*O$5," ")</f>
        <v xml:space="preserve"> </v>
      </c>
      <c r="P84" s="52" t="str">
        <f>IFERROR(VLOOKUP(Open[[#This Row],[TS LU O A 1.6.23 R]],$AZ$7:$BA$101,2,0)*P$5," ")</f>
        <v xml:space="preserve"> </v>
      </c>
      <c r="Q84" s="52" t="str">
        <f>IFERROR(VLOOKUP(Open[[#This Row],[TS LU O B 1.6.23 R]],$AZ$7:$BA$101,2,0)*Q$5," ")</f>
        <v xml:space="preserve"> </v>
      </c>
      <c r="R84" s="52" t="str">
        <f>IFERROR(VLOOKUP(Open[[#This Row],[TS ZH O/A 8.7.23 R]],$AZ$7:$BA$101,2,0)*R$5," ")</f>
        <v xml:space="preserve"> </v>
      </c>
      <c r="S84" s="148" t="str">
        <f>IFERROR(VLOOKUP(Open[[#This Row],[TS ZH O/B 8.7.23 R]],$AZ$7:$BA$101,2,0)*S$5," ")</f>
        <v xml:space="preserve"> </v>
      </c>
      <c r="T84" s="148" t="str">
        <f>IFERROR(VLOOKUP(Open[[#This Row],[TS BA O A 12.08.23 R]],$AZ$7:$BA$101,2,0)*T$5," ")</f>
        <v xml:space="preserve"> </v>
      </c>
      <c r="U84" s="148" t="str">
        <f>IFERROR(VLOOKUP(Open[[#This Row],[TS BA O B 12.08.23  R]],$AZ$7:$BA$101,2,0)*U$5," ")</f>
        <v xml:space="preserve"> </v>
      </c>
      <c r="V84" s="148" t="str">
        <f>IFERROR(VLOOKUP(Open[[#This Row],[SM LT O A 2.9.23 R]],$AZ$7:$BA$101,2,0)*V$5," ")</f>
        <v xml:space="preserve"> </v>
      </c>
      <c r="W84" s="148" t="str">
        <f>IFERROR(VLOOKUP(Open[[#This Row],[SM LT O B 2.9.23 R]],$AZ$7:$BA$101,2,0)*W$5," ")</f>
        <v xml:space="preserve"> </v>
      </c>
      <c r="X84" s="148" t="str">
        <f>IFERROR(VLOOKUP(Open[[#This Row],[TS LA O 16.9.23 R]],$AZ$7:$BA$101,2,0)*X$5," ")</f>
        <v xml:space="preserve"> </v>
      </c>
      <c r="Y84" s="148" t="str">
        <f>IFERROR(VLOOKUP(Open[[#This Row],[TS ZH O 8.10.23 R]],$AZ$7:$BA$101,2,0)*Y$5," ")</f>
        <v xml:space="preserve"> </v>
      </c>
      <c r="Z84" s="148" t="str">
        <f>IFERROR(VLOOKUP(Open[[#This Row],[TS ZH O/A 6.1.24 R]],$AZ$7:$BA$101,2,0)*Z$5," ")</f>
        <v xml:space="preserve"> </v>
      </c>
      <c r="AA84" s="148" t="str">
        <f>IFERROR(VLOOKUP(Open[[#This Row],[TS ZH O/B 6.1.24 R]],$AZ$7:$BA$101,2,0)*AA$5," ")</f>
        <v xml:space="preserve"> </v>
      </c>
      <c r="AB84" s="148">
        <f>IFERROR(VLOOKUP(Open[[#This Row],[TS SH O 13.1.24 R]],$AZ$7:$BA$101,2,0)*AB$5," ")</f>
        <v>792</v>
      </c>
      <c r="AC84">
        <v>0</v>
      </c>
      <c r="AD84">
        <v>0</v>
      </c>
      <c r="AE84">
        <v>0</v>
      </c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28">
        <v>7</v>
      </c>
      <c r="AZ84" s="25"/>
      <c r="BA84" s="25"/>
    </row>
    <row r="85" spans="1:54">
      <c r="A85" s="53">
        <f>RANK(Open[[#This Row],[PR Punkte]],Open[PR Punkte],0)</f>
        <v>78</v>
      </c>
      <c r="B85">
        <f>IF(Open[[#This Row],[PR Rang beim letzten Turnier]]&gt;Open[[#This Row],[PR Rang]],1,IF(Open[[#This Row],[PR Rang beim letzten Turnier]]=Open[[#This Row],[PR Rang]],0,-1))</f>
        <v>0</v>
      </c>
      <c r="C85" s="53">
        <f>RANK(Open[[#This Row],[PR Punkte]],Open[PR Punkte],0)</f>
        <v>78</v>
      </c>
      <c r="D85" s="7" t="s">
        <v>368</v>
      </c>
      <c r="E85" t="s">
        <v>17</v>
      </c>
      <c r="F85" s="52">
        <f>SUM(Open[[#This Row],[PR 1]:[PR 3]])</f>
        <v>792</v>
      </c>
      <c r="G85" s="52">
        <f>LARGE(Open[[#This Row],[TS ZH O/B 26.03.23]:[PR3]],1)</f>
        <v>792</v>
      </c>
      <c r="H85" s="52">
        <f>LARGE(Open[[#This Row],[TS ZH O/B 26.03.23]:[PR3]],2)</f>
        <v>0</v>
      </c>
      <c r="I85" s="52">
        <f>LARGE(Open[[#This Row],[TS ZH O/B 26.03.23]:[PR3]],3)</f>
        <v>0</v>
      </c>
      <c r="J85" s="1">
        <f t="shared" si="2"/>
        <v>80</v>
      </c>
      <c r="K85" s="52">
        <f t="shared" si="3"/>
        <v>792</v>
      </c>
      <c r="L85" s="52" t="str">
        <f>IFERROR(VLOOKUP(Open[[#This Row],[TS ZH O/B 26.03.23 Rang]],$AZ$7:$BA$101,2,0)*L$5," ")</f>
        <v xml:space="preserve"> </v>
      </c>
      <c r="M85" s="52" t="str">
        <f>IFERROR(VLOOKUP(Open[[#This Row],[TS SG O 29.04.23 Rang]],$AZ$7:$BA$101,2,0)*M$5," ")</f>
        <v xml:space="preserve"> </v>
      </c>
      <c r="N85" s="52" t="str">
        <f>IFERROR(VLOOKUP(Open[[#This Row],[TS ES O 11.06.23 Rang]],$AZ$7:$BA$101,2,0)*N$5," ")</f>
        <v xml:space="preserve"> </v>
      </c>
      <c r="O85" s="52" t="str">
        <f>IFERROR(VLOOKUP(Open[[#This Row],[TS SH O 24.06.23 Rang]],$AZ$7:$BA$101,2,0)*O$5," ")</f>
        <v xml:space="preserve"> </v>
      </c>
      <c r="P85" s="52" t="str">
        <f>IFERROR(VLOOKUP(Open[[#This Row],[TS LU O A 1.6.23 R]],$AZ$7:$BA$101,2,0)*P$5," ")</f>
        <v xml:space="preserve"> </v>
      </c>
      <c r="Q85" s="52" t="str">
        <f>IFERROR(VLOOKUP(Open[[#This Row],[TS LU O B 1.6.23 R]],$AZ$7:$BA$101,2,0)*Q$5," ")</f>
        <v xml:space="preserve"> </v>
      </c>
      <c r="R85" s="52" t="str">
        <f>IFERROR(VLOOKUP(Open[[#This Row],[TS ZH O/A 8.7.23 R]],$AZ$7:$BA$101,2,0)*R$5," ")</f>
        <v xml:space="preserve"> </v>
      </c>
      <c r="S85" s="148" t="str">
        <f>IFERROR(VLOOKUP(Open[[#This Row],[TS ZH O/B 8.7.23 R]],$AZ$7:$BA$101,2,0)*S$5," ")</f>
        <v xml:space="preserve"> </v>
      </c>
      <c r="T85" s="148" t="str">
        <f>IFERROR(VLOOKUP(Open[[#This Row],[TS BA O A 12.08.23 R]],$AZ$7:$BA$101,2,0)*T$5," ")</f>
        <v xml:space="preserve"> </v>
      </c>
      <c r="U85" s="148" t="str">
        <f>IFERROR(VLOOKUP(Open[[#This Row],[TS BA O B 12.08.23  R]],$AZ$7:$BA$101,2,0)*U$5," ")</f>
        <v xml:space="preserve"> </v>
      </c>
      <c r="V85" s="148" t="str">
        <f>IFERROR(VLOOKUP(Open[[#This Row],[SM LT O A 2.9.23 R]],$AZ$7:$BA$101,2,0)*V$5," ")</f>
        <v xml:space="preserve"> </v>
      </c>
      <c r="W85" s="148" t="str">
        <f>IFERROR(VLOOKUP(Open[[#This Row],[SM LT O B 2.9.23 R]],$AZ$7:$BA$101,2,0)*W$5," ")</f>
        <v xml:space="preserve"> </v>
      </c>
      <c r="X85" s="148" t="str">
        <f>IFERROR(VLOOKUP(Open[[#This Row],[TS LA O 16.9.23 R]],$AZ$7:$BA$101,2,0)*X$5," ")</f>
        <v xml:space="preserve"> </v>
      </c>
      <c r="Y85" s="148" t="str">
        <f>IFERROR(VLOOKUP(Open[[#This Row],[TS ZH O 8.10.23 R]],$AZ$7:$BA$101,2,0)*Y$5," ")</f>
        <v xml:space="preserve"> </v>
      </c>
      <c r="Z85" s="148" t="str">
        <f>IFERROR(VLOOKUP(Open[[#This Row],[TS ZH O/A 6.1.24 R]],$AZ$7:$BA$101,2,0)*Z$5," ")</f>
        <v xml:space="preserve"> </v>
      </c>
      <c r="AA85" s="148" t="str">
        <f>IFERROR(VLOOKUP(Open[[#This Row],[TS ZH O/B 6.1.24 R]],$AZ$7:$BA$101,2,0)*AA$5," ")</f>
        <v xml:space="preserve"> </v>
      </c>
      <c r="AB85" s="148">
        <f>IFERROR(VLOOKUP(Open[[#This Row],[TS SH O 13.1.24 R]],$AZ$7:$BA$101,2,0)*AB$5," ")</f>
        <v>792</v>
      </c>
      <c r="AC85">
        <v>0</v>
      </c>
      <c r="AD85">
        <v>0</v>
      </c>
      <c r="AE85">
        <v>0</v>
      </c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28">
        <v>7</v>
      </c>
      <c r="AZ85" s="85"/>
      <c r="BA85" s="25"/>
      <c r="BB85" s="83"/>
    </row>
    <row r="86" spans="1:54">
      <c r="A86" s="53">
        <f>RANK(Open[[#This Row],[PR Punkte]],Open[PR Punkte],0)</f>
        <v>80</v>
      </c>
      <c r="B86">
        <f>IF(Open[[#This Row],[PR Rang beim letzten Turnier]]&gt;Open[[#This Row],[PR Rang]],1,IF(Open[[#This Row],[PR Rang beim letzten Turnier]]=Open[[#This Row],[PR Rang]],0,-1))</f>
        <v>0</v>
      </c>
      <c r="C86" s="53">
        <f>RANK(Open[[#This Row],[PR Punkte]],Open[PR Punkte],0)</f>
        <v>80</v>
      </c>
      <c r="D86" s="1" t="s">
        <v>755</v>
      </c>
      <c r="E86" t="s">
        <v>10</v>
      </c>
      <c r="F86" s="52">
        <f>SUM(Open[[#This Row],[PR 1]:[PR 3]])</f>
        <v>778.5</v>
      </c>
      <c r="G86" s="52">
        <f>LARGE(Open[[#This Row],[TS ZH O/B 26.03.23]:[PR3]],1)</f>
        <v>297</v>
      </c>
      <c r="H86" s="52">
        <f>LARGE(Open[[#This Row],[TS ZH O/B 26.03.23]:[PR3]],2)</f>
        <v>265.5</v>
      </c>
      <c r="I86" s="52">
        <f>LARGE(Open[[#This Row],[TS ZH O/B 26.03.23]:[PR3]],3)</f>
        <v>216</v>
      </c>
      <c r="J86" s="1">
        <f t="shared" si="2"/>
        <v>70</v>
      </c>
      <c r="K86" s="52">
        <f t="shared" si="3"/>
        <v>878.5</v>
      </c>
      <c r="L86" s="52" t="str">
        <f>IFERROR(VLOOKUP(Open[[#This Row],[TS ZH O/B 26.03.23 Rang]],$AZ$7:$BA$101,2,0)*L$5," ")</f>
        <v xml:space="preserve"> </v>
      </c>
      <c r="M86" s="52" t="str">
        <f>IFERROR(VLOOKUP(Open[[#This Row],[TS SG O 29.04.23 Rang]],$AZ$7:$BA$101,2,0)*M$5," ")</f>
        <v xml:space="preserve"> </v>
      </c>
      <c r="N86" s="52" t="str">
        <f>IFERROR(VLOOKUP(Open[[#This Row],[TS ES O 11.06.23 Rang]],$AZ$7:$BA$101,2,0)*N$5," ")</f>
        <v xml:space="preserve"> </v>
      </c>
      <c r="O86" s="52" t="str">
        <f>IFERROR(VLOOKUP(Open[[#This Row],[TS SH O 24.06.23 Rang]],$AZ$7:$BA$101,2,0)*O$5," ")</f>
        <v xml:space="preserve"> </v>
      </c>
      <c r="P86" s="52">
        <f>IFERROR(VLOOKUP(Open[[#This Row],[TS LU O A 1.6.23 R]],$AZ$7:$BA$101,2,0)*P$5," ")</f>
        <v>265.5</v>
      </c>
      <c r="Q86" s="52" t="str">
        <f>IFERROR(VLOOKUP(Open[[#This Row],[TS LU O B 1.6.23 R]],$AZ$7:$BA$101,2,0)*Q$5," ")</f>
        <v xml:space="preserve"> </v>
      </c>
      <c r="R86" s="52" t="str">
        <f>IFERROR(VLOOKUP(Open[[#This Row],[TS ZH O/A 8.7.23 R]],$AZ$7:$BA$101,2,0)*R$5," ")</f>
        <v xml:space="preserve"> </v>
      </c>
      <c r="S86" s="148" t="str">
        <f>IFERROR(VLOOKUP(Open[[#This Row],[TS ZH O/B 8.7.23 R]],$AZ$7:$BA$101,2,0)*S$5," ")</f>
        <v xml:space="preserve"> </v>
      </c>
      <c r="T86" s="148" t="str">
        <f>IFERROR(VLOOKUP(Open[[#This Row],[TS BA O A 12.08.23 R]],$AZ$7:$BA$101,2,0)*T$5," ")</f>
        <v xml:space="preserve"> </v>
      </c>
      <c r="U86" s="148">
        <f>IFERROR(VLOOKUP(Open[[#This Row],[TS BA O B 12.08.23  R]],$AZ$7:$BA$101,2,0)*U$5," ")</f>
        <v>100</v>
      </c>
      <c r="V86" s="148" t="str">
        <f>IFERROR(VLOOKUP(Open[[#This Row],[SM LT O A 2.9.23 R]],$AZ$7:$BA$101,2,0)*V$5," ")</f>
        <v xml:space="preserve"> </v>
      </c>
      <c r="W86" s="148" t="str">
        <f>IFERROR(VLOOKUP(Open[[#This Row],[SM LT O B 2.9.23 R]],$AZ$7:$BA$101,2,0)*W$5," ")</f>
        <v xml:space="preserve"> </v>
      </c>
      <c r="X86" s="148" t="str">
        <f>IFERROR(VLOOKUP(Open[[#This Row],[TS LA O 16.9.23 R]],$AZ$7:$BA$101,2,0)*X$5," ")</f>
        <v xml:space="preserve"> </v>
      </c>
      <c r="Y86" s="148" t="str">
        <f>IFERROR(VLOOKUP(Open[[#This Row],[TS ZH O 8.10.23 R]],$AZ$7:$BA$101,2,0)*Y$5," ")</f>
        <v xml:space="preserve"> </v>
      </c>
      <c r="Z86" s="148">
        <f>IFERROR(VLOOKUP(Open[[#This Row],[TS ZH O/A 6.1.24 R]],$AZ$7:$BA$101,2,0)*Z$5," ")</f>
        <v>216</v>
      </c>
      <c r="AA86" s="148" t="str">
        <f>IFERROR(VLOOKUP(Open[[#This Row],[TS ZH O/B 6.1.24 R]],$AZ$7:$BA$101,2,0)*AA$5," ")</f>
        <v xml:space="preserve"> </v>
      </c>
      <c r="AB86" s="148">
        <f>IFERROR(VLOOKUP(Open[[#This Row],[TS SH O 13.1.24 R]],$AZ$7:$BA$101,2,0)*AB$5," ")</f>
        <v>297</v>
      </c>
      <c r="AC86">
        <v>0</v>
      </c>
      <c r="AD86">
        <v>0</v>
      </c>
      <c r="AE86">
        <v>0</v>
      </c>
      <c r="AF86" s="63"/>
      <c r="AG86" s="63"/>
      <c r="AH86" s="63"/>
      <c r="AI86" s="63"/>
      <c r="AJ86" s="63">
        <v>16</v>
      </c>
      <c r="AK86" s="63"/>
      <c r="AL86" s="63"/>
      <c r="AM86" s="63"/>
      <c r="AN86" s="63"/>
      <c r="AO86" s="63">
        <v>1</v>
      </c>
      <c r="AP86" s="63"/>
      <c r="AQ86" s="63"/>
      <c r="AR86" s="63"/>
      <c r="AS86" s="63"/>
      <c r="AT86" s="63">
        <v>18</v>
      </c>
      <c r="AU86" s="63"/>
      <c r="AV86" s="63">
        <v>20</v>
      </c>
      <c r="AZ86" s="25"/>
      <c r="BA86" s="25"/>
    </row>
    <row r="87" spans="1:54">
      <c r="A87" s="53">
        <f>RANK(Open[[#This Row],[PR Punkte]],Open[PR Punkte],0)</f>
        <v>81</v>
      </c>
      <c r="B87">
        <f>IF(Open[[#This Row],[PR Rang beim letzten Turnier]]&gt;Open[[#This Row],[PR Rang]],1,IF(Open[[#This Row],[PR Rang beim letzten Turnier]]=Open[[#This Row],[PR Rang]],0,-1))</f>
        <v>0</v>
      </c>
      <c r="C87" s="53">
        <f>RANK(Open[[#This Row],[PR Punkte]],Open[PR Punkte],0)</f>
        <v>81</v>
      </c>
      <c r="D87" s="1" t="s">
        <v>532</v>
      </c>
      <c r="E87" t="s">
        <v>6</v>
      </c>
      <c r="F87" s="52">
        <f>SUM(Open[[#This Row],[PR 1]:[PR 3]])</f>
        <v>761.5</v>
      </c>
      <c r="G87" s="52">
        <f>LARGE(Open[[#This Row],[TS ZH O/B 26.03.23]:[PR3]],1)</f>
        <v>445.5</v>
      </c>
      <c r="H87" s="52">
        <f>LARGE(Open[[#This Row],[TS ZH O/B 26.03.23]:[PR3]],2)</f>
        <v>216</v>
      </c>
      <c r="I87" s="52">
        <f>LARGE(Open[[#This Row],[TS ZH O/B 26.03.23]:[PR3]],3)</f>
        <v>100</v>
      </c>
      <c r="J87" s="1">
        <f t="shared" si="2"/>
        <v>82</v>
      </c>
      <c r="K87" s="52">
        <f t="shared" si="3"/>
        <v>761.5</v>
      </c>
      <c r="L87" s="52" t="str">
        <f>IFERROR(VLOOKUP(Open[[#This Row],[TS ZH O/B 26.03.23 Rang]],$AZ$7:$BA$101,2,0)*L$5," ")</f>
        <v xml:space="preserve"> </v>
      </c>
      <c r="M87" s="52" t="str">
        <f>IFERROR(VLOOKUP(Open[[#This Row],[TS SG O 29.04.23 Rang]],$AZ$7:$BA$101,2,0)*M$5," ")</f>
        <v xml:space="preserve"> </v>
      </c>
      <c r="N87" s="52" t="str">
        <f>IFERROR(VLOOKUP(Open[[#This Row],[TS ES O 11.06.23 Rang]],$AZ$7:$BA$101,2,0)*N$5," ")</f>
        <v xml:space="preserve"> </v>
      </c>
      <c r="O87" s="52" t="str">
        <f>IFERROR(VLOOKUP(Open[[#This Row],[TS SH O 24.06.23 Rang]],$AZ$7:$BA$101,2,0)*O$5," ")</f>
        <v xml:space="preserve"> </v>
      </c>
      <c r="P87" s="52" t="str">
        <f>IFERROR(VLOOKUP(Open[[#This Row],[TS LU O A 1.6.23 R]],$AZ$7:$BA$101,2,0)*P$5," ")</f>
        <v xml:space="preserve"> </v>
      </c>
      <c r="Q87" s="52" t="str">
        <f>IFERROR(VLOOKUP(Open[[#This Row],[TS LU O B 1.6.23 R]],$AZ$7:$BA$101,2,0)*Q$5," ")</f>
        <v xml:space="preserve"> </v>
      </c>
      <c r="R87" s="52" t="str">
        <f>IFERROR(VLOOKUP(Open[[#This Row],[TS ZH O/A 8.7.23 R]],$AZ$7:$BA$101,2,0)*R$5," ")</f>
        <v xml:space="preserve"> </v>
      </c>
      <c r="S87" s="148" t="str">
        <f>IFERROR(VLOOKUP(Open[[#This Row],[TS ZH O/B 8.7.23 R]],$AZ$7:$BA$101,2,0)*S$5," ")</f>
        <v xml:space="preserve"> </v>
      </c>
      <c r="T87" s="148" t="str">
        <f>IFERROR(VLOOKUP(Open[[#This Row],[TS BA O A 12.08.23 R]],$AZ$7:$BA$101,2,0)*T$5," ")</f>
        <v xml:space="preserve"> </v>
      </c>
      <c r="U87" s="148" t="str">
        <f>IFERROR(VLOOKUP(Open[[#This Row],[TS BA O B 12.08.23  R]],$AZ$7:$BA$101,2,0)*U$5," ")</f>
        <v xml:space="preserve"> </v>
      </c>
      <c r="V87" s="148" t="str">
        <f>IFERROR(VLOOKUP(Open[[#This Row],[SM LT O A 2.9.23 R]],$AZ$7:$BA$101,2,0)*V$5," ")</f>
        <v xml:space="preserve"> </v>
      </c>
      <c r="W87" s="148">
        <f>IFERROR(VLOOKUP(Open[[#This Row],[SM LT O B 2.9.23 R]],$AZ$7:$BA$101,2,0)*W$5," ")</f>
        <v>100</v>
      </c>
      <c r="X87" s="148" t="str">
        <f>IFERROR(VLOOKUP(Open[[#This Row],[TS LA O 16.9.23 R]],$AZ$7:$BA$101,2,0)*X$5," ")</f>
        <v xml:space="preserve"> </v>
      </c>
      <c r="Y87" s="148" t="str">
        <f>IFERROR(VLOOKUP(Open[[#This Row],[TS ZH O 8.10.23 R]],$AZ$7:$BA$101,2,0)*Y$5," ")</f>
        <v xml:space="preserve"> </v>
      </c>
      <c r="Z87" s="148">
        <f>IFERROR(VLOOKUP(Open[[#This Row],[TS ZH O/A 6.1.24 R]],$AZ$7:$BA$101,2,0)*Z$5," ")</f>
        <v>216</v>
      </c>
      <c r="AA87" s="148" t="str">
        <f>IFERROR(VLOOKUP(Open[[#This Row],[TS ZH O/B 6.1.24 R]],$AZ$7:$BA$101,2,0)*AA$5," ")</f>
        <v xml:space="preserve"> </v>
      </c>
      <c r="AB87" s="148">
        <f>IFERROR(VLOOKUP(Open[[#This Row],[TS SH O 13.1.24 R]],$AZ$7:$BA$101,2,0)*AB$5," ")</f>
        <v>445.5</v>
      </c>
      <c r="AC87">
        <v>0</v>
      </c>
      <c r="AD87">
        <v>0</v>
      </c>
      <c r="AE87">
        <v>0</v>
      </c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>
        <v>1</v>
      </c>
      <c r="AR87" s="63"/>
      <c r="AS87" s="63"/>
      <c r="AT87" s="63">
        <v>19</v>
      </c>
      <c r="AU87" s="63"/>
      <c r="AV87" s="63">
        <v>16</v>
      </c>
      <c r="AW87" s="83"/>
      <c r="AX87" s="83"/>
      <c r="AY87" s="83"/>
      <c r="AZ87" s="25"/>
      <c r="BA87" s="25"/>
    </row>
    <row r="88" spans="1:54">
      <c r="A88" s="53">
        <f>RANK(Open[[#This Row],[PR Punkte]],Open[PR Punkte],0)</f>
        <v>82</v>
      </c>
      <c r="B88">
        <f>IF(Open[[#This Row],[PR Rang beim letzten Turnier]]&gt;Open[[#This Row],[PR Rang]],1,IF(Open[[#This Row],[PR Rang beim letzten Turnier]]=Open[[#This Row],[PR Rang]],0,-1))</f>
        <v>0</v>
      </c>
      <c r="C88" s="53">
        <f>RANK(Open[[#This Row],[PR Punkte]],Open[PR Punkte],0)</f>
        <v>82</v>
      </c>
      <c r="D88" t="s">
        <v>56</v>
      </c>
      <c r="E88" s="1" t="s">
        <v>6</v>
      </c>
      <c r="F88" s="52">
        <f>SUM(Open[[#This Row],[PR 1]:[PR 3]])</f>
        <v>751.5</v>
      </c>
      <c r="G88" s="52">
        <f>LARGE(Open[[#This Row],[TS ZH O/B 26.03.23]:[PR3]],1)</f>
        <v>391.5</v>
      </c>
      <c r="H88" s="52">
        <f>LARGE(Open[[#This Row],[TS ZH O/B 26.03.23]:[PR3]],2)</f>
        <v>360</v>
      </c>
      <c r="I88" s="52">
        <f>LARGE(Open[[#This Row],[TS ZH O/B 26.03.23]:[PR3]],3)</f>
        <v>0</v>
      </c>
      <c r="J88" s="1">
        <f t="shared" si="2"/>
        <v>83</v>
      </c>
      <c r="K88" s="52">
        <f t="shared" si="3"/>
        <v>751.5</v>
      </c>
      <c r="L88" s="52" t="str">
        <f>IFERROR(VLOOKUP(Open[[#This Row],[TS ZH O/B 26.03.23 Rang]],$AZ$7:$BA$101,2,0)*L$5," ")</f>
        <v xml:space="preserve"> </v>
      </c>
      <c r="M88" s="52">
        <f>IFERROR(VLOOKUP(Open[[#This Row],[TS SG O 29.04.23 Rang]],$AZ$7:$BA$101,2,0)*M$5," ")</f>
        <v>391.5</v>
      </c>
      <c r="N88" s="52" t="str">
        <f>IFERROR(VLOOKUP(Open[[#This Row],[TS ES O 11.06.23 Rang]],$AZ$7:$BA$101,2,0)*N$5," ")</f>
        <v xml:space="preserve"> </v>
      </c>
      <c r="O88" s="52">
        <f>IFERROR(VLOOKUP(Open[[#This Row],[TS SH O 24.06.23 Rang]],$AZ$7:$BA$101,2,0)*O$5," ")</f>
        <v>360</v>
      </c>
      <c r="P88" s="52" t="str">
        <f>IFERROR(VLOOKUP(Open[[#This Row],[TS LU O A 1.6.23 R]],$AZ$7:$BA$101,2,0)*P$5," ")</f>
        <v xml:space="preserve"> </v>
      </c>
      <c r="Q88" s="52" t="str">
        <f>IFERROR(VLOOKUP(Open[[#This Row],[TS LU O B 1.6.23 R]],$AZ$7:$BA$101,2,0)*Q$5," ")</f>
        <v xml:space="preserve"> </v>
      </c>
      <c r="R88" s="52" t="str">
        <f>IFERROR(VLOOKUP(Open[[#This Row],[TS ZH O/A 8.7.23 R]],$AZ$7:$BA$101,2,0)*R$5," ")</f>
        <v xml:space="preserve"> </v>
      </c>
      <c r="S88" s="148" t="str">
        <f>IFERROR(VLOOKUP(Open[[#This Row],[TS ZH O/B 8.7.23 R]],$AZ$7:$BA$101,2,0)*S$5," ")</f>
        <v xml:space="preserve"> </v>
      </c>
      <c r="T88" s="148" t="str">
        <f>IFERROR(VLOOKUP(Open[[#This Row],[TS BA O A 12.08.23 R]],$AZ$7:$BA$101,2,0)*T$5," ")</f>
        <v xml:space="preserve"> </v>
      </c>
      <c r="U88" s="148" t="str">
        <f>IFERROR(VLOOKUP(Open[[#This Row],[TS BA O B 12.08.23  R]],$AZ$7:$BA$101,2,0)*U$5," ")</f>
        <v xml:space="preserve"> </v>
      </c>
      <c r="V88" s="148" t="str">
        <f>IFERROR(VLOOKUP(Open[[#This Row],[SM LT O A 2.9.23 R]],$AZ$7:$BA$101,2,0)*V$5," ")</f>
        <v xml:space="preserve"> </v>
      </c>
      <c r="W88" s="148" t="str">
        <f>IFERROR(VLOOKUP(Open[[#This Row],[SM LT O B 2.9.23 R]],$AZ$7:$BA$101,2,0)*W$5," ")</f>
        <v xml:space="preserve"> </v>
      </c>
      <c r="X88" s="148" t="str">
        <f>IFERROR(VLOOKUP(Open[[#This Row],[TS LA O 16.9.23 R]],$AZ$7:$BA$101,2,0)*X$5," ")</f>
        <v xml:space="preserve"> </v>
      </c>
      <c r="Y88" s="148" t="str">
        <f>IFERROR(VLOOKUP(Open[[#This Row],[TS ZH O 8.10.23 R]],$AZ$7:$BA$101,2,0)*Y$5," ")</f>
        <v xml:space="preserve"> </v>
      </c>
      <c r="Z88" s="148" t="str">
        <f>IFERROR(VLOOKUP(Open[[#This Row],[TS ZH O/A 6.1.24 R]],$AZ$7:$BA$101,2,0)*Z$5," ")</f>
        <v xml:space="preserve"> </v>
      </c>
      <c r="AA88" s="148" t="str">
        <f>IFERROR(VLOOKUP(Open[[#This Row],[TS ZH O/B 6.1.24 R]],$AZ$7:$BA$101,2,0)*AA$5," ")</f>
        <v xml:space="preserve"> </v>
      </c>
      <c r="AB88" s="148" t="str">
        <f>IFERROR(VLOOKUP(Open[[#This Row],[TS SH O 13.1.24 R]],$AZ$7:$BA$101,2,0)*AB$5," ")</f>
        <v xml:space="preserve"> </v>
      </c>
      <c r="AC88">
        <v>0</v>
      </c>
      <c r="AD88">
        <v>0</v>
      </c>
      <c r="AE88">
        <v>0</v>
      </c>
      <c r="AF88" s="63"/>
      <c r="AG88" s="63">
        <v>13</v>
      </c>
      <c r="AH88" s="63"/>
      <c r="AI88" s="63">
        <v>16</v>
      </c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Z88" s="25"/>
      <c r="BA88" s="25"/>
    </row>
    <row r="89" spans="1:54">
      <c r="A89" s="53">
        <f>RANK(Open[[#This Row],[PR Punkte]],Open[PR Punkte],0)</f>
        <v>83</v>
      </c>
      <c r="B89">
        <f>IF(Open[[#This Row],[PR Rang beim letzten Turnier]]&gt;Open[[#This Row],[PR Rang]],1,IF(Open[[#This Row],[PR Rang beim letzten Turnier]]=Open[[#This Row],[PR Rang]],0,-1))</f>
        <v>0</v>
      </c>
      <c r="C89" s="53">
        <f>RANK(Open[[#This Row],[PR Punkte]],Open[PR Punkte],0)</f>
        <v>83</v>
      </c>
      <c r="D89" s="1" t="s">
        <v>192</v>
      </c>
      <c r="E89" s="1" t="s">
        <v>10</v>
      </c>
      <c r="F89" s="52">
        <f>SUM(Open[[#This Row],[PR 1]:[PR 3]])</f>
        <v>739.5</v>
      </c>
      <c r="G89" s="52">
        <f>LARGE(Open[[#This Row],[TS ZH O/B 26.03.23]:[PR3]],1)</f>
        <v>297</v>
      </c>
      <c r="H89" s="52">
        <f>LARGE(Open[[#This Row],[TS ZH O/B 26.03.23]:[PR3]],2)</f>
        <v>265.5</v>
      </c>
      <c r="I89" s="52">
        <f>LARGE(Open[[#This Row],[TS ZH O/B 26.03.23]:[PR3]],3)</f>
        <v>177</v>
      </c>
      <c r="J89" s="1">
        <f t="shared" si="2"/>
        <v>84</v>
      </c>
      <c r="K89" s="52">
        <f t="shared" si="3"/>
        <v>739.5</v>
      </c>
      <c r="L89" s="52" t="str">
        <f>IFERROR(VLOOKUP(Open[[#This Row],[TS ZH O/B 26.03.23 Rang]],$AZ$7:$BA$101,2,0)*L$5," ")</f>
        <v xml:space="preserve"> </v>
      </c>
      <c r="M89" s="52" t="str">
        <f>IFERROR(VLOOKUP(Open[[#This Row],[TS SG O 29.04.23 Rang]],$AZ$7:$BA$101,2,0)*M$5," ")</f>
        <v xml:space="preserve"> </v>
      </c>
      <c r="N89" s="52">
        <f>IFERROR(VLOOKUP(Open[[#This Row],[TS ES O 11.06.23 Rang]],$AZ$7:$BA$101,2,0)*N$5," ")</f>
        <v>177</v>
      </c>
      <c r="O89" s="52" t="str">
        <f>IFERROR(VLOOKUP(Open[[#This Row],[TS SH O 24.06.23 Rang]],$AZ$7:$BA$101,2,0)*O$5," ")</f>
        <v xml:space="preserve"> </v>
      </c>
      <c r="P89" s="52">
        <f>IFERROR(VLOOKUP(Open[[#This Row],[TS LU O A 1.6.23 R]],$AZ$7:$BA$101,2,0)*P$5," ")</f>
        <v>265.5</v>
      </c>
      <c r="Q89" s="52" t="str">
        <f>IFERROR(VLOOKUP(Open[[#This Row],[TS LU O B 1.6.23 R]],$AZ$7:$BA$101,2,0)*Q$5," ")</f>
        <v xml:space="preserve"> </v>
      </c>
      <c r="R89" s="52" t="str">
        <f>IFERROR(VLOOKUP(Open[[#This Row],[TS ZH O/A 8.7.23 R]],$AZ$7:$BA$101,2,0)*R$5," ")</f>
        <v xml:space="preserve"> </v>
      </c>
      <c r="S89" s="148" t="str">
        <f>IFERROR(VLOOKUP(Open[[#This Row],[TS ZH O/B 8.7.23 R]],$AZ$7:$BA$101,2,0)*S$5," ")</f>
        <v xml:space="preserve"> </v>
      </c>
      <c r="T89" s="148" t="str">
        <f>IFERROR(VLOOKUP(Open[[#This Row],[TS BA O A 12.08.23 R]],$AZ$7:$BA$101,2,0)*T$5," ")</f>
        <v xml:space="preserve"> </v>
      </c>
      <c r="U89" s="148" t="str">
        <f>IFERROR(VLOOKUP(Open[[#This Row],[TS BA O B 12.08.23  R]],$AZ$7:$BA$101,2,0)*U$5," ")</f>
        <v xml:space="preserve"> </v>
      </c>
      <c r="V89" s="148">
        <f>IFERROR(VLOOKUP(Open[[#This Row],[SM LT O A 2.9.23 R]],$AZ$7:$BA$101,2,0)*V$5," ")</f>
        <v>297</v>
      </c>
      <c r="W89" s="148" t="str">
        <f>IFERROR(VLOOKUP(Open[[#This Row],[SM LT O B 2.9.23 R]],$AZ$7:$BA$101,2,0)*W$5," ")</f>
        <v xml:space="preserve"> </v>
      </c>
      <c r="X89" s="148" t="str">
        <f>IFERROR(VLOOKUP(Open[[#This Row],[TS LA O 16.9.23 R]],$AZ$7:$BA$101,2,0)*X$5," ")</f>
        <v xml:space="preserve"> </v>
      </c>
      <c r="Y89" s="148" t="str">
        <f>IFERROR(VLOOKUP(Open[[#This Row],[TS ZH O 8.10.23 R]],$AZ$7:$BA$101,2,0)*Y$5," ")</f>
        <v xml:space="preserve"> </v>
      </c>
      <c r="Z89" s="148" t="str">
        <f>IFERROR(VLOOKUP(Open[[#This Row],[TS ZH O/A 6.1.24 R]],$AZ$7:$BA$101,2,0)*Z$5," ")</f>
        <v xml:space="preserve"> </v>
      </c>
      <c r="AA89" s="148" t="str">
        <f>IFERROR(VLOOKUP(Open[[#This Row],[TS ZH O/B 6.1.24 R]],$AZ$7:$BA$101,2,0)*AA$5," ")</f>
        <v xml:space="preserve"> </v>
      </c>
      <c r="AB89" s="148" t="str">
        <f>IFERROR(VLOOKUP(Open[[#This Row],[TS SH O 13.1.24 R]],$AZ$7:$BA$101,2,0)*AB$5," ")</f>
        <v xml:space="preserve"> </v>
      </c>
      <c r="AC89">
        <v>0</v>
      </c>
      <c r="AD89">
        <v>0</v>
      </c>
      <c r="AE89">
        <v>0</v>
      </c>
      <c r="AF89" s="63"/>
      <c r="AG89" s="63"/>
      <c r="AH89" s="63">
        <v>17</v>
      </c>
      <c r="AI89" s="63"/>
      <c r="AJ89" s="63">
        <v>15</v>
      </c>
      <c r="AK89" s="63"/>
      <c r="AL89" s="63"/>
      <c r="AM89" s="63"/>
      <c r="AN89" s="63"/>
      <c r="AO89" s="63"/>
      <c r="AP89" s="63">
        <v>18</v>
      </c>
      <c r="AQ89" s="63"/>
      <c r="AR89" s="63"/>
      <c r="AS89" s="63"/>
      <c r="AT89" s="63"/>
      <c r="AU89" s="63"/>
      <c r="AV89" s="63"/>
      <c r="AZ89" s="25"/>
      <c r="BA89" s="25"/>
    </row>
    <row r="90" spans="1:54">
      <c r="A90" s="53">
        <f>RANK(Open[[#This Row],[PR Punkte]],Open[PR Punkte],0)</f>
        <v>84</v>
      </c>
      <c r="B90">
        <f>IF(Open[[#This Row],[PR Rang beim letzten Turnier]]&gt;Open[[#This Row],[PR Rang]],1,IF(Open[[#This Row],[PR Rang beim letzten Turnier]]=Open[[#This Row],[PR Rang]],0,-1))</f>
        <v>0</v>
      </c>
      <c r="C90" s="53">
        <f>RANK(Open[[#This Row],[PR Punkte]],Open[PR Punkte],0)</f>
        <v>84</v>
      </c>
      <c r="D90" s="1" t="s">
        <v>825</v>
      </c>
      <c r="E90" t="s">
        <v>10</v>
      </c>
      <c r="F90" s="52">
        <f>SUM(Open[[#This Row],[PR 1]:[PR 3]])</f>
        <v>708</v>
      </c>
      <c r="G90" s="52">
        <f>LARGE(Open[[#This Row],[TS ZH O/B 26.03.23]:[PR3]],1)</f>
        <v>315</v>
      </c>
      <c r="H90" s="52">
        <f>LARGE(Open[[#This Row],[TS ZH O/B 26.03.23]:[PR3]],2)</f>
        <v>216</v>
      </c>
      <c r="I90" s="52">
        <f>LARGE(Open[[#This Row],[TS ZH O/B 26.03.23]:[PR3]],3)</f>
        <v>177</v>
      </c>
      <c r="J90" s="1">
        <f t="shared" si="2"/>
        <v>76</v>
      </c>
      <c r="K90" s="52">
        <f t="shared" si="3"/>
        <v>818</v>
      </c>
      <c r="L90" s="52" t="str">
        <f>IFERROR(VLOOKUP(Open[[#This Row],[TS ZH O/B 26.03.23 Rang]],$AZ$7:$BA$101,2,0)*L$5," ")</f>
        <v xml:space="preserve"> </v>
      </c>
      <c r="M90" s="52" t="str">
        <f>IFERROR(VLOOKUP(Open[[#This Row],[TS SG O 29.04.23 Rang]],$AZ$7:$BA$101,2,0)*M$5," ")</f>
        <v xml:space="preserve"> </v>
      </c>
      <c r="N90" s="52">
        <f>IFERROR(VLOOKUP(Open[[#This Row],[TS ES O 11.06.23 Rang]],$AZ$7:$BA$101,2,0)*N$5," ")</f>
        <v>177</v>
      </c>
      <c r="O90" s="52" t="str">
        <f>IFERROR(VLOOKUP(Open[[#This Row],[TS SH O 24.06.23 Rang]],$AZ$7:$BA$101,2,0)*O$5," ")</f>
        <v xml:space="preserve"> </v>
      </c>
      <c r="P90" s="52" t="str">
        <f>IFERROR(VLOOKUP(Open[[#This Row],[TS LU O A 1.6.23 R]],$AZ$7:$BA$101,2,0)*P$5," ")</f>
        <v xml:space="preserve"> </v>
      </c>
      <c r="Q90" s="52" t="str">
        <f>IFERROR(VLOOKUP(Open[[#This Row],[TS LU O B 1.6.23 R]],$AZ$7:$BA$101,2,0)*Q$5," ")</f>
        <v xml:space="preserve"> </v>
      </c>
      <c r="R90" s="52" t="str">
        <f>IFERROR(VLOOKUP(Open[[#This Row],[TS ZH O/A 8.7.23 R]],$AZ$7:$BA$101,2,0)*R$5," ")</f>
        <v xml:space="preserve"> </v>
      </c>
      <c r="S90" s="148">
        <f>IFERROR(VLOOKUP(Open[[#This Row],[TS ZH O/B 8.7.23 R]],$AZ$7:$BA$101,2,0)*S$5," ")</f>
        <v>40</v>
      </c>
      <c r="T90" s="148" t="str">
        <f>IFERROR(VLOOKUP(Open[[#This Row],[TS BA O A 12.08.23 R]],$AZ$7:$BA$101,2,0)*T$5," ")</f>
        <v xml:space="preserve"> </v>
      </c>
      <c r="U90" s="148" t="str">
        <f>IFERROR(VLOOKUP(Open[[#This Row],[TS BA O B 12.08.23  R]],$AZ$7:$BA$101,2,0)*U$5," ")</f>
        <v xml:space="preserve"> </v>
      </c>
      <c r="V90" s="148" t="str">
        <f>IFERROR(VLOOKUP(Open[[#This Row],[SM LT O A 2.9.23 R]],$AZ$7:$BA$101,2,0)*V$5," ")</f>
        <v xml:space="preserve"> </v>
      </c>
      <c r="W90" s="148">
        <f>IFERROR(VLOOKUP(Open[[#This Row],[SM LT O B 2.9.23 R]],$AZ$7:$BA$101,2,0)*W$5," ")</f>
        <v>70</v>
      </c>
      <c r="X90" s="148" t="str">
        <f>IFERROR(VLOOKUP(Open[[#This Row],[TS LA O 16.9.23 R]],$AZ$7:$BA$101,2,0)*X$5," ")</f>
        <v xml:space="preserve"> </v>
      </c>
      <c r="Y90" s="148">
        <f>IFERROR(VLOOKUP(Open[[#This Row],[TS ZH O 8.10.23 R]],$AZ$7:$BA$101,2,0)*Y$5," ")</f>
        <v>315</v>
      </c>
      <c r="Z90" s="148">
        <f>IFERROR(VLOOKUP(Open[[#This Row],[TS ZH O/A 6.1.24 R]],$AZ$7:$BA$101,2,0)*Z$5," ")</f>
        <v>216</v>
      </c>
      <c r="AA90" s="148" t="str">
        <f>IFERROR(VLOOKUP(Open[[#This Row],[TS ZH O/B 6.1.24 R]],$AZ$7:$BA$101,2,0)*AA$5," ")</f>
        <v xml:space="preserve"> </v>
      </c>
      <c r="AB90" s="148" t="str">
        <f>IFERROR(VLOOKUP(Open[[#This Row],[TS SH O 13.1.24 R]],$AZ$7:$BA$101,2,0)*AB$5," ")</f>
        <v xml:space="preserve"> </v>
      </c>
      <c r="AC90">
        <v>0</v>
      </c>
      <c r="AD90">
        <v>0</v>
      </c>
      <c r="AE90">
        <v>0</v>
      </c>
      <c r="AF90" s="63"/>
      <c r="AG90" s="63"/>
      <c r="AH90" s="63">
        <v>20</v>
      </c>
      <c r="AI90" s="63"/>
      <c r="AJ90" s="63"/>
      <c r="AK90" s="63"/>
      <c r="AL90" s="63"/>
      <c r="AM90" s="63">
        <v>7</v>
      </c>
      <c r="AN90" s="63"/>
      <c r="AO90" s="63"/>
      <c r="AP90" s="63"/>
      <c r="AQ90" s="63">
        <v>4</v>
      </c>
      <c r="AR90" s="63"/>
      <c r="AS90" s="63">
        <v>16</v>
      </c>
      <c r="AT90" s="63">
        <v>22</v>
      </c>
      <c r="AU90" s="63"/>
      <c r="AV90" s="63"/>
      <c r="AZ90" s="25"/>
      <c r="BA90" s="25"/>
    </row>
    <row r="91" spans="1:54">
      <c r="A91" s="53">
        <f>RANK(Open[[#This Row],[PR Punkte]],Open[PR Punkte],0)</f>
        <v>84</v>
      </c>
      <c r="B91">
        <f>IF(Open[[#This Row],[PR Rang beim letzten Turnier]]&gt;Open[[#This Row],[PR Rang]],1,IF(Open[[#This Row],[PR Rang beim letzten Turnier]]=Open[[#This Row],[PR Rang]],0,-1))</f>
        <v>0</v>
      </c>
      <c r="C91" s="53">
        <f>RANK(Open[[#This Row],[PR Punkte]],Open[PR Punkte],0)</f>
        <v>84</v>
      </c>
      <c r="D91" s="1" t="s">
        <v>498</v>
      </c>
      <c r="E91" s="1" t="s">
        <v>10</v>
      </c>
      <c r="F91" s="52">
        <f>SUM(Open[[#This Row],[PR 1]:[PR 3]])</f>
        <v>708</v>
      </c>
      <c r="G91" s="52">
        <f>LARGE(Open[[#This Row],[TS ZH O/B 26.03.23]:[PR3]],1)</f>
        <v>384</v>
      </c>
      <c r="H91" s="52">
        <f>LARGE(Open[[#This Row],[TS ZH O/B 26.03.23]:[PR3]],2)</f>
        <v>324</v>
      </c>
      <c r="I91" s="52">
        <f>LARGE(Open[[#This Row],[TS ZH O/B 26.03.23]:[PR3]],3)</f>
        <v>0</v>
      </c>
      <c r="J91" s="1">
        <f t="shared" si="2"/>
        <v>86</v>
      </c>
      <c r="K91" s="52">
        <f t="shared" si="3"/>
        <v>708</v>
      </c>
      <c r="L91" s="52" t="str">
        <f>IFERROR(VLOOKUP(Open[[#This Row],[TS ZH O/B 26.03.23 Rang]],$AZ$7:$BA$101,2,0)*L$5," ")</f>
        <v xml:space="preserve"> </v>
      </c>
      <c r="M91" s="52" t="str">
        <f>IFERROR(VLOOKUP(Open[[#This Row],[TS SG O 29.04.23 Rang]],$AZ$7:$BA$101,2,0)*M$5," ")</f>
        <v xml:space="preserve"> </v>
      </c>
      <c r="N91" s="52" t="str">
        <f>IFERROR(VLOOKUP(Open[[#This Row],[TS ES O 11.06.23 Rang]],$AZ$7:$BA$101,2,0)*N$5," ")</f>
        <v xml:space="preserve"> </v>
      </c>
      <c r="O91" s="52" t="str">
        <f>IFERROR(VLOOKUP(Open[[#This Row],[TS SH O 24.06.23 Rang]],$AZ$7:$BA$101,2,0)*O$5," ")</f>
        <v xml:space="preserve"> </v>
      </c>
      <c r="P91" s="52" t="str">
        <f>IFERROR(VLOOKUP(Open[[#This Row],[TS LU O A 1.6.23 R]],$AZ$7:$BA$101,2,0)*P$5," ")</f>
        <v xml:space="preserve"> </v>
      </c>
      <c r="Q91" s="52" t="str">
        <f>IFERROR(VLOOKUP(Open[[#This Row],[TS LU O B 1.6.23 R]],$AZ$7:$BA$101,2,0)*Q$5," ")</f>
        <v xml:space="preserve"> </v>
      </c>
      <c r="R91" s="52" t="str">
        <f>IFERROR(VLOOKUP(Open[[#This Row],[TS ZH O/A 8.7.23 R]],$AZ$7:$BA$101,2,0)*R$5," ")</f>
        <v xml:space="preserve"> </v>
      </c>
      <c r="S91" s="148" t="str">
        <f>IFERROR(VLOOKUP(Open[[#This Row],[TS ZH O/B 8.7.23 R]],$AZ$7:$BA$101,2,0)*S$5," ")</f>
        <v xml:space="preserve"> </v>
      </c>
      <c r="T91" s="148" t="str">
        <f>IFERROR(VLOOKUP(Open[[#This Row],[TS BA O A 12.08.23 R]],$AZ$7:$BA$101,2,0)*T$5," ")</f>
        <v xml:space="preserve"> </v>
      </c>
      <c r="U91" s="148" t="str">
        <f>IFERROR(VLOOKUP(Open[[#This Row],[TS BA O B 12.08.23  R]],$AZ$7:$BA$101,2,0)*U$5," ")</f>
        <v xml:space="preserve"> </v>
      </c>
      <c r="V91" s="148" t="str">
        <f>IFERROR(VLOOKUP(Open[[#This Row],[SM LT O A 2.9.23 R]],$AZ$7:$BA$101,2,0)*V$5," ")</f>
        <v xml:space="preserve"> </v>
      </c>
      <c r="W91" s="148" t="str">
        <f>IFERROR(VLOOKUP(Open[[#This Row],[SM LT O B 2.9.23 R]],$AZ$7:$BA$101,2,0)*W$5," ")</f>
        <v xml:space="preserve"> </v>
      </c>
      <c r="X91" s="148">
        <f>IFERROR(VLOOKUP(Open[[#This Row],[TS LA O 16.9.23 R]],$AZ$7:$BA$101,2,0)*X$5," ")</f>
        <v>384</v>
      </c>
      <c r="Y91" s="148" t="str">
        <f>IFERROR(VLOOKUP(Open[[#This Row],[TS ZH O 8.10.23 R]],$AZ$7:$BA$101,2,0)*Y$5," ")</f>
        <v xml:space="preserve"> </v>
      </c>
      <c r="Z91" s="148">
        <f>IFERROR(VLOOKUP(Open[[#This Row],[TS ZH O/A 6.1.24 R]],$AZ$7:$BA$101,2,0)*Z$5," ")</f>
        <v>324</v>
      </c>
      <c r="AA91" s="148" t="str">
        <f>IFERROR(VLOOKUP(Open[[#This Row],[TS ZH O/B 6.1.24 R]],$AZ$7:$BA$101,2,0)*AA$5," ")</f>
        <v xml:space="preserve"> </v>
      </c>
      <c r="AB91" s="148" t="str">
        <f>IFERROR(VLOOKUP(Open[[#This Row],[TS SH O 13.1.24 R]],$AZ$7:$BA$101,2,0)*AB$5," ")</f>
        <v xml:space="preserve"> </v>
      </c>
      <c r="AC91">
        <v>0</v>
      </c>
      <c r="AD91">
        <v>0</v>
      </c>
      <c r="AE91">
        <v>0</v>
      </c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>
        <v>9</v>
      </c>
      <c r="AS91" s="63"/>
      <c r="AT91" s="63">
        <v>16</v>
      </c>
      <c r="AU91" s="63"/>
      <c r="AV91" s="63"/>
      <c r="AZ91" s="25"/>
      <c r="BA91" s="25"/>
    </row>
    <row r="92" spans="1:54">
      <c r="A92" s="53">
        <f>RANK(Open[[#This Row],[PR Punkte]],Open[PR Punkte],0)</f>
        <v>86</v>
      </c>
      <c r="B92">
        <f>IF(Open[[#This Row],[PR Rang beim letzten Turnier]]&gt;Open[[#This Row],[PR Rang]],1,IF(Open[[#This Row],[PR Rang beim letzten Turnier]]=Open[[#This Row],[PR Rang]],0,-1))</f>
        <v>0</v>
      </c>
      <c r="C92" s="53">
        <f>RANK(Open[[#This Row],[PR Punkte]],Open[PR Punkte],0)</f>
        <v>86</v>
      </c>
      <c r="D92" s="4" t="s">
        <v>130</v>
      </c>
      <c r="E92" t="s">
        <v>0</v>
      </c>
      <c r="F92" s="52">
        <f>SUM(Open[[#This Row],[PR 1]:[PR 3]])</f>
        <v>700</v>
      </c>
      <c r="G92" s="52">
        <f>LARGE(Open[[#This Row],[TS ZH O/B 26.03.23]:[PR3]],1)</f>
        <v>700</v>
      </c>
      <c r="H92" s="52">
        <f>LARGE(Open[[#This Row],[TS ZH O/B 26.03.23]:[PR3]],2)</f>
        <v>0</v>
      </c>
      <c r="I92" s="52">
        <f>LARGE(Open[[#This Row],[TS ZH O/B 26.03.23]:[PR3]],3)</f>
        <v>0</v>
      </c>
      <c r="J92" s="1">
        <f t="shared" si="2"/>
        <v>87</v>
      </c>
      <c r="K92" s="52">
        <f t="shared" si="3"/>
        <v>700</v>
      </c>
      <c r="L92" s="52" t="str">
        <f>IFERROR(VLOOKUP(Open[[#This Row],[TS ZH O/B 26.03.23 Rang]],$AZ$7:$BA$101,2,0)*L$5," ")</f>
        <v xml:space="preserve"> </v>
      </c>
      <c r="M92" s="52" t="str">
        <f>IFERROR(VLOOKUP(Open[[#This Row],[TS SG O 29.04.23 Rang]],$AZ$7:$BA$101,2,0)*M$5," ")</f>
        <v xml:space="preserve"> </v>
      </c>
      <c r="N92" s="52" t="str">
        <f>IFERROR(VLOOKUP(Open[[#This Row],[TS ES O 11.06.23 Rang]],$AZ$7:$BA$101,2,0)*N$5," ")</f>
        <v xml:space="preserve"> </v>
      </c>
      <c r="O92" s="52" t="str">
        <f>IFERROR(VLOOKUP(Open[[#This Row],[TS SH O 24.06.23 Rang]],$AZ$7:$BA$101,2,0)*O$5," ")</f>
        <v xml:space="preserve"> </v>
      </c>
      <c r="P92" s="52" t="str">
        <f>IFERROR(VLOOKUP(Open[[#This Row],[TS LU O A 1.6.23 R]],$AZ$7:$BA$101,2,0)*P$5," ")</f>
        <v xml:space="preserve"> </v>
      </c>
      <c r="Q92" s="52" t="str">
        <f>IFERROR(VLOOKUP(Open[[#This Row],[TS LU O B 1.6.23 R]],$AZ$7:$BA$101,2,0)*Q$5," ")</f>
        <v xml:space="preserve"> </v>
      </c>
      <c r="R92" s="52" t="str">
        <f>IFERROR(VLOOKUP(Open[[#This Row],[TS ZH O/A 8.7.23 R]],$AZ$7:$BA$101,2,0)*R$5," ")</f>
        <v xml:space="preserve"> </v>
      </c>
      <c r="S92" s="148" t="str">
        <f>IFERROR(VLOOKUP(Open[[#This Row],[TS ZH O/B 8.7.23 R]],$AZ$7:$BA$101,2,0)*S$5," ")</f>
        <v xml:space="preserve"> </v>
      </c>
      <c r="T92" s="148" t="str">
        <f>IFERROR(VLOOKUP(Open[[#This Row],[TS BA O A 12.08.23 R]],$AZ$7:$BA$101,2,0)*T$5," ")</f>
        <v xml:space="preserve"> </v>
      </c>
      <c r="U92" s="148" t="str">
        <f>IFERROR(VLOOKUP(Open[[#This Row],[TS BA O B 12.08.23  R]],$AZ$7:$BA$101,2,0)*U$5," ")</f>
        <v xml:space="preserve"> </v>
      </c>
      <c r="V92" s="148" t="str">
        <f>IFERROR(VLOOKUP(Open[[#This Row],[SM LT O A 2.9.23 R]],$AZ$7:$BA$101,2,0)*V$5," ")</f>
        <v xml:space="preserve"> </v>
      </c>
      <c r="W92" s="148" t="str">
        <f>IFERROR(VLOOKUP(Open[[#This Row],[SM LT O B 2.9.23 R]],$AZ$7:$BA$101,2,0)*W$5," ")</f>
        <v xml:space="preserve"> </v>
      </c>
      <c r="X92" s="148" t="str">
        <f>IFERROR(VLOOKUP(Open[[#This Row],[TS LA O 16.9.23 R]],$AZ$7:$BA$101,2,0)*X$5," ")</f>
        <v xml:space="preserve"> </v>
      </c>
      <c r="Y92" s="148">
        <f>IFERROR(VLOOKUP(Open[[#This Row],[TS ZH O 8.10.23 R]],$AZ$7:$BA$101,2,0)*Y$5," ")</f>
        <v>700</v>
      </c>
      <c r="Z92" s="148" t="str">
        <f>IFERROR(VLOOKUP(Open[[#This Row],[TS ZH O/A 6.1.24 R]],$AZ$7:$BA$101,2,0)*Z$5," ")</f>
        <v xml:space="preserve"> </v>
      </c>
      <c r="AA92" s="148" t="str">
        <f>IFERROR(VLOOKUP(Open[[#This Row],[TS ZH O/B 6.1.24 R]],$AZ$7:$BA$101,2,0)*AA$5," ")</f>
        <v xml:space="preserve"> </v>
      </c>
      <c r="AB92" s="148" t="str">
        <f>IFERROR(VLOOKUP(Open[[#This Row],[TS SH O 13.1.24 R]],$AZ$7:$BA$101,2,0)*AB$5," ")</f>
        <v xml:space="preserve"> </v>
      </c>
      <c r="AC92">
        <v>0</v>
      </c>
      <c r="AD92">
        <v>0</v>
      </c>
      <c r="AE92">
        <v>0</v>
      </c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>
        <v>5</v>
      </c>
      <c r="AT92" s="63"/>
      <c r="AU92" s="63"/>
      <c r="AV92" s="63"/>
      <c r="AZ92" s="25"/>
      <c r="BA92" s="25"/>
      <c r="BB92" s="83"/>
    </row>
    <row r="93" spans="1:54">
      <c r="A93" s="53">
        <f>RANK(Open[[#This Row],[PR Punkte]],Open[PR Punkte],0)</f>
        <v>87</v>
      </c>
      <c r="B93">
        <f>IF(Open[[#This Row],[PR Rang beim letzten Turnier]]&gt;Open[[#This Row],[PR Rang]],1,IF(Open[[#This Row],[PR Rang beim letzten Turnier]]=Open[[#This Row],[PR Rang]],0,-1))</f>
        <v>0</v>
      </c>
      <c r="C93" s="53">
        <f>RANK(Open[[#This Row],[PR Punkte]],Open[PR Punkte],0)</f>
        <v>87</v>
      </c>
      <c r="D93" s="1" t="s">
        <v>893</v>
      </c>
      <c r="E93" t="s">
        <v>17</v>
      </c>
      <c r="F93" s="99">
        <f>SUM(Open[[#This Row],[PR 1]:[PR 3]])</f>
        <v>678</v>
      </c>
      <c r="G93" s="52">
        <f>LARGE(Open[[#This Row],[TS ZH O/B 26.03.23]:[PR3]],1)</f>
        <v>432</v>
      </c>
      <c r="H93" s="52">
        <f>LARGE(Open[[#This Row],[TS ZH O/B 26.03.23]:[PR3]],2)</f>
        <v>245.99999999999997</v>
      </c>
      <c r="I93" s="52">
        <f>LARGE(Open[[#This Row],[TS ZH O/B 26.03.23]:[PR3]],3)</f>
        <v>0</v>
      </c>
      <c r="J93" s="1">
        <f t="shared" si="2"/>
        <v>89</v>
      </c>
      <c r="K93" s="52">
        <f t="shared" si="3"/>
        <v>678</v>
      </c>
      <c r="L93" s="52" t="str">
        <f>IFERROR(VLOOKUP(Open[[#This Row],[TS ZH O/B 26.03.23 Rang]],$AZ$7:$BA$101,2,0)*L$5," ")</f>
        <v xml:space="preserve"> </v>
      </c>
      <c r="M93" s="52" t="str">
        <f>IFERROR(VLOOKUP(Open[[#This Row],[TS SG O 29.04.23 Rang]],$AZ$7:$BA$101,2,0)*M$5," ")</f>
        <v xml:space="preserve"> </v>
      </c>
      <c r="N93" s="52" t="str">
        <f>IFERROR(VLOOKUP(Open[[#This Row],[TS ES O 11.06.23 Rang]],$AZ$7:$BA$101,2,0)*N$5," ")</f>
        <v xml:space="preserve"> </v>
      </c>
      <c r="O93" s="52" t="str">
        <f>IFERROR(VLOOKUP(Open[[#This Row],[TS SH O 24.06.23 Rang]],$AZ$7:$BA$101,2,0)*O$5," ")</f>
        <v xml:space="preserve"> </v>
      </c>
      <c r="P93" s="52" t="str">
        <f>IFERROR(VLOOKUP(Open[[#This Row],[TS LU O A 1.6.23 R]],$AZ$7:$BA$101,2,0)*P$5," ")</f>
        <v xml:space="preserve"> </v>
      </c>
      <c r="Q93" s="52" t="str">
        <f>IFERROR(VLOOKUP(Open[[#This Row],[TS LU O B 1.6.23 R]],$AZ$7:$BA$101,2,0)*Q$5," ")</f>
        <v xml:space="preserve"> </v>
      </c>
      <c r="R93" s="52" t="str">
        <f>IFERROR(VLOOKUP(Open[[#This Row],[TS ZH O/A 8.7.23 R]],$AZ$7:$BA$101,2,0)*R$5," ")</f>
        <v xml:space="preserve"> </v>
      </c>
      <c r="S93" s="148" t="str">
        <f>IFERROR(VLOOKUP(Open[[#This Row],[TS ZH O/B 8.7.23 R]],$AZ$7:$BA$101,2,0)*S$5," ")</f>
        <v xml:space="preserve"> </v>
      </c>
      <c r="T93" s="148">
        <f>IFERROR(VLOOKUP(Open[[#This Row],[TS BA O A 12.08.23 R]],$AZ$7:$BA$101,2,0)*T$5," ")</f>
        <v>245.99999999999997</v>
      </c>
      <c r="U93" s="148" t="str">
        <f>IFERROR(VLOOKUP(Open[[#This Row],[TS BA O B 12.08.23  R]],$AZ$7:$BA$101,2,0)*U$5," ")</f>
        <v xml:space="preserve"> </v>
      </c>
      <c r="V93" s="148" t="str">
        <f>IFERROR(VLOOKUP(Open[[#This Row],[SM LT O A 2.9.23 R]],$AZ$7:$BA$101,2,0)*V$5," ")</f>
        <v xml:space="preserve"> </v>
      </c>
      <c r="W93" s="148" t="str">
        <f>IFERROR(VLOOKUP(Open[[#This Row],[SM LT O B 2.9.23 R]],$AZ$7:$BA$101,2,0)*W$5," ")</f>
        <v xml:space="preserve"> </v>
      </c>
      <c r="X93" s="148" t="str">
        <f>IFERROR(VLOOKUP(Open[[#This Row],[TS LA O 16.9.23 R]],$AZ$7:$BA$101,2,0)*X$5," ")</f>
        <v xml:space="preserve"> </v>
      </c>
      <c r="Y93" s="148" t="str">
        <f>IFERROR(VLOOKUP(Open[[#This Row],[TS ZH O 8.10.23 R]],$AZ$7:$BA$101,2,0)*Y$5," ")</f>
        <v xml:space="preserve"> </v>
      </c>
      <c r="Z93" s="148">
        <f>IFERROR(VLOOKUP(Open[[#This Row],[TS ZH O/A 6.1.24 R]],$AZ$7:$BA$101,2,0)*Z$5," ")</f>
        <v>432</v>
      </c>
      <c r="AA93" s="148" t="str">
        <f>IFERROR(VLOOKUP(Open[[#This Row],[TS ZH O/B 6.1.24 R]],$AZ$7:$BA$101,2,0)*AA$5," ")</f>
        <v xml:space="preserve"> </v>
      </c>
      <c r="AB93" s="148" t="str">
        <f>IFERROR(VLOOKUP(Open[[#This Row],[TS SH O 13.1.24 R]],$AZ$7:$BA$101,2,0)*AB$5," ")</f>
        <v xml:space="preserve"> </v>
      </c>
      <c r="AC93">
        <v>0</v>
      </c>
      <c r="AD93">
        <v>0</v>
      </c>
      <c r="AE93">
        <v>0</v>
      </c>
      <c r="AF93" s="63"/>
      <c r="AG93" s="63"/>
      <c r="AH93" s="63"/>
      <c r="AI93" s="63"/>
      <c r="AJ93" s="63"/>
      <c r="AK93" s="63"/>
      <c r="AL93" s="63"/>
      <c r="AM93" s="63"/>
      <c r="AN93" s="63">
        <v>17</v>
      </c>
      <c r="AO93" s="63"/>
      <c r="AP93" s="63"/>
      <c r="AQ93" s="63"/>
      <c r="AR93" s="63"/>
      <c r="AS93" s="63"/>
      <c r="AT93" s="63">
        <v>11</v>
      </c>
      <c r="AU93" s="63"/>
      <c r="AV93" s="63"/>
    </row>
    <row r="94" spans="1:54">
      <c r="A94" s="53">
        <f>RANK(Open[[#This Row],[PR Punkte]],Open[PR Punkte],0)</f>
        <v>88</v>
      </c>
      <c r="B94">
        <f>IF(Open[[#This Row],[PR Rang beim letzten Turnier]]&gt;Open[[#This Row],[PR Rang]],1,IF(Open[[#This Row],[PR Rang beim letzten Turnier]]=Open[[#This Row],[PR Rang]],0,-1))</f>
        <v>0</v>
      </c>
      <c r="C94" s="53">
        <f>RANK(Open[[#This Row],[PR Punkte]],Open[PR Punkte],0)</f>
        <v>88</v>
      </c>
      <c r="D94" s="1" t="s">
        <v>539</v>
      </c>
      <c r="E94" t="s">
        <v>7</v>
      </c>
      <c r="F94" s="99">
        <f>SUM(Open[[#This Row],[PR 1]:[PR 3]])</f>
        <v>673.5</v>
      </c>
      <c r="G94" s="52">
        <f>LARGE(Open[[#This Row],[TS ZH O/B 26.03.23]:[PR3]],1)</f>
        <v>354</v>
      </c>
      <c r="H94" s="52">
        <f>LARGE(Open[[#This Row],[TS ZH O/B 26.03.23]:[PR3]],2)</f>
        <v>319.5</v>
      </c>
      <c r="I94" s="52">
        <f>LARGE(Open[[#This Row],[TS ZH O/B 26.03.23]:[PR3]],3)</f>
        <v>0</v>
      </c>
      <c r="J94" s="1">
        <f t="shared" si="2"/>
        <v>90</v>
      </c>
      <c r="K94" s="52">
        <f t="shared" si="3"/>
        <v>673.5</v>
      </c>
      <c r="L94" s="52" t="str">
        <f>IFERROR(VLOOKUP(Open[[#This Row],[TS ZH O/B 26.03.23 Rang]],$AZ$7:$BA$101,2,0)*L$5," ")</f>
        <v xml:space="preserve"> </v>
      </c>
      <c r="M94" s="52" t="str">
        <f>IFERROR(VLOOKUP(Open[[#This Row],[TS SG O 29.04.23 Rang]],$AZ$7:$BA$101,2,0)*M$5," ")</f>
        <v xml:space="preserve"> </v>
      </c>
      <c r="N94" s="52" t="str">
        <f>IFERROR(VLOOKUP(Open[[#This Row],[TS ES O 11.06.23 Rang]],$AZ$7:$BA$101,2,0)*N$5," ")</f>
        <v xml:space="preserve"> </v>
      </c>
      <c r="O94" s="52" t="str">
        <f>IFERROR(VLOOKUP(Open[[#This Row],[TS SH O 24.06.23 Rang]],$AZ$7:$BA$101,2,0)*O$5," ")</f>
        <v xml:space="preserve"> </v>
      </c>
      <c r="P94" s="52">
        <f>IFERROR(VLOOKUP(Open[[#This Row],[TS LU O A 1.6.23 R]],$AZ$7:$BA$101,2,0)*P$5," ")</f>
        <v>354</v>
      </c>
      <c r="Q94" s="52" t="str">
        <f>IFERROR(VLOOKUP(Open[[#This Row],[TS LU O B 1.6.23 R]],$AZ$7:$BA$101,2,0)*Q$5," ")</f>
        <v xml:space="preserve"> </v>
      </c>
      <c r="R94" s="52">
        <f>IFERROR(VLOOKUP(Open[[#This Row],[TS ZH O/A 8.7.23 R]],$AZ$7:$BA$101,2,0)*R$5," ")</f>
        <v>319.5</v>
      </c>
      <c r="S94" s="148" t="str">
        <f>IFERROR(VLOOKUP(Open[[#This Row],[TS ZH O/B 8.7.23 R]],$AZ$7:$BA$101,2,0)*S$5," ")</f>
        <v xml:space="preserve"> </v>
      </c>
      <c r="T94" s="148" t="str">
        <f>IFERROR(VLOOKUP(Open[[#This Row],[TS BA O A 12.08.23 R]],$AZ$7:$BA$101,2,0)*T$5," ")</f>
        <v xml:space="preserve"> </v>
      </c>
      <c r="U94" s="148" t="str">
        <f>IFERROR(VLOOKUP(Open[[#This Row],[TS BA O B 12.08.23  R]],$AZ$7:$BA$101,2,0)*U$5," ")</f>
        <v xml:space="preserve"> </v>
      </c>
      <c r="V94" s="148" t="str">
        <f>IFERROR(VLOOKUP(Open[[#This Row],[SM LT O A 2.9.23 R]],$AZ$7:$BA$101,2,0)*V$5," ")</f>
        <v xml:space="preserve"> </v>
      </c>
      <c r="W94" s="148" t="str">
        <f>IFERROR(VLOOKUP(Open[[#This Row],[SM LT O B 2.9.23 R]],$AZ$7:$BA$101,2,0)*W$5," ")</f>
        <v xml:space="preserve"> </v>
      </c>
      <c r="X94" s="148" t="str">
        <f>IFERROR(VLOOKUP(Open[[#This Row],[TS LA O 16.9.23 R]],$AZ$7:$BA$101,2,0)*X$5," ")</f>
        <v xml:space="preserve"> </v>
      </c>
      <c r="Y94" s="148" t="str">
        <f>IFERROR(VLOOKUP(Open[[#This Row],[TS ZH O 8.10.23 R]],$AZ$7:$BA$101,2,0)*Y$5," ")</f>
        <v xml:space="preserve"> </v>
      </c>
      <c r="Z94" s="148" t="str">
        <f>IFERROR(VLOOKUP(Open[[#This Row],[TS ZH O/A 6.1.24 R]],$AZ$7:$BA$101,2,0)*Z$5," ")</f>
        <v xml:space="preserve"> </v>
      </c>
      <c r="AA94" s="148" t="str">
        <f>IFERROR(VLOOKUP(Open[[#This Row],[TS ZH O/B 6.1.24 R]],$AZ$7:$BA$101,2,0)*AA$5," ")</f>
        <v xml:space="preserve"> </v>
      </c>
      <c r="AB94" s="148" t="str">
        <f>IFERROR(VLOOKUP(Open[[#This Row],[TS SH O 13.1.24 R]],$AZ$7:$BA$101,2,0)*AB$5," ")</f>
        <v xml:space="preserve"> </v>
      </c>
      <c r="AC94">
        <v>0</v>
      </c>
      <c r="AD94">
        <v>0</v>
      </c>
      <c r="AE94">
        <v>0</v>
      </c>
      <c r="AF94" s="63"/>
      <c r="AG94" s="63"/>
      <c r="AH94" s="63"/>
      <c r="AI94" s="63"/>
      <c r="AJ94" s="63">
        <v>11</v>
      </c>
      <c r="AK94" s="63"/>
      <c r="AL94" s="63">
        <v>15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83"/>
      <c r="AX94" s="83"/>
      <c r="AY94" s="83"/>
    </row>
    <row r="95" spans="1:54">
      <c r="A95" s="53">
        <f>RANK(Open[[#This Row],[PR Punkte]],Open[PR Punkte],0)</f>
        <v>89</v>
      </c>
      <c r="B95">
        <f>IF(Open[[#This Row],[PR Rang beim letzten Turnier]]&gt;Open[[#This Row],[PR Rang]],1,IF(Open[[#This Row],[PR Rang beim letzten Turnier]]=Open[[#This Row],[PR Rang]],0,-1))</f>
        <v>0</v>
      </c>
      <c r="C95" s="53">
        <f>RANK(Open[[#This Row],[PR Punkte]],Open[PR Punkte],0)</f>
        <v>89</v>
      </c>
      <c r="D95" t="s">
        <v>49</v>
      </c>
      <c r="E95" s="1" t="s">
        <v>16</v>
      </c>
      <c r="F95" s="52">
        <f>SUM(Open[[#This Row],[PR 1]:[PR 3]])</f>
        <v>656</v>
      </c>
      <c r="G95" s="52">
        <f>LARGE(Open[[#This Row],[TS ZH O/B 26.03.23]:[PR3]],1)</f>
        <v>656</v>
      </c>
      <c r="H95" s="52">
        <f>LARGE(Open[[#This Row],[TS ZH O/B 26.03.23]:[PR3]],2)</f>
        <v>0</v>
      </c>
      <c r="I95" s="52">
        <f>LARGE(Open[[#This Row],[TS ZH O/B 26.03.23]:[PR3]],3)</f>
        <v>0</v>
      </c>
      <c r="J95" s="1">
        <f t="shared" si="2"/>
        <v>91</v>
      </c>
      <c r="K95" s="52">
        <f t="shared" si="3"/>
        <v>656</v>
      </c>
      <c r="L95" s="52" t="str">
        <f>IFERROR(VLOOKUP(Open[[#This Row],[TS ZH O/B 26.03.23 Rang]],$AZ$7:$BA$101,2,0)*L$5," ")</f>
        <v xml:space="preserve"> </v>
      </c>
      <c r="M95" s="52" t="str">
        <f>IFERROR(VLOOKUP(Open[[#This Row],[TS SG O 29.04.23 Rang]],$AZ$7:$BA$101,2,0)*M$5," ")</f>
        <v xml:space="preserve"> </v>
      </c>
      <c r="N95" s="52" t="str">
        <f>IFERROR(VLOOKUP(Open[[#This Row],[TS ES O 11.06.23 Rang]],$AZ$7:$BA$101,2,0)*N$5," ")</f>
        <v xml:space="preserve"> </v>
      </c>
      <c r="O95" s="52" t="str">
        <f>IFERROR(VLOOKUP(Open[[#This Row],[TS SH O 24.06.23 Rang]],$AZ$7:$BA$101,2,0)*O$5," ")</f>
        <v xml:space="preserve"> </v>
      </c>
      <c r="P95" s="52" t="str">
        <f>IFERROR(VLOOKUP(Open[[#This Row],[TS LU O A 1.6.23 R]],$AZ$7:$BA$101,2,0)*P$5," ")</f>
        <v xml:space="preserve"> </v>
      </c>
      <c r="Q95" s="52" t="str">
        <f>IFERROR(VLOOKUP(Open[[#This Row],[TS LU O B 1.6.23 R]],$AZ$7:$BA$101,2,0)*Q$5," ")</f>
        <v xml:space="preserve"> </v>
      </c>
      <c r="R95" s="52" t="str">
        <f>IFERROR(VLOOKUP(Open[[#This Row],[TS ZH O/A 8.7.23 R]],$AZ$7:$BA$101,2,0)*R$5," ")</f>
        <v xml:space="preserve"> </v>
      </c>
      <c r="S95" s="148" t="str">
        <f>IFERROR(VLOOKUP(Open[[#This Row],[TS ZH O/B 8.7.23 R]],$AZ$7:$BA$101,2,0)*S$5," ")</f>
        <v xml:space="preserve"> </v>
      </c>
      <c r="T95" s="148">
        <f>IFERROR(VLOOKUP(Open[[#This Row],[TS BA O A 12.08.23 R]],$AZ$7:$BA$101,2,0)*T$5," ")</f>
        <v>656</v>
      </c>
      <c r="U95" s="148" t="str">
        <f>IFERROR(VLOOKUP(Open[[#This Row],[TS BA O B 12.08.23  R]],$AZ$7:$BA$101,2,0)*U$5," ")</f>
        <v xml:space="preserve"> </v>
      </c>
      <c r="V95" s="148" t="str">
        <f>IFERROR(VLOOKUP(Open[[#This Row],[SM LT O A 2.9.23 R]],$AZ$7:$BA$101,2,0)*V$5," ")</f>
        <v xml:space="preserve"> </v>
      </c>
      <c r="W95" s="148" t="str">
        <f>IFERROR(VLOOKUP(Open[[#This Row],[SM LT O B 2.9.23 R]],$AZ$7:$BA$101,2,0)*W$5," ")</f>
        <v xml:space="preserve"> </v>
      </c>
      <c r="X95" s="148" t="str">
        <f>IFERROR(VLOOKUP(Open[[#This Row],[TS LA O 16.9.23 R]],$AZ$7:$BA$101,2,0)*X$5," ")</f>
        <v xml:space="preserve"> </v>
      </c>
      <c r="Y95" s="148" t="str">
        <f>IFERROR(VLOOKUP(Open[[#This Row],[TS ZH O 8.10.23 R]],$AZ$7:$BA$101,2,0)*Y$5," ")</f>
        <v xml:space="preserve"> </v>
      </c>
      <c r="Z95" s="148" t="str">
        <f>IFERROR(VLOOKUP(Open[[#This Row],[TS ZH O/A 6.1.24 R]],$AZ$7:$BA$101,2,0)*Z$5," ")</f>
        <v xml:space="preserve"> </v>
      </c>
      <c r="AA95" s="148" t="str">
        <f>IFERROR(VLOOKUP(Open[[#This Row],[TS ZH O/B 6.1.24 R]],$AZ$7:$BA$101,2,0)*AA$5," ")</f>
        <v xml:space="preserve"> </v>
      </c>
      <c r="AB95" s="148" t="str">
        <f>IFERROR(VLOOKUP(Open[[#This Row],[TS SH O 13.1.24 R]],$AZ$7:$BA$101,2,0)*AB$5," ")</f>
        <v xml:space="preserve"> </v>
      </c>
      <c r="AC95">
        <v>0</v>
      </c>
      <c r="AD95">
        <v>0</v>
      </c>
      <c r="AE95">
        <v>0</v>
      </c>
      <c r="AF95" s="63"/>
      <c r="AG95" s="63"/>
      <c r="AH95" s="63"/>
      <c r="AI95" s="63"/>
      <c r="AJ95" s="63"/>
      <c r="AK95" s="63"/>
      <c r="AL95" s="63"/>
      <c r="AM95" s="63"/>
      <c r="AN95" s="63">
        <v>7</v>
      </c>
      <c r="AO95" s="63"/>
      <c r="AP95" s="63"/>
      <c r="AQ95" s="63"/>
      <c r="AR95" s="63"/>
      <c r="AS95" s="63"/>
      <c r="AT95" s="63"/>
      <c r="AU95" s="63"/>
      <c r="AV95" s="63"/>
    </row>
    <row r="96" spans="1:54">
      <c r="A96" s="53">
        <f>RANK(Open[[#This Row],[PR Punkte]],Open[PR Punkte],0)</f>
        <v>90</v>
      </c>
      <c r="B96">
        <f>IF(Open[[#This Row],[PR Rang beim letzten Turnier]]&gt;Open[[#This Row],[PR Rang]],1,IF(Open[[#This Row],[PR Rang beim letzten Turnier]]=Open[[#This Row],[PR Rang]],0,-1))</f>
        <v>0</v>
      </c>
      <c r="C96" s="53">
        <f>RANK(Open[[#This Row],[PR Punkte]],Open[PR Punkte],0)</f>
        <v>90</v>
      </c>
      <c r="D96" s="1" t="s">
        <v>618</v>
      </c>
      <c r="E96" t="s">
        <v>10</v>
      </c>
      <c r="F96" s="99">
        <f>SUM(Open[[#This Row],[PR 1]:[PR 3]])</f>
        <v>631.5</v>
      </c>
      <c r="G96" s="52">
        <f>LARGE(Open[[#This Row],[TS ZH O/B 26.03.23]:[PR3]],1)</f>
        <v>384</v>
      </c>
      <c r="H96" s="52">
        <f>LARGE(Open[[#This Row],[TS ZH O/B 26.03.23]:[PR3]],2)</f>
        <v>247.5</v>
      </c>
      <c r="I96" s="52">
        <f>LARGE(Open[[#This Row],[TS ZH O/B 26.03.23]:[PR3]],3)</f>
        <v>0</v>
      </c>
      <c r="J96" s="1">
        <f t="shared" si="2"/>
        <v>92</v>
      </c>
      <c r="K96" s="52">
        <f t="shared" si="3"/>
        <v>631.5</v>
      </c>
      <c r="L96" s="52" t="str">
        <f>IFERROR(VLOOKUP(Open[[#This Row],[TS ZH O/B 26.03.23 Rang]],$AZ$7:$BA$101,2,0)*L$5," ")</f>
        <v xml:space="preserve"> </v>
      </c>
      <c r="M96" s="52" t="str">
        <f>IFERROR(VLOOKUP(Open[[#This Row],[TS SG O 29.04.23 Rang]],$AZ$7:$BA$101,2,0)*M$5," ")</f>
        <v xml:space="preserve"> </v>
      </c>
      <c r="N96" s="52" t="str">
        <f>IFERROR(VLOOKUP(Open[[#This Row],[TS ES O 11.06.23 Rang]],$AZ$7:$BA$101,2,0)*N$5," ")</f>
        <v xml:space="preserve"> </v>
      </c>
      <c r="O96" s="52" t="str">
        <f>IFERROR(VLOOKUP(Open[[#This Row],[TS SH O 24.06.23 Rang]],$AZ$7:$BA$101,2,0)*O$5," ")</f>
        <v xml:space="preserve"> </v>
      </c>
      <c r="P96" s="52" t="str">
        <f>IFERROR(VLOOKUP(Open[[#This Row],[TS LU O A 1.6.23 R]],$AZ$7:$BA$101,2,0)*P$5," ")</f>
        <v xml:space="preserve"> </v>
      </c>
      <c r="Q96" s="52" t="str">
        <f>IFERROR(VLOOKUP(Open[[#This Row],[TS LU O B 1.6.23 R]],$AZ$7:$BA$101,2,0)*Q$5," ")</f>
        <v xml:space="preserve"> </v>
      </c>
      <c r="R96" s="52" t="str">
        <f>IFERROR(VLOOKUP(Open[[#This Row],[TS ZH O/A 8.7.23 R]],$AZ$7:$BA$101,2,0)*R$5," ")</f>
        <v xml:space="preserve"> </v>
      </c>
      <c r="S96" s="148" t="str">
        <f>IFERROR(VLOOKUP(Open[[#This Row],[TS ZH O/B 8.7.23 R]],$AZ$7:$BA$101,2,0)*S$5," ")</f>
        <v xml:space="preserve"> </v>
      </c>
      <c r="T96" s="148" t="str">
        <f>IFERROR(VLOOKUP(Open[[#This Row],[TS BA O A 12.08.23 R]],$AZ$7:$BA$101,2,0)*T$5," ")</f>
        <v xml:space="preserve"> </v>
      </c>
      <c r="U96" s="148" t="str">
        <f>IFERROR(VLOOKUP(Open[[#This Row],[TS BA O B 12.08.23  R]],$AZ$7:$BA$101,2,0)*U$5," ")</f>
        <v xml:space="preserve"> </v>
      </c>
      <c r="V96" s="148">
        <f>IFERROR(VLOOKUP(Open[[#This Row],[SM LT O A 2.9.23 R]],$AZ$7:$BA$101,2,0)*V$5," ")</f>
        <v>247.5</v>
      </c>
      <c r="W96" s="148" t="str">
        <f>IFERROR(VLOOKUP(Open[[#This Row],[SM LT O B 2.9.23 R]],$AZ$7:$BA$101,2,0)*W$5," ")</f>
        <v xml:space="preserve"> </v>
      </c>
      <c r="X96" s="148">
        <f>IFERROR(VLOOKUP(Open[[#This Row],[TS LA O 16.9.23 R]],$AZ$7:$BA$101,2,0)*X$5," ")</f>
        <v>384</v>
      </c>
      <c r="Y96" s="148" t="str">
        <f>IFERROR(VLOOKUP(Open[[#This Row],[TS ZH O 8.10.23 R]],$AZ$7:$BA$101,2,0)*Y$5," ")</f>
        <v xml:space="preserve"> </v>
      </c>
      <c r="Z96" s="148" t="str">
        <f>IFERROR(VLOOKUP(Open[[#This Row],[TS ZH O/A 6.1.24 R]],$AZ$7:$BA$101,2,0)*Z$5," ")</f>
        <v xml:space="preserve"> </v>
      </c>
      <c r="AA96" s="148" t="str">
        <f>IFERROR(VLOOKUP(Open[[#This Row],[TS ZH O/B 6.1.24 R]],$AZ$7:$BA$101,2,0)*AA$5," ")</f>
        <v xml:space="preserve"> </v>
      </c>
      <c r="AB96" s="148" t="str">
        <f>IFERROR(VLOOKUP(Open[[#This Row],[TS SH O 13.1.24 R]],$AZ$7:$BA$101,2,0)*AB$5," ")</f>
        <v xml:space="preserve"> </v>
      </c>
      <c r="AC96">
        <v>0</v>
      </c>
      <c r="AD96">
        <v>0</v>
      </c>
      <c r="AE96">
        <v>0</v>
      </c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>
        <v>27</v>
      </c>
      <c r="AQ96" s="63"/>
      <c r="AR96" s="63">
        <v>12</v>
      </c>
      <c r="AS96" s="63"/>
      <c r="AT96" s="63"/>
      <c r="AU96" s="63"/>
      <c r="AV96" s="63"/>
    </row>
    <row r="97" spans="1:51">
      <c r="A97" s="53">
        <f>RANK(Open[[#This Row],[PR Punkte]],Open[PR Punkte],0)</f>
        <v>91</v>
      </c>
      <c r="B97">
        <f>IF(Open[[#This Row],[PR Rang beim letzten Turnier]]&gt;Open[[#This Row],[PR Rang]],1,IF(Open[[#This Row],[PR Rang beim letzten Turnier]]=Open[[#This Row],[PR Rang]],0,-1))</f>
        <v>0</v>
      </c>
      <c r="C97" s="53">
        <f>RANK(Open[[#This Row],[PR Punkte]],Open[PR Punkte],0)</f>
        <v>91</v>
      </c>
      <c r="D97" s="1" t="s">
        <v>672</v>
      </c>
      <c r="E97" t="s">
        <v>10</v>
      </c>
      <c r="F97" s="99">
        <f>SUM(Open[[#This Row],[PR 1]:[PR 3]])</f>
        <v>630</v>
      </c>
      <c r="G97" s="52">
        <f>LARGE(Open[[#This Row],[TS ZH O/B 26.03.23]:[PR3]],1)</f>
        <v>384</v>
      </c>
      <c r="H97" s="52">
        <f>LARGE(Open[[#This Row],[TS ZH O/B 26.03.23]:[PR3]],2)</f>
        <v>216</v>
      </c>
      <c r="I97" s="52">
        <f>LARGE(Open[[#This Row],[TS ZH O/B 26.03.23]:[PR3]],3)</f>
        <v>30</v>
      </c>
      <c r="J97" s="1">
        <f t="shared" si="2"/>
        <v>93</v>
      </c>
      <c r="K97" s="52">
        <f t="shared" si="3"/>
        <v>630</v>
      </c>
      <c r="L97" s="52" t="str">
        <f>IFERROR(VLOOKUP(Open[[#This Row],[TS ZH O/B 26.03.23 Rang]],$AZ$7:$BA$101,2,0)*L$5," ")</f>
        <v xml:space="preserve"> </v>
      </c>
      <c r="M97" s="52" t="str">
        <f>IFERROR(VLOOKUP(Open[[#This Row],[TS SG O 29.04.23 Rang]],$AZ$7:$BA$101,2,0)*M$5," ")</f>
        <v xml:space="preserve"> </v>
      </c>
      <c r="N97" s="52" t="str">
        <f>IFERROR(VLOOKUP(Open[[#This Row],[TS ES O 11.06.23 Rang]],$AZ$7:$BA$101,2,0)*N$5," ")</f>
        <v xml:space="preserve"> </v>
      </c>
      <c r="O97" s="52" t="str">
        <f>IFERROR(VLOOKUP(Open[[#This Row],[TS SH O 24.06.23 Rang]],$AZ$7:$BA$101,2,0)*O$5," ")</f>
        <v xml:space="preserve"> </v>
      </c>
      <c r="P97" s="52" t="str">
        <f>IFERROR(VLOOKUP(Open[[#This Row],[TS LU O A 1.6.23 R]],$AZ$7:$BA$101,2,0)*P$5," ")</f>
        <v xml:space="preserve"> </v>
      </c>
      <c r="Q97" s="52" t="str">
        <f>IFERROR(VLOOKUP(Open[[#This Row],[TS LU O B 1.6.23 R]],$AZ$7:$BA$101,2,0)*Q$5," ")</f>
        <v xml:space="preserve"> </v>
      </c>
      <c r="R97" s="52" t="str">
        <f>IFERROR(VLOOKUP(Open[[#This Row],[TS ZH O/A 8.7.23 R]],$AZ$7:$BA$101,2,0)*R$5," ")</f>
        <v xml:space="preserve"> </v>
      </c>
      <c r="S97" s="148" t="str">
        <f>IFERROR(VLOOKUP(Open[[#This Row],[TS ZH O/B 8.7.23 R]],$AZ$7:$BA$101,2,0)*S$5," ")</f>
        <v xml:space="preserve"> </v>
      </c>
      <c r="T97" s="148" t="str">
        <f>IFERROR(VLOOKUP(Open[[#This Row],[TS BA O A 12.08.23 R]],$AZ$7:$BA$101,2,0)*T$5," ")</f>
        <v xml:space="preserve"> </v>
      </c>
      <c r="U97" s="148" t="str">
        <f>IFERROR(VLOOKUP(Open[[#This Row],[TS BA O B 12.08.23  R]],$AZ$7:$BA$101,2,0)*U$5," ")</f>
        <v xml:space="preserve"> </v>
      </c>
      <c r="V97" s="148" t="str">
        <f>IFERROR(VLOOKUP(Open[[#This Row],[SM LT O A 2.9.23 R]],$AZ$7:$BA$101,2,0)*V$5," ")</f>
        <v xml:space="preserve"> </v>
      </c>
      <c r="W97" s="148">
        <f>IFERROR(VLOOKUP(Open[[#This Row],[SM LT O B 2.9.23 R]],$AZ$7:$BA$101,2,0)*W$5," ")</f>
        <v>30</v>
      </c>
      <c r="X97" s="148">
        <f>IFERROR(VLOOKUP(Open[[#This Row],[TS LA O 16.9.23 R]],$AZ$7:$BA$101,2,0)*X$5," ")</f>
        <v>384</v>
      </c>
      <c r="Y97" s="148" t="str">
        <f>IFERROR(VLOOKUP(Open[[#This Row],[TS ZH O 8.10.23 R]],$AZ$7:$BA$101,2,0)*Y$5," ")</f>
        <v xml:space="preserve"> </v>
      </c>
      <c r="Z97" s="148">
        <f>IFERROR(VLOOKUP(Open[[#This Row],[TS ZH O/A 6.1.24 R]],$AZ$7:$BA$101,2,0)*Z$5," ")</f>
        <v>216</v>
      </c>
      <c r="AA97" s="148" t="str">
        <f>IFERROR(VLOOKUP(Open[[#This Row],[TS ZH O/B 6.1.24 R]],$AZ$7:$BA$101,2,0)*AA$5," ")</f>
        <v xml:space="preserve"> </v>
      </c>
      <c r="AB97" s="148" t="str">
        <f>IFERROR(VLOOKUP(Open[[#This Row],[TS SH O 13.1.24 R]],$AZ$7:$BA$101,2,0)*AB$5," ")</f>
        <v xml:space="preserve"> </v>
      </c>
      <c r="AC97">
        <v>0</v>
      </c>
      <c r="AD97">
        <v>0</v>
      </c>
      <c r="AE97">
        <v>0</v>
      </c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>
        <v>11</v>
      </c>
      <c r="AR97" s="63">
        <v>11</v>
      </c>
      <c r="AS97" s="63"/>
      <c r="AT97" s="63">
        <v>20</v>
      </c>
      <c r="AU97" s="63"/>
      <c r="AV97" s="63"/>
    </row>
    <row r="98" spans="1:51">
      <c r="A98" s="53">
        <f>RANK(Open[[#This Row],[PR Punkte]],Open[PR Punkte],0)</f>
        <v>92</v>
      </c>
      <c r="B98">
        <f>IF(Open[[#This Row],[PR Rang beim letzten Turnier]]&gt;Open[[#This Row],[PR Rang]],1,IF(Open[[#This Row],[PR Rang beim letzten Turnier]]=Open[[#This Row],[PR Rang]],0,-1))</f>
        <v>0</v>
      </c>
      <c r="C98" s="53">
        <f>RANK(Open[[#This Row],[PR Punkte]],Open[PR Punkte],0)</f>
        <v>92</v>
      </c>
      <c r="D98" s="1" t="s">
        <v>148</v>
      </c>
      <c r="E98" t="s">
        <v>9</v>
      </c>
      <c r="F98" s="99">
        <f>SUM(Open[[#This Row],[PR 1]:[PR 3]])</f>
        <v>613</v>
      </c>
      <c r="G98" s="52">
        <f>LARGE(Open[[#This Row],[TS ZH O/B 26.03.23]:[PR3]],1)</f>
        <v>297</v>
      </c>
      <c r="H98" s="52">
        <f>LARGE(Open[[#This Row],[TS ZH O/B 26.03.23]:[PR3]],2)</f>
        <v>216</v>
      </c>
      <c r="I98" s="52">
        <f>LARGE(Open[[#This Row],[TS ZH O/B 26.03.23]:[PR3]],3)</f>
        <v>100</v>
      </c>
      <c r="J98" s="1">
        <f t="shared" si="2"/>
        <v>88</v>
      </c>
      <c r="K98" s="52">
        <f t="shared" si="3"/>
        <v>683</v>
      </c>
      <c r="L98" s="52" t="str">
        <f>IFERROR(VLOOKUP(Open[[#This Row],[TS ZH O/B 26.03.23 Rang]],$AZ$7:$BA$101,2,0)*L$5," ")</f>
        <v xml:space="preserve"> </v>
      </c>
      <c r="M98" s="52" t="str">
        <f>IFERROR(VLOOKUP(Open[[#This Row],[TS SG O 29.04.23 Rang]],$AZ$7:$BA$101,2,0)*M$5," ")</f>
        <v xml:space="preserve"> </v>
      </c>
      <c r="N98" s="52" t="str">
        <f>IFERROR(VLOOKUP(Open[[#This Row],[TS ES O 11.06.23 Rang]],$AZ$7:$BA$101,2,0)*N$5," ")</f>
        <v xml:space="preserve"> </v>
      </c>
      <c r="O98" s="52" t="str">
        <f>IFERROR(VLOOKUP(Open[[#This Row],[TS SH O 24.06.23 Rang]],$AZ$7:$BA$101,2,0)*O$5," ")</f>
        <v xml:space="preserve"> </v>
      </c>
      <c r="P98" s="52" t="str">
        <f>IFERROR(VLOOKUP(Open[[#This Row],[TS LU O A 1.6.23 R]],$AZ$7:$BA$101,2,0)*P$5," ")</f>
        <v xml:space="preserve"> </v>
      </c>
      <c r="Q98" s="52" t="str">
        <f>IFERROR(VLOOKUP(Open[[#This Row],[TS LU O B 1.6.23 R]],$AZ$7:$BA$101,2,0)*Q$5," ")</f>
        <v xml:space="preserve"> </v>
      </c>
      <c r="R98" s="52" t="str">
        <f>IFERROR(VLOOKUP(Open[[#This Row],[TS ZH O/A 8.7.23 R]],$AZ$7:$BA$101,2,0)*R$5," ")</f>
        <v xml:space="preserve"> </v>
      </c>
      <c r="S98" s="148" t="str">
        <f>IFERROR(VLOOKUP(Open[[#This Row],[TS ZH O/B 8.7.23 R]],$AZ$7:$BA$101,2,0)*S$5," ")</f>
        <v xml:space="preserve"> </v>
      </c>
      <c r="T98" s="148" t="str">
        <f>IFERROR(VLOOKUP(Open[[#This Row],[TS BA O A 12.08.23 R]],$AZ$7:$BA$101,2,0)*T$5," ")</f>
        <v xml:space="preserve"> </v>
      </c>
      <c r="U98" s="148">
        <f>IFERROR(VLOOKUP(Open[[#This Row],[TS BA O B 12.08.23  R]],$AZ$7:$BA$101,2,0)*U$5," ")</f>
        <v>100</v>
      </c>
      <c r="V98" s="148" t="str">
        <f>IFERROR(VLOOKUP(Open[[#This Row],[SM LT O A 2.9.23 R]],$AZ$7:$BA$101,2,0)*V$5," ")</f>
        <v xml:space="preserve"> </v>
      </c>
      <c r="W98" s="148">
        <f>IFERROR(VLOOKUP(Open[[#This Row],[SM LT O B 2.9.23 R]],$AZ$7:$BA$101,2,0)*W$5," ")</f>
        <v>70</v>
      </c>
      <c r="X98" s="148" t="str">
        <f>IFERROR(VLOOKUP(Open[[#This Row],[TS LA O 16.9.23 R]],$AZ$7:$BA$101,2,0)*X$5," ")</f>
        <v xml:space="preserve"> </v>
      </c>
      <c r="Y98" s="148" t="str">
        <f>IFERROR(VLOOKUP(Open[[#This Row],[TS ZH O 8.10.23 R]],$AZ$7:$BA$101,2,0)*Y$5," ")</f>
        <v xml:space="preserve"> </v>
      </c>
      <c r="Z98" s="148">
        <f>IFERROR(VLOOKUP(Open[[#This Row],[TS ZH O/A 6.1.24 R]],$AZ$7:$BA$101,2,0)*Z$5," ")</f>
        <v>216</v>
      </c>
      <c r="AA98" s="148" t="str">
        <f>IFERROR(VLOOKUP(Open[[#This Row],[TS ZH O/B 6.1.24 R]],$AZ$7:$BA$101,2,0)*AA$5," ")</f>
        <v xml:space="preserve"> </v>
      </c>
      <c r="AB98" s="148">
        <f>IFERROR(VLOOKUP(Open[[#This Row],[TS SH O 13.1.24 R]],$AZ$7:$BA$101,2,0)*AB$5," ")</f>
        <v>297</v>
      </c>
      <c r="AC98">
        <v>0</v>
      </c>
      <c r="AD98">
        <v>0</v>
      </c>
      <c r="AE98">
        <v>0</v>
      </c>
      <c r="AF98" s="63"/>
      <c r="AG98" s="63"/>
      <c r="AH98" s="63"/>
      <c r="AI98" s="63"/>
      <c r="AJ98" s="63"/>
      <c r="AK98" s="63"/>
      <c r="AL98" s="63"/>
      <c r="AM98" s="63"/>
      <c r="AN98" s="63"/>
      <c r="AO98" s="63">
        <v>1</v>
      </c>
      <c r="AP98" s="63"/>
      <c r="AQ98" s="63">
        <v>4</v>
      </c>
      <c r="AR98" s="63"/>
      <c r="AS98" s="63"/>
      <c r="AT98" s="63">
        <v>18</v>
      </c>
      <c r="AU98" s="63"/>
      <c r="AV98" s="63">
        <v>20</v>
      </c>
    </row>
    <row r="99" spans="1:51">
      <c r="A99" s="134">
        <f>RANK(Open[[#This Row],[PR Punkte]],Open[PR Punkte],0)</f>
        <v>93</v>
      </c>
      <c r="B99" s="133">
        <f>IF(Open[[#This Row],[PR Rang beim letzten Turnier]]&gt;Open[[#This Row],[PR Rang]],1,IF(Open[[#This Row],[PR Rang beim letzten Turnier]]=Open[[#This Row],[PR Rang]],0,-1))</f>
        <v>0</v>
      </c>
      <c r="C99" s="134">
        <f>RANK(Open[[#This Row],[PR Punkte]],Open[PR Punkte],0)</f>
        <v>93</v>
      </c>
      <c r="D99" s="137" t="s">
        <v>805</v>
      </c>
      <c r="E99" t="s">
        <v>6</v>
      </c>
      <c r="F99" s="135">
        <f>SUM(Open[[#This Row],[PR 1]:[PR 3]])</f>
        <v>610.5</v>
      </c>
      <c r="G99" s="52">
        <f>LARGE(Open[[#This Row],[TS ZH O/B 26.03.23]:[PR3]],1)</f>
        <v>217.5</v>
      </c>
      <c r="H99" s="52">
        <f>LARGE(Open[[#This Row],[TS ZH O/B 26.03.23]:[PR3]],2)</f>
        <v>216</v>
      </c>
      <c r="I99" s="52">
        <f>LARGE(Open[[#This Row],[TS ZH O/B 26.03.23]:[PR3]],3)</f>
        <v>177</v>
      </c>
      <c r="J99" s="137">
        <f t="shared" si="2"/>
        <v>85</v>
      </c>
      <c r="K99" s="136">
        <f t="shared" si="3"/>
        <v>710.5</v>
      </c>
      <c r="L99" s="52" t="str">
        <f>IFERROR(VLOOKUP(Open[[#This Row],[TS ZH O/B 26.03.23 Rang]],$AZ$7:$BA$101,2,0)*L$5," ")</f>
        <v xml:space="preserve"> </v>
      </c>
      <c r="M99" s="52">
        <f>IFERROR(VLOOKUP(Open[[#This Row],[TS SG O 29.04.23 Rang]],$AZ$7:$BA$101,2,0)*M$5," ")</f>
        <v>217.5</v>
      </c>
      <c r="N99" s="52">
        <f>IFERROR(VLOOKUP(Open[[#This Row],[TS ES O 11.06.23 Rang]],$AZ$7:$BA$101,2,0)*N$5," ")</f>
        <v>177</v>
      </c>
      <c r="O99" s="52" t="str">
        <f>IFERROR(VLOOKUP(Open[[#This Row],[TS SH O 24.06.23 Rang]],$AZ$7:$BA$101,2,0)*O$5," ")</f>
        <v xml:space="preserve"> </v>
      </c>
      <c r="P99" s="52" t="str">
        <f>IFERROR(VLOOKUP(Open[[#This Row],[TS LU O A 1.6.23 R]],$AZ$7:$BA$101,2,0)*P$5," ")</f>
        <v xml:space="preserve"> </v>
      </c>
      <c r="Q99" s="52" t="str">
        <f>IFERROR(VLOOKUP(Open[[#This Row],[TS LU O B 1.6.23 R]],$AZ$7:$BA$101,2,0)*Q$5," ")</f>
        <v xml:space="preserve"> </v>
      </c>
      <c r="R99" s="52" t="str">
        <f>IFERROR(VLOOKUP(Open[[#This Row],[TS ZH O/A 8.7.23 R]],$AZ$7:$BA$101,2,0)*R$5," ")</f>
        <v xml:space="preserve"> </v>
      </c>
      <c r="S99" s="148" t="str">
        <f>IFERROR(VLOOKUP(Open[[#This Row],[TS ZH O/B 8.7.23 R]],$AZ$7:$BA$101,2,0)*S$5," ")</f>
        <v xml:space="preserve"> </v>
      </c>
      <c r="T99" s="148" t="str">
        <f>IFERROR(VLOOKUP(Open[[#This Row],[TS BA O A 12.08.23 R]],$AZ$7:$BA$101,2,0)*T$5," ")</f>
        <v xml:space="preserve"> </v>
      </c>
      <c r="U99" s="148" t="str">
        <f>IFERROR(VLOOKUP(Open[[#This Row],[TS BA O B 12.08.23  R]],$AZ$7:$BA$101,2,0)*U$5," ")</f>
        <v xml:space="preserve"> </v>
      </c>
      <c r="V99" s="148" t="str">
        <f>IFERROR(VLOOKUP(Open[[#This Row],[SM LT O A 2.9.23 R]],$AZ$7:$BA$101,2,0)*V$5," ")</f>
        <v xml:space="preserve"> </v>
      </c>
      <c r="W99" s="148">
        <f>IFERROR(VLOOKUP(Open[[#This Row],[SM LT O B 2.9.23 R]],$AZ$7:$BA$101,2,0)*W$5," ")</f>
        <v>100</v>
      </c>
      <c r="X99" s="148" t="str">
        <f>IFERROR(VLOOKUP(Open[[#This Row],[TS LA O 16.9.23 R]],$AZ$7:$BA$101,2,0)*X$5," ")</f>
        <v xml:space="preserve"> </v>
      </c>
      <c r="Y99" s="148" t="str">
        <f>IFERROR(VLOOKUP(Open[[#This Row],[TS ZH O 8.10.23 R]],$AZ$7:$BA$101,2,0)*Y$5," ")</f>
        <v xml:space="preserve"> </v>
      </c>
      <c r="Z99" s="148">
        <f>IFERROR(VLOOKUP(Open[[#This Row],[TS ZH O/A 6.1.24 R]],$AZ$7:$BA$101,2,0)*Z$5," ")</f>
        <v>216</v>
      </c>
      <c r="AA99" s="148" t="str">
        <f>IFERROR(VLOOKUP(Open[[#This Row],[TS ZH O/B 6.1.24 R]],$AZ$7:$BA$101,2,0)*AA$5," ")</f>
        <v xml:space="preserve"> </v>
      </c>
      <c r="AB99" s="148" t="str">
        <f>IFERROR(VLOOKUP(Open[[#This Row],[TS SH O 13.1.24 R]],$AZ$7:$BA$101,2,0)*AB$5," ")</f>
        <v xml:space="preserve"> </v>
      </c>
      <c r="AC99">
        <v>0</v>
      </c>
      <c r="AD99">
        <v>0</v>
      </c>
      <c r="AE99">
        <v>0</v>
      </c>
      <c r="AF99" s="63"/>
      <c r="AG99" s="63">
        <v>25</v>
      </c>
      <c r="AH99" s="63">
        <v>19</v>
      </c>
      <c r="AI99" s="63"/>
      <c r="AJ99" s="63"/>
      <c r="AK99" s="63"/>
      <c r="AL99" s="63"/>
      <c r="AM99" s="63"/>
      <c r="AN99" s="63"/>
      <c r="AO99" s="63"/>
      <c r="AP99" s="63"/>
      <c r="AQ99" s="63">
        <v>1</v>
      </c>
      <c r="AR99" s="63"/>
      <c r="AS99" s="63"/>
      <c r="AT99" s="63">
        <v>19</v>
      </c>
      <c r="AU99" s="63"/>
      <c r="AV99" s="63"/>
    </row>
    <row r="100" spans="1:51">
      <c r="A100" s="53">
        <f>RANK(Open[[#This Row],[PR Punkte]],Open[PR Punkte],0)</f>
        <v>94</v>
      </c>
      <c r="B100">
        <f>IF(Open[[#This Row],[PR Rang beim letzten Turnier]]&gt;Open[[#This Row],[PR Rang]],1,IF(Open[[#This Row],[PR Rang beim letzten Turnier]]=Open[[#This Row],[PR Rang]],0,-1))</f>
        <v>0</v>
      </c>
      <c r="C100" s="53">
        <f>RANK(Open[[#This Row],[PR Punkte]],Open[PR Punkte],0)</f>
        <v>94</v>
      </c>
      <c r="D100" s="1" t="s">
        <v>131</v>
      </c>
      <c r="E100" s="1" t="s">
        <v>7</v>
      </c>
      <c r="F100" s="52">
        <f>SUM(Open[[#This Row],[PR 1]:[PR 3]])</f>
        <v>601.5</v>
      </c>
      <c r="G100" s="52">
        <f>LARGE(Open[[#This Row],[TS ZH O/B 26.03.23]:[PR3]],1)</f>
        <v>354</v>
      </c>
      <c r="H100" s="52">
        <f>LARGE(Open[[#This Row],[TS ZH O/B 26.03.23]:[PR3]],2)</f>
        <v>247.5</v>
      </c>
      <c r="I100" s="52">
        <f>LARGE(Open[[#This Row],[TS ZH O/B 26.03.23]:[PR3]],3)</f>
        <v>0</v>
      </c>
      <c r="J100" s="1">
        <f t="shared" si="2"/>
        <v>94</v>
      </c>
      <c r="K100" s="52">
        <f t="shared" si="3"/>
        <v>601.5</v>
      </c>
      <c r="L100" s="52" t="str">
        <f>IFERROR(VLOOKUP(Open[[#This Row],[TS ZH O/B 26.03.23 Rang]],$AZ$7:$BA$101,2,0)*L$5," ")</f>
        <v xml:space="preserve"> </v>
      </c>
      <c r="M100" s="52" t="str">
        <f>IFERROR(VLOOKUP(Open[[#This Row],[TS SG O 29.04.23 Rang]],$AZ$7:$BA$101,2,0)*M$5," ")</f>
        <v xml:space="preserve"> </v>
      </c>
      <c r="N100" s="52" t="str">
        <f>IFERROR(VLOOKUP(Open[[#This Row],[TS ES O 11.06.23 Rang]],$AZ$7:$BA$101,2,0)*N$5," ")</f>
        <v xml:space="preserve"> </v>
      </c>
      <c r="O100" s="52" t="str">
        <f>IFERROR(VLOOKUP(Open[[#This Row],[TS SH O 24.06.23 Rang]],$AZ$7:$BA$101,2,0)*O$5," ")</f>
        <v xml:space="preserve"> </v>
      </c>
      <c r="P100" s="52">
        <f>IFERROR(VLOOKUP(Open[[#This Row],[TS LU O A 1.6.23 R]],$AZ$7:$BA$101,2,0)*P$5," ")</f>
        <v>354</v>
      </c>
      <c r="Q100" s="52" t="str">
        <f>IFERROR(VLOOKUP(Open[[#This Row],[TS LU O B 1.6.23 R]],$AZ$7:$BA$101,2,0)*Q$5," ")</f>
        <v xml:space="preserve"> </v>
      </c>
      <c r="R100" s="52" t="str">
        <f>IFERROR(VLOOKUP(Open[[#This Row],[TS ZH O/A 8.7.23 R]],$AZ$7:$BA$101,2,0)*R$5," ")</f>
        <v xml:space="preserve"> </v>
      </c>
      <c r="S100" s="148" t="str">
        <f>IFERROR(VLOOKUP(Open[[#This Row],[TS ZH O/B 8.7.23 R]],$AZ$7:$BA$101,2,0)*S$5," ")</f>
        <v xml:space="preserve"> </v>
      </c>
      <c r="T100" s="148" t="str">
        <f>IFERROR(VLOOKUP(Open[[#This Row],[TS BA O A 12.08.23 R]],$AZ$7:$BA$101,2,0)*T$5," ")</f>
        <v xml:space="preserve"> </v>
      </c>
      <c r="U100" s="148" t="str">
        <f>IFERROR(VLOOKUP(Open[[#This Row],[TS BA O B 12.08.23  R]],$AZ$7:$BA$101,2,0)*U$5," ")</f>
        <v xml:space="preserve"> </v>
      </c>
      <c r="V100" s="148">
        <f>IFERROR(VLOOKUP(Open[[#This Row],[SM LT O A 2.9.23 R]],$AZ$7:$BA$101,2,0)*V$5," ")</f>
        <v>247.5</v>
      </c>
      <c r="W100" s="148" t="str">
        <f>IFERROR(VLOOKUP(Open[[#This Row],[SM LT O B 2.9.23 R]],$AZ$7:$BA$101,2,0)*W$5," ")</f>
        <v xml:space="preserve"> </v>
      </c>
      <c r="X100" s="148" t="str">
        <f>IFERROR(VLOOKUP(Open[[#This Row],[TS LA O 16.9.23 R]],$AZ$7:$BA$101,2,0)*X$5," ")</f>
        <v xml:space="preserve"> </v>
      </c>
      <c r="Y100" s="148" t="str">
        <f>IFERROR(VLOOKUP(Open[[#This Row],[TS ZH O 8.10.23 R]],$AZ$7:$BA$101,2,0)*Y$5," ")</f>
        <v xml:space="preserve"> </v>
      </c>
      <c r="Z100" s="148" t="str">
        <f>IFERROR(VLOOKUP(Open[[#This Row],[TS ZH O/A 6.1.24 R]],$AZ$7:$BA$101,2,0)*Z$5," ")</f>
        <v xml:space="preserve"> </v>
      </c>
      <c r="AA100" s="148" t="str">
        <f>IFERROR(VLOOKUP(Open[[#This Row],[TS ZH O/B 6.1.24 R]],$AZ$7:$BA$101,2,0)*AA$5," ")</f>
        <v xml:space="preserve"> </v>
      </c>
      <c r="AB100" s="148" t="str">
        <f>IFERROR(VLOOKUP(Open[[#This Row],[TS SH O 13.1.24 R]],$AZ$7:$BA$101,2,0)*AB$5," ")</f>
        <v xml:space="preserve"> </v>
      </c>
      <c r="AC100">
        <v>0</v>
      </c>
      <c r="AD100">
        <v>0</v>
      </c>
      <c r="AE100">
        <v>0</v>
      </c>
      <c r="AF100" s="63"/>
      <c r="AG100" s="63"/>
      <c r="AH100" s="63"/>
      <c r="AI100" s="63"/>
      <c r="AJ100" s="63">
        <v>11</v>
      </c>
      <c r="AK100" s="63"/>
      <c r="AL100" s="63"/>
      <c r="AM100" s="63"/>
      <c r="AN100" s="63"/>
      <c r="AO100" s="63"/>
      <c r="AP100" s="63">
        <v>28</v>
      </c>
      <c r="AQ100" s="63"/>
      <c r="AR100" s="63"/>
      <c r="AS100" s="63"/>
      <c r="AT100" s="63"/>
      <c r="AU100" s="63"/>
      <c r="AV100" s="63"/>
    </row>
    <row r="101" spans="1:51">
      <c r="A101" s="152">
        <f>RANK(Open[[#This Row],[PR Punkte]],Open[PR Punkte],0)</f>
        <v>95</v>
      </c>
      <c r="B101" s="151">
        <f>IF(Open[[#This Row],[PR Rang beim letzten Turnier]]&gt;Open[[#This Row],[PR Rang]],1,IF(Open[[#This Row],[PR Rang beim letzten Turnier]]=Open[[#This Row],[PR Rang]],0,-1))</f>
        <v>0</v>
      </c>
      <c r="C101" s="152">
        <f>RANK(Open[[#This Row],[PR Punkte]],Open[PR Punkte],0)</f>
        <v>95</v>
      </c>
      <c r="D101" s="153" t="s">
        <v>1042</v>
      </c>
      <c r="E101" t="s">
        <v>17</v>
      </c>
      <c r="F101" s="52">
        <f>SUM(Open[[#This Row],[PR 1]:[PR 3]])</f>
        <v>594</v>
      </c>
      <c r="G101" s="52">
        <f>LARGE(Open[[#This Row],[TS ZH O/B 26.03.23]:[PR3]],1)</f>
        <v>594</v>
      </c>
      <c r="H101" s="52">
        <f>LARGE(Open[[#This Row],[TS ZH O/B 26.03.23]:[PR3]],2)</f>
        <v>0</v>
      </c>
      <c r="I101" s="52">
        <f>LARGE(Open[[#This Row],[TS ZH O/B 26.03.23]:[PR3]],3)</f>
        <v>0</v>
      </c>
      <c r="J101" s="1">
        <f t="shared" si="2"/>
        <v>95</v>
      </c>
      <c r="K101" s="52">
        <f t="shared" si="3"/>
        <v>594</v>
      </c>
      <c r="L101" s="52" t="str">
        <f>IFERROR(VLOOKUP(Open[[#This Row],[TS ZH O/B 26.03.23 Rang]],$AZ$7:$BA$101,2,0)*L$5," ")</f>
        <v xml:space="preserve"> </v>
      </c>
      <c r="M101" s="52" t="str">
        <f>IFERROR(VLOOKUP(Open[[#This Row],[TS SG O 29.04.23 Rang]],$AZ$7:$BA$101,2,0)*M$5," ")</f>
        <v xml:space="preserve"> </v>
      </c>
      <c r="N101" s="52" t="str">
        <f>IFERROR(VLOOKUP(Open[[#This Row],[TS ES O 11.06.23 Rang]],$AZ$7:$BA$101,2,0)*N$5," ")</f>
        <v xml:space="preserve"> </v>
      </c>
      <c r="O101" s="52" t="str">
        <f>IFERROR(VLOOKUP(Open[[#This Row],[TS SH O 24.06.23 Rang]],$AZ$7:$BA$101,2,0)*O$5," ")</f>
        <v xml:space="preserve"> </v>
      </c>
      <c r="P101" s="52" t="str">
        <f>IFERROR(VLOOKUP(Open[[#This Row],[TS LU O A 1.6.23 R]],$AZ$7:$BA$101,2,0)*P$5," ")</f>
        <v xml:space="preserve"> </v>
      </c>
      <c r="Q101" s="52" t="str">
        <f>IFERROR(VLOOKUP(Open[[#This Row],[TS LU O B 1.6.23 R]],$AZ$7:$BA$101,2,0)*Q$5," ")</f>
        <v xml:space="preserve"> </v>
      </c>
      <c r="R101" s="52" t="str">
        <f>IFERROR(VLOOKUP(Open[[#This Row],[TS ZH O/A 8.7.23 R]],$AZ$7:$BA$101,2,0)*R$5," ")</f>
        <v xml:space="preserve"> </v>
      </c>
      <c r="S101" s="148" t="str">
        <f>IFERROR(VLOOKUP(Open[[#This Row],[TS ZH O/B 8.7.23 R]],$AZ$7:$BA$101,2,0)*S$5," ")</f>
        <v xml:space="preserve"> </v>
      </c>
      <c r="T101" s="148" t="str">
        <f>IFERROR(VLOOKUP(Open[[#This Row],[TS BA O A 12.08.23 R]],$AZ$7:$BA$101,2,0)*T$5," ")</f>
        <v xml:space="preserve"> </v>
      </c>
      <c r="U101" s="148" t="str">
        <f>IFERROR(VLOOKUP(Open[[#This Row],[TS BA O B 12.08.23  R]],$AZ$7:$BA$101,2,0)*U$5," ")</f>
        <v xml:space="preserve"> </v>
      </c>
      <c r="V101" s="148" t="str">
        <f>IFERROR(VLOOKUP(Open[[#This Row],[SM LT O A 2.9.23 R]],$AZ$7:$BA$101,2,0)*V$5," ")</f>
        <v xml:space="preserve"> </v>
      </c>
      <c r="W101" s="148" t="str">
        <f>IFERROR(VLOOKUP(Open[[#This Row],[SM LT O B 2.9.23 R]],$AZ$7:$BA$101,2,0)*W$5," ")</f>
        <v xml:space="preserve"> </v>
      </c>
      <c r="X101" s="148" t="str">
        <f>IFERROR(VLOOKUP(Open[[#This Row],[TS LA O 16.9.23 R]],$AZ$7:$BA$101,2,0)*X$5," ")</f>
        <v xml:space="preserve"> </v>
      </c>
      <c r="Y101" s="148" t="str">
        <f>IFERROR(VLOOKUP(Open[[#This Row],[TS ZH O 8.10.23 R]],$AZ$7:$BA$101,2,0)*Y$5," ")</f>
        <v xml:space="preserve"> </v>
      </c>
      <c r="Z101" s="148" t="str">
        <f>IFERROR(VLOOKUP(Open[[#This Row],[TS ZH O/A 6.1.24 R]],$AZ$7:$BA$101,2,0)*Z$5," ")</f>
        <v xml:space="preserve"> </v>
      </c>
      <c r="AA101" s="148" t="str">
        <f>IFERROR(VLOOKUP(Open[[#This Row],[TS ZH O/B 6.1.24 R]],$AZ$7:$BA$101,2,0)*AA$5," ")</f>
        <v xml:space="preserve"> </v>
      </c>
      <c r="AB101" s="148">
        <f>IFERROR(VLOOKUP(Open[[#This Row],[TS SH O 13.1.24 R]],$AZ$7:$BA$101,2,0)*AB$5," ")</f>
        <v>594</v>
      </c>
      <c r="AC101">
        <v>0</v>
      </c>
      <c r="AD101">
        <v>0</v>
      </c>
      <c r="AE101">
        <v>0</v>
      </c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>
        <v>11</v>
      </c>
      <c r="AW101" s="83"/>
      <c r="AX101" s="83"/>
      <c r="AY101" s="83"/>
    </row>
    <row r="102" spans="1:51">
      <c r="A102" s="53">
        <f>RANK(Open[[#This Row],[PR Punkte]],Open[PR Punkte],0)</f>
        <v>95</v>
      </c>
      <c r="B102">
        <f>IF(Open[[#This Row],[PR Rang beim letzten Turnier]]&gt;Open[[#This Row],[PR Rang]],1,IF(Open[[#This Row],[PR Rang beim letzten Turnier]]=Open[[#This Row],[PR Rang]],0,-1))</f>
        <v>0</v>
      </c>
      <c r="C102" s="53">
        <f>RANK(Open[[#This Row],[PR Punkte]],Open[PR Punkte],0)</f>
        <v>95</v>
      </c>
      <c r="D102" s="7" t="s">
        <v>205</v>
      </c>
      <c r="E102" t="s">
        <v>7</v>
      </c>
      <c r="F102" s="52">
        <f>SUM(Open[[#This Row],[PR 1]:[PR 3]])</f>
        <v>594</v>
      </c>
      <c r="G102" s="52">
        <f>LARGE(Open[[#This Row],[TS ZH O/B 26.03.23]:[PR3]],1)</f>
        <v>354</v>
      </c>
      <c r="H102" s="52">
        <f>LARGE(Open[[#This Row],[TS ZH O/B 26.03.23]:[PR3]],2)</f>
        <v>240</v>
      </c>
      <c r="I102" s="52">
        <f>LARGE(Open[[#This Row],[TS ZH O/B 26.03.23]:[PR3]],3)</f>
        <v>0</v>
      </c>
      <c r="J102" s="1">
        <f t="shared" si="2"/>
        <v>95</v>
      </c>
      <c r="K102" s="52">
        <f t="shared" si="3"/>
        <v>594</v>
      </c>
      <c r="L102" s="52" t="str">
        <f>IFERROR(VLOOKUP(Open[[#This Row],[TS ZH O/B 26.03.23 Rang]],$AZ$7:$BA$101,2,0)*L$5," ")</f>
        <v xml:space="preserve"> </v>
      </c>
      <c r="M102" s="52" t="str">
        <f>IFERROR(VLOOKUP(Open[[#This Row],[TS SG O 29.04.23 Rang]],$AZ$7:$BA$101,2,0)*M$5," ")</f>
        <v xml:space="preserve"> </v>
      </c>
      <c r="N102" s="52" t="str">
        <f>IFERROR(VLOOKUP(Open[[#This Row],[TS ES O 11.06.23 Rang]],$AZ$7:$BA$101,2,0)*N$5," ")</f>
        <v xml:space="preserve"> </v>
      </c>
      <c r="O102" s="52">
        <f>IFERROR(VLOOKUP(Open[[#This Row],[TS SH O 24.06.23 Rang]],$AZ$7:$BA$101,2,0)*O$5," ")</f>
        <v>240</v>
      </c>
      <c r="P102" s="52">
        <f>IFERROR(VLOOKUP(Open[[#This Row],[TS LU O A 1.6.23 R]],$AZ$7:$BA$101,2,0)*P$5," ")</f>
        <v>354</v>
      </c>
      <c r="Q102" s="52" t="str">
        <f>IFERROR(VLOOKUP(Open[[#This Row],[TS LU O B 1.6.23 R]],$AZ$7:$BA$101,2,0)*Q$5," ")</f>
        <v xml:space="preserve"> </v>
      </c>
      <c r="R102" s="52" t="str">
        <f>IFERROR(VLOOKUP(Open[[#This Row],[TS ZH O/A 8.7.23 R]],$AZ$7:$BA$101,2,0)*R$5," ")</f>
        <v xml:space="preserve"> </v>
      </c>
      <c r="S102" s="148" t="str">
        <f>IFERROR(VLOOKUP(Open[[#This Row],[TS ZH O/B 8.7.23 R]],$AZ$7:$BA$101,2,0)*S$5," ")</f>
        <v xml:space="preserve"> </v>
      </c>
      <c r="T102" s="148" t="str">
        <f>IFERROR(VLOOKUP(Open[[#This Row],[TS BA O A 12.08.23 R]],$AZ$7:$BA$101,2,0)*T$5," ")</f>
        <v xml:space="preserve"> </v>
      </c>
      <c r="U102" s="148" t="str">
        <f>IFERROR(VLOOKUP(Open[[#This Row],[TS BA O B 12.08.23  R]],$AZ$7:$BA$101,2,0)*U$5," ")</f>
        <v xml:space="preserve"> </v>
      </c>
      <c r="V102" s="148" t="str">
        <f>IFERROR(VLOOKUP(Open[[#This Row],[SM LT O A 2.9.23 R]],$AZ$7:$BA$101,2,0)*V$5," ")</f>
        <v xml:space="preserve"> </v>
      </c>
      <c r="W102" s="148" t="str">
        <f>IFERROR(VLOOKUP(Open[[#This Row],[SM LT O B 2.9.23 R]],$AZ$7:$BA$101,2,0)*W$5," ")</f>
        <v xml:space="preserve"> </v>
      </c>
      <c r="X102" s="148" t="str">
        <f>IFERROR(VLOOKUP(Open[[#This Row],[TS LA O 16.9.23 R]],$AZ$7:$BA$101,2,0)*X$5," ")</f>
        <v xml:space="preserve"> </v>
      </c>
      <c r="Y102" s="148" t="str">
        <f>IFERROR(VLOOKUP(Open[[#This Row],[TS ZH O 8.10.23 R]],$AZ$7:$BA$101,2,0)*Y$5," ")</f>
        <v xml:space="preserve"> </v>
      </c>
      <c r="Z102" s="148" t="str">
        <f>IFERROR(VLOOKUP(Open[[#This Row],[TS ZH O/A 6.1.24 R]],$AZ$7:$BA$101,2,0)*Z$5," ")</f>
        <v xml:space="preserve"> </v>
      </c>
      <c r="AA102" s="148" t="str">
        <f>IFERROR(VLOOKUP(Open[[#This Row],[TS ZH O/B 6.1.24 R]],$AZ$7:$BA$101,2,0)*AA$5," ")</f>
        <v xml:space="preserve"> </v>
      </c>
      <c r="AB102" s="148" t="str">
        <f>IFERROR(VLOOKUP(Open[[#This Row],[TS SH O 13.1.24 R]],$AZ$7:$BA$101,2,0)*AB$5," ")</f>
        <v xml:space="preserve"> </v>
      </c>
      <c r="AC102">
        <v>0</v>
      </c>
      <c r="AD102">
        <v>0</v>
      </c>
      <c r="AE102">
        <v>0</v>
      </c>
      <c r="AF102" s="63"/>
      <c r="AG102" s="63"/>
      <c r="AH102" s="63"/>
      <c r="AI102" s="63">
        <v>24</v>
      </c>
      <c r="AJ102" s="63">
        <v>12</v>
      </c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</row>
    <row r="103" spans="1:51">
      <c r="A103" s="53">
        <f>RANK(Open[[#This Row],[PR Punkte]],Open[PR Punkte],0)</f>
        <v>97</v>
      </c>
      <c r="B103">
        <f>IF(Open[[#This Row],[PR Rang beim letzten Turnier]]&gt;Open[[#This Row],[PR Rang]],1,IF(Open[[#This Row],[PR Rang beim letzten Turnier]]=Open[[#This Row],[PR Rang]],0,-1))</f>
        <v>0</v>
      </c>
      <c r="C103" s="53">
        <f>RANK(Open[[#This Row],[PR Punkte]],Open[PR Punkte],0)</f>
        <v>97</v>
      </c>
      <c r="D103" s="1" t="s">
        <v>823</v>
      </c>
      <c r="E103" t="s">
        <v>10</v>
      </c>
      <c r="F103" s="52">
        <f>SUM(Open[[#This Row],[PR 1]:[PR 3]])</f>
        <v>590</v>
      </c>
      <c r="G103" s="52">
        <f>LARGE(Open[[#This Row],[TS ZH O/B 26.03.23]:[PR3]],1)</f>
        <v>590</v>
      </c>
      <c r="H103" s="52">
        <f>LARGE(Open[[#This Row],[TS ZH O/B 26.03.23]:[PR3]],2)</f>
        <v>0</v>
      </c>
      <c r="I103" s="52">
        <f>LARGE(Open[[#This Row],[TS ZH O/B 26.03.23]:[PR3]],3)</f>
        <v>0</v>
      </c>
      <c r="J103" s="1">
        <f t="shared" si="2"/>
        <v>97</v>
      </c>
      <c r="K103" s="52">
        <f t="shared" si="3"/>
        <v>590</v>
      </c>
      <c r="L103" s="52" t="str">
        <f>IFERROR(VLOOKUP(Open[[#This Row],[TS ZH O/B 26.03.23 Rang]],$AZ$7:$BA$101,2,0)*L$5," ")</f>
        <v xml:space="preserve"> </v>
      </c>
      <c r="M103" s="52" t="str">
        <f>IFERROR(VLOOKUP(Open[[#This Row],[TS SG O 29.04.23 Rang]],$AZ$7:$BA$101,2,0)*M$5," ")</f>
        <v xml:space="preserve"> </v>
      </c>
      <c r="N103" s="52">
        <f>IFERROR(VLOOKUP(Open[[#This Row],[TS ES O 11.06.23 Rang]],$AZ$7:$BA$101,2,0)*N$5," ")</f>
        <v>590</v>
      </c>
      <c r="O103" s="52" t="str">
        <f>IFERROR(VLOOKUP(Open[[#This Row],[TS SH O 24.06.23 Rang]],$AZ$7:$BA$101,2,0)*O$5," ")</f>
        <v xml:space="preserve"> </v>
      </c>
      <c r="P103" s="52" t="str">
        <f>IFERROR(VLOOKUP(Open[[#This Row],[TS LU O A 1.6.23 R]],$AZ$7:$BA$101,2,0)*P$5," ")</f>
        <v xml:space="preserve"> </v>
      </c>
      <c r="Q103" s="52" t="str">
        <f>IFERROR(VLOOKUP(Open[[#This Row],[TS LU O B 1.6.23 R]],$AZ$7:$BA$101,2,0)*Q$5," ")</f>
        <v xml:space="preserve"> </v>
      </c>
      <c r="R103" s="52" t="str">
        <f>IFERROR(VLOOKUP(Open[[#This Row],[TS ZH O/A 8.7.23 R]],$AZ$7:$BA$101,2,0)*R$5," ")</f>
        <v xml:space="preserve"> </v>
      </c>
      <c r="S103" s="148" t="str">
        <f>IFERROR(VLOOKUP(Open[[#This Row],[TS ZH O/B 8.7.23 R]],$AZ$7:$BA$101,2,0)*S$5," ")</f>
        <v xml:space="preserve"> </v>
      </c>
      <c r="T103" s="148" t="str">
        <f>IFERROR(VLOOKUP(Open[[#This Row],[TS BA O A 12.08.23 R]],$AZ$7:$BA$101,2,0)*T$5," ")</f>
        <v xml:space="preserve"> </v>
      </c>
      <c r="U103" s="148" t="str">
        <f>IFERROR(VLOOKUP(Open[[#This Row],[TS BA O B 12.08.23  R]],$AZ$7:$BA$101,2,0)*U$5," ")</f>
        <v xml:space="preserve"> </v>
      </c>
      <c r="V103" s="148" t="str">
        <f>IFERROR(VLOOKUP(Open[[#This Row],[SM LT O A 2.9.23 R]],$AZ$7:$BA$101,2,0)*V$5," ")</f>
        <v xml:space="preserve"> </v>
      </c>
      <c r="W103" s="148" t="str">
        <f>IFERROR(VLOOKUP(Open[[#This Row],[SM LT O B 2.9.23 R]],$AZ$7:$BA$101,2,0)*W$5," ")</f>
        <v xml:space="preserve"> </v>
      </c>
      <c r="X103" s="148" t="str">
        <f>IFERROR(VLOOKUP(Open[[#This Row],[TS LA O 16.9.23 R]],$AZ$7:$BA$101,2,0)*X$5," ")</f>
        <v xml:space="preserve"> </v>
      </c>
      <c r="Y103" s="148" t="str">
        <f>IFERROR(VLOOKUP(Open[[#This Row],[TS ZH O 8.10.23 R]],$AZ$7:$BA$101,2,0)*Y$5," ")</f>
        <v xml:space="preserve"> </v>
      </c>
      <c r="Z103" s="148" t="str">
        <f>IFERROR(VLOOKUP(Open[[#This Row],[TS ZH O/A 6.1.24 R]],$AZ$7:$BA$101,2,0)*Z$5," ")</f>
        <v xml:space="preserve"> </v>
      </c>
      <c r="AA103" s="148" t="str">
        <f>IFERROR(VLOOKUP(Open[[#This Row],[TS ZH O/B 6.1.24 R]],$AZ$7:$BA$101,2,0)*AA$5," ")</f>
        <v xml:space="preserve"> </v>
      </c>
      <c r="AB103" s="148" t="str">
        <f>IFERROR(VLOOKUP(Open[[#This Row],[TS SH O 13.1.24 R]],$AZ$7:$BA$101,2,0)*AB$5," ")</f>
        <v xml:space="preserve"> </v>
      </c>
      <c r="AC103">
        <v>0</v>
      </c>
      <c r="AD103">
        <v>0</v>
      </c>
      <c r="AE103">
        <v>0</v>
      </c>
      <c r="AF103" s="63"/>
      <c r="AG103" s="63"/>
      <c r="AH103" s="63">
        <v>5</v>
      </c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</row>
    <row r="104" spans="1:51">
      <c r="A104" s="53">
        <f>RANK(Open[[#This Row],[PR Punkte]],Open[PR Punkte],0)</f>
        <v>98</v>
      </c>
      <c r="B104">
        <f>IF(Open[[#This Row],[PR Rang beim letzten Turnier]]&gt;Open[[#This Row],[PR Rang]],1,IF(Open[[#This Row],[PR Rang beim letzten Turnier]]=Open[[#This Row],[PR Rang]],0,-1))</f>
        <v>0</v>
      </c>
      <c r="C104" s="53">
        <f>RANK(Open[[#This Row],[PR Punkte]],Open[PR Punkte],0)</f>
        <v>98</v>
      </c>
      <c r="D104" s="1" t="s">
        <v>459</v>
      </c>
      <c r="E104" s="1" t="s">
        <v>6</v>
      </c>
      <c r="F104" s="52">
        <f>SUM(Open[[#This Row],[PR 1]:[PR 3]])</f>
        <v>526.5</v>
      </c>
      <c r="G104" s="52">
        <f>LARGE(Open[[#This Row],[TS ZH O/B 26.03.23]:[PR3]],1)</f>
        <v>265.5</v>
      </c>
      <c r="H104" s="52">
        <f>LARGE(Open[[#This Row],[TS ZH O/B 26.03.23]:[PR3]],2)</f>
        <v>261</v>
      </c>
      <c r="I104" s="52">
        <f>LARGE(Open[[#This Row],[TS ZH O/B 26.03.23]:[PR3]],3)</f>
        <v>0</v>
      </c>
      <c r="J104" s="1">
        <f t="shared" si="2"/>
        <v>100</v>
      </c>
      <c r="K104" s="52">
        <f t="shared" si="3"/>
        <v>526.5</v>
      </c>
      <c r="L104" s="52" t="str">
        <f>IFERROR(VLOOKUP(Open[[#This Row],[TS ZH O/B 26.03.23 Rang]],$AZ$7:$BA$101,2,0)*L$5," ")</f>
        <v xml:space="preserve"> </v>
      </c>
      <c r="M104" s="52">
        <f>IFERROR(VLOOKUP(Open[[#This Row],[TS SG O 29.04.23 Rang]],$AZ$7:$BA$101,2,0)*M$5," ")</f>
        <v>261</v>
      </c>
      <c r="N104" s="52">
        <f>IFERROR(VLOOKUP(Open[[#This Row],[TS ES O 11.06.23 Rang]],$AZ$7:$BA$101,2,0)*N$5," ")</f>
        <v>265.5</v>
      </c>
      <c r="O104" s="52" t="str">
        <f>IFERROR(VLOOKUP(Open[[#This Row],[TS SH O 24.06.23 Rang]],$AZ$7:$BA$101,2,0)*O$5," ")</f>
        <v xml:space="preserve"> </v>
      </c>
      <c r="P104" s="52" t="str">
        <f>IFERROR(VLOOKUP(Open[[#This Row],[TS LU O A 1.6.23 R]],$AZ$7:$BA$101,2,0)*P$5," ")</f>
        <v xml:space="preserve"> </v>
      </c>
      <c r="Q104" s="52" t="str">
        <f>IFERROR(VLOOKUP(Open[[#This Row],[TS LU O B 1.6.23 R]],$AZ$7:$BA$101,2,0)*Q$5," ")</f>
        <v xml:space="preserve"> </v>
      </c>
      <c r="R104" s="52" t="str">
        <f>IFERROR(VLOOKUP(Open[[#This Row],[TS ZH O/A 8.7.23 R]],$AZ$7:$BA$101,2,0)*R$5," ")</f>
        <v xml:space="preserve"> </v>
      </c>
      <c r="S104" s="148" t="str">
        <f>IFERROR(VLOOKUP(Open[[#This Row],[TS ZH O/B 8.7.23 R]],$AZ$7:$BA$101,2,0)*S$5," ")</f>
        <v xml:space="preserve"> </v>
      </c>
      <c r="T104" s="148" t="str">
        <f>IFERROR(VLOOKUP(Open[[#This Row],[TS BA O A 12.08.23 R]],$AZ$7:$BA$101,2,0)*T$5," ")</f>
        <v xml:space="preserve"> </v>
      </c>
      <c r="U104" s="148" t="str">
        <f>IFERROR(VLOOKUP(Open[[#This Row],[TS BA O B 12.08.23  R]],$AZ$7:$BA$101,2,0)*U$5," ")</f>
        <v xml:space="preserve"> </v>
      </c>
      <c r="V104" s="148" t="str">
        <f>IFERROR(VLOOKUP(Open[[#This Row],[SM LT O A 2.9.23 R]],$AZ$7:$BA$101,2,0)*V$5," ")</f>
        <v xml:space="preserve"> </v>
      </c>
      <c r="W104" s="148" t="str">
        <f>IFERROR(VLOOKUP(Open[[#This Row],[SM LT O B 2.9.23 R]],$AZ$7:$BA$101,2,0)*W$5," ")</f>
        <v xml:space="preserve"> </v>
      </c>
      <c r="X104" s="148" t="str">
        <f>IFERROR(VLOOKUP(Open[[#This Row],[TS LA O 16.9.23 R]],$AZ$7:$BA$101,2,0)*X$5," ")</f>
        <v xml:space="preserve"> </v>
      </c>
      <c r="Y104" s="148" t="str">
        <f>IFERROR(VLOOKUP(Open[[#This Row],[TS ZH O 8.10.23 R]],$AZ$7:$BA$101,2,0)*Y$5," ")</f>
        <v xml:space="preserve"> </v>
      </c>
      <c r="Z104" s="148" t="str">
        <f>IFERROR(VLOOKUP(Open[[#This Row],[TS ZH O/A 6.1.24 R]],$AZ$7:$BA$101,2,0)*Z$5," ")</f>
        <v xml:space="preserve"> </v>
      </c>
      <c r="AA104" s="148" t="str">
        <f>IFERROR(VLOOKUP(Open[[#This Row],[TS ZH O/B 6.1.24 R]],$AZ$7:$BA$101,2,0)*AA$5," ")</f>
        <v xml:space="preserve"> </v>
      </c>
      <c r="AB104" s="148" t="str">
        <f>IFERROR(VLOOKUP(Open[[#This Row],[TS SH O 13.1.24 R]],$AZ$7:$BA$101,2,0)*AB$5," ")</f>
        <v xml:space="preserve"> </v>
      </c>
      <c r="AC104">
        <v>0</v>
      </c>
      <c r="AD104">
        <v>0</v>
      </c>
      <c r="AE104">
        <v>0</v>
      </c>
      <c r="AF104" s="63"/>
      <c r="AG104" s="63">
        <v>21</v>
      </c>
      <c r="AH104" s="63">
        <v>13</v>
      </c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</row>
    <row r="105" spans="1:51">
      <c r="A105" s="134">
        <f>RANK(Open[[#This Row],[PR Punkte]],Open[PR Punkte],0)</f>
        <v>99</v>
      </c>
      <c r="B105" s="133">
        <f>IF(Open[[#This Row],[PR Rang beim letzten Turnier]]&gt;Open[[#This Row],[PR Rang]],1,IF(Open[[#This Row],[PR Rang beim letzten Turnier]]=Open[[#This Row],[PR Rang]],0,-1))</f>
        <v>0</v>
      </c>
      <c r="C105" s="134">
        <f>RANK(Open[[#This Row],[PR Punkte]],Open[PR Punkte],0)</f>
        <v>99</v>
      </c>
      <c r="D105" s="137" t="s">
        <v>802</v>
      </c>
      <c r="E105" t="s">
        <v>17</v>
      </c>
      <c r="F105" s="135">
        <f>SUM(Open[[#This Row],[PR 1]:[PR 3]])</f>
        <v>522</v>
      </c>
      <c r="G105" s="52">
        <f>LARGE(Open[[#This Row],[TS ZH O/B 26.03.23]:[PR3]],1)</f>
        <v>522</v>
      </c>
      <c r="H105" s="52">
        <f>LARGE(Open[[#This Row],[TS ZH O/B 26.03.23]:[PR3]],2)</f>
        <v>0</v>
      </c>
      <c r="I105" s="52">
        <f>LARGE(Open[[#This Row],[TS ZH O/B 26.03.23]:[PR3]],3)</f>
        <v>0</v>
      </c>
      <c r="J105" s="137">
        <f t="shared" si="2"/>
        <v>101</v>
      </c>
      <c r="K105" s="136">
        <f t="shared" si="3"/>
        <v>522</v>
      </c>
      <c r="L105" s="52" t="str">
        <f>IFERROR(VLOOKUP(Open[[#This Row],[TS ZH O/B 26.03.23 Rang]],$AZ$7:$BA$101,2,0)*L$5," ")</f>
        <v xml:space="preserve"> </v>
      </c>
      <c r="M105" s="52">
        <f>IFERROR(VLOOKUP(Open[[#This Row],[TS SG O 29.04.23 Rang]],$AZ$7:$BA$101,2,0)*M$5," ")</f>
        <v>522</v>
      </c>
      <c r="N105" s="52" t="str">
        <f>IFERROR(VLOOKUP(Open[[#This Row],[TS ES O 11.06.23 Rang]],$AZ$7:$BA$101,2,0)*N$5," ")</f>
        <v xml:space="preserve"> </v>
      </c>
      <c r="O105" s="52" t="str">
        <f>IFERROR(VLOOKUP(Open[[#This Row],[TS SH O 24.06.23 Rang]],$AZ$7:$BA$101,2,0)*O$5," ")</f>
        <v xml:space="preserve"> </v>
      </c>
      <c r="P105" s="52" t="str">
        <f>IFERROR(VLOOKUP(Open[[#This Row],[TS LU O A 1.6.23 R]],$AZ$7:$BA$101,2,0)*P$5," ")</f>
        <v xml:space="preserve"> </v>
      </c>
      <c r="Q105" s="52" t="str">
        <f>IFERROR(VLOOKUP(Open[[#This Row],[TS LU O B 1.6.23 R]],$AZ$7:$BA$101,2,0)*Q$5," ")</f>
        <v xml:space="preserve"> </v>
      </c>
      <c r="R105" s="52" t="str">
        <f>IFERROR(VLOOKUP(Open[[#This Row],[TS ZH O/A 8.7.23 R]],$AZ$7:$BA$101,2,0)*R$5," ")</f>
        <v xml:space="preserve"> </v>
      </c>
      <c r="S105" s="148" t="str">
        <f>IFERROR(VLOOKUP(Open[[#This Row],[TS ZH O/B 8.7.23 R]],$AZ$7:$BA$101,2,0)*S$5," ")</f>
        <v xml:space="preserve"> </v>
      </c>
      <c r="T105" s="148" t="str">
        <f>IFERROR(VLOOKUP(Open[[#This Row],[TS BA O A 12.08.23 R]],$AZ$7:$BA$101,2,0)*T$5," ")</f>
        <v xml:space="preserve"> </v>
      </c>
      <c r="U105" s="148" t="str">
        <f>IFERROR(VLOOKUP(Open[[#This Row],[TS BA O B 12.08.23  R]],$AZ$7:$BA$101,2,0)*U$5," ")</f>
        <v xml:space="preserve"> </v>
      </c>
      <c r="V105" s="148" t="str">
        <f>IFERROR(VLOOKUP(Open[[#This Row],[SM LT O A 2.9.23 R]],$AZ$7:$BA$101,2,0)*V$5," ")</f>
        <v xml:space="preserve"> </v>
      </c>
      <c r="W105" s="148" t="str">
        <f>IFERROR(VLOOKUP(Open[[#This Row],[SM LT O B 2.9.23 R]],$AZ$7:$BA$101,2,0)*W$5," ")</f>
        <v xml:space="preserve"> </v>
      </c>
      <c r="X105" s="148" t="str">
        <f>IFERROR(VLOOKUP(Open[[#This Row],[TS LA O 16.9.23 R]],$AZ$7:$BA$101,2,0)*X$5," ")</f>
        <v xml:space="preserve"> </v>
      </c>
      <c r="Y105" s="148" t="str">
        <f>IFERROR(VLOOKUP(Open[[#This Row],[TS ZH O 8.10.23 R]],$AZ$7:$BA$101,2,0)*Y$5," ")</f>
        <v xml:space="preserve"> </v>
      </c>
      <c r="Z105" s="148" t="str">
        <f>IFERROR(VLOOKUP(Open[[#This Row],[TS ZH O/A 6.1.24 R]],$AZ$7:$BA$101,2,0)*Z$5," ")</f>
        <v xml:space="preserve"> </v>
      </c>
      <c r="AA105" s="148" t="str">
        <f>IFERROR(VLOOKUP(Open[[#This Row],[TS ZH O/B 6.1.24 R]],$AZ$7:$BA$101,2,0)*AA$5," ")</f>
        <v xml:space="preserve"> </v>
      </c>
      <c r="AB105" s="148" t="str">
        <f>IFERROR(VLOOKUP(Open[[#This Row],[TS SH O 13.1.24 R]],$AZ$7:$BA$101,2,0)*AB$5," ")</f>
        <v xml:space="preserve"> </v>
      </c>
      <c r="AC105">
        <v>0</v>
      </c>
      <c r="AD105">
        <v>0</v>
      </c>
      <c r="AE105">
        <v>0</v>
      </c>
      <c r="AF105" s="63"/>
      <c r="AG105" s="63">
        <v>9</v>
      </c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</row>
    <row r="106" spans="1:51">
      <c r="A106" s="134">
        <f>RANK(Open[[#This Row],[PR Punkte]],Open[PR Punkte],0)</f>
        <v>99</v>
      </c>
      <c r="B106" s="133">
        <f>IF(Open[[#This Row],[PR Rang beim letzten Turnier]]&gt;Open[[#This Row],[PR Rang]],1,IF(Open[[#This Row],[PR Rang beim letzten Turnier]]=Open[[#This Row],[PR Rang]],0,-1))</f>
        <v>0</v>
      </c>
      <c r="C106" s="134">
        <f>RANK(Open[[#This Row],[PR Punkte]],Open[PR Punkte],0)</f>
        <v>99</v>
      </c>
      <c r="D106" s="137" t="s">
        <v>803</v>
      </c>
      <c r="E106" t="s">
        <v>17</v>
      </c>
      <c r="F106" s="135">
        <f>SUM(Open[[#This Row],[PR 1]:[PR 3]])</f>
        <v>522</v>
      </c>
      <c r="G106" s="52">
        <f>LARGE(Open[[#This Row],[TS ZH O/B 26.03.23]:[PR3]],1)</f>
        <v>522</v>
      </c>
      <c r="H106" s="52">
        <f>LARGE(Open[[#This Row],[TS ZH O/B 26.03.23]:[PR3]],2)</f>
        <v>0</v>
      </c>
      <c r="I106" s="52">
        <f>LARGE(Open[[#This Row],[TS ZH O/B 26.03.23]:[PR3]],3)</f>
        <v>0</v>
      </c>
      <c r="J106" s="137">
        <f t="shared" si="2"/>
        <v>101</v>
      </c>
      <c r="K106" s="136">
        <f t="shared" si="3"/>
        <v>522</v>
      </c>
      <c r="L106" s="52" t="str">
        <f>IFERROR(VLOOKUP(Open[[#This Row],[TS ZH O/B 26.03.23 Rang]],$AZ$7:$BA$101,2,0)*L$5," ")</f>
        <v xml:space="preserve"> </v>
      </c>
      <c r="M106" s="52">
        <f>IFERROR(VLOOKUP(Open[[#This Row],[TS SG O 29.04.23 Rang]],$AZ$7:$BA$101,2,0)*M$5," ")</f>
        <v>522</v>
      </c>
      <c r="N106" s="52" t="str">
        <f>IFERROR(VLOOKUP(Open[[#This Row],[TS ES O 11.06.23 Rang]],$AZ$7:$BA$101,2,0)*N$5," ")</f>
        <v xml:space="preserve"> </v>
      </c>
      <c r="O106" s="52" t="str">
        <f>IFERROR(VLOOKUP(Open[[#This Row],[TS SH O 24.06.23 Rang]],$AZ$7:$BA$101,2,0)*O$5," ")</f>
        <v xml:space="preserve"> </v>
      </c>
      <c r="P106" s="52" t="str">
        <f>IFERROR(VLOOKUP(Open[[#This Row],[TS LU O A 1.6.23 R]],$AZ$7:$BA$101,2,0)*P$5," ")</f>
        <v xml:space="preserve"> </v>
      </c>
      <c r="Q106" s="52" t="str">
        <f>IFERROR(VLOOKUP(Open[[#This Row],[TS LU O B 1.6.23 R]],$AZ$7:$BA$101,2,0)*Q$5," ")</f>
        <v xml:space="preserve"> </v>
      </c>
      <c r="R106" s="52" t="str">
        <f>IFERROR(VLOOKUP(Open[[#This Row],[TS ZH O/A 8.7.23 R]],$AZ$7:$BA$101,2,0)*R$5," ")</f>
        <v xml:space="preserve"> </v>
      </c>
      <c r="S106" s="148" t="str">
        <f>IFERROR(VLOOKUP(Open[[#This Row],[TS ZH O/B 8.7.23 R]],$AZ$7:$BA$101,2,0)*S$5," ")</f>
        <v xml:space="preserve"> </v>
      </c>
      <c r="T106" s="148" t="str">
        <f>IFERROR(VLOOKUP(Open[[#This Row],[TS BA O A 12.08.23 R]],$AZ$7:$BA$101,2,0)*T$5," ")</f>
        <v xml:space="preserve"> </v>
      </c>
      <c r="U106" s="148" t="str">
        <f>IFERROR(VLOOKUP(Open[[#This Row],[TS BA O B 12.08.23  R]],$AZ$7:$BA$101,2,0)*U$5," ")</f>
        <v xml:space="preserve"> </v>
      </c>
      <c r="V106" s="148" t="str">
        <f>IFERROR(VLOOKUP(Open[[#This Row],[SM LT O A 2.9.23 R]],$AZ$7:$BA$101,2,0)*V$5," ")</f>
        <v xml:space="preserve"> </v>
      </c>
      <c r="W106" s="148" t="str">
        <f>IFERROR(VLOOKUP(Open[[#This Row],[SM LT O B 2.9.23 R]],$AZ$7:$BA$101,2,0)*W$5," ")</f>
        <v xml:space="preserve"> </v>
      </c>
      <c r="X106" s="148" t="str">
        <f>IFERROR(VLOOKUP(Open[[#This Row],[TS LA O 16.9.23 R]],$AZ$7:$BA$101,2,0)*X$5," ")</f>
        <v xml:space="preserve"> </v>
      </c>
      <c r="Y106" s="148" t="str">
        <f>IFERROR(VLOOKUP(Open[[#This Row],[TS ZH O 8.10.23 R]],$AZ$7:$BA$101,2,0)*Y$5," ")</f>
        <v xml:space="preserve"> </v>
      </c>
      <c r="Z106" s="148" t="str">
        <f>IFERROR(VLOOKUP(Open[[#This Row],[TS ZH O/A 6.1.24 R]],$AZ$7:$BA$101,2,0)*Z$5," ")</f>
        <v xml:space="preserve"> </v>
      </c>
      <c r="AA106" s="148" t="str">
        <f>IFERROR(VLOOKUP(Open[[#This Row],[TS ZH O/B 6.1.24 R]],$AZ$7:$BA$101,2,0)*AA$5," ")</f>
        <v xml:space="preserve"> </v>
      </c>
      <c r="AB106" s="148" t="str">
        <f>IFERROR(VLOOKUP(Open[[#This Row],[TS SH O 13.1.24 R]],$AZ$7:$BA$101,2,0)*AB$5," ")</f>
        <v xml:space="preserve"> </v>
      </c>
      <c r="AC106">
        <v>0</v>
      </c>
      <c r="AD106">
        <v>0</v>
      </c>
      <c r="AE106">
        <v>0</v>
      </c>
      <c r="AF106" s="63"/>
      <c r="AG106" s="63">
        <v>9</v>
      </c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</row>
    <row r="107" spans="1:51">
      <c r="A107" s="53">
        <f>RANK(Open[[#This Row],[PR Punkte]],Open[PR Punkte],0)</f>
        <v>101</v>
      </c>
      <c r="B107">
        <f>IF(Open[[#This Row],[PR Rang beim letzten Turnier]]&gt;Open[[#This Row],[PR Rang]],1,IF(Open[[#This Row],[PR Rang beim letzten Turnier]]=Open[[#This Row],[PR Rang]],0,-1))</f>
        <v>0</v>
      </c>
      <c r="C107" s="53">
        <f>RANK(Open[[#This Row],[PR Punkte]],Open[PR Punkte],0)</f>
        <v>101</v>
      </c>
      <c r="D107" s="1" t="s">
        <v>534</v>
      </c>
      <c r="E107" t="s">
        <v>10</v>
      </c>
      <c r="F107" s="99">
        <f>SUM(Open[[#This Row],[PR 1]:[PR 3]])</f>
        <v>513</v>
      </c>
      <c r="G107" s="52">
        <f>LARGE(Open[[#This Row],[TS ZH O/B 26.03.23]:[PR3]],1)</f>
        <v>265.5</v>
      </c>
      <c r="H107" s="52">
        <f>LARGE(Open[[#This Row],[TS ZH O/B 26.03.23]:[PR3]],2)</f>
        <v>247.5</v>
      </c>
      <c r="I107" s="52">
        <f>LARGE(Open[[#This Row],[TS ZH O/B 26.03.23]:[PR3]],3)</f>
        <v>0</v>
      </c>
      <c r="J107" s="1">
        <f t="shared" si="2"/>
        <v>103</v>
      </c>
      <c r="K107" s="52">
        <f t="shared" si="3"/>
        <v>513</v>
      </c>
      <c r="L107" s="52" t="str">
        <f>IFERROR(VLOOKUP(Open[[#This Row],[TS ZH O/B 26.03.23 Rang]],$AZ$7:$BA$101,2,0)*L$5," ")</f>
        <v xml:space="preserve"> </v>
      </c>
      <c r="M107" s="52" t="str">
        <f>IFERROR(VLOOKUP(Open[[#This Row],[TS SG O 29.04.23 Rang]],$AZ$7:$BA$101,2,0)*M$5," ")</f>
        <v xml:space="preserve"> </v>
      </c>
      <c r="N107" s="52">
        <f>IFERROR(VLOOKUP(Open[[#This Row],[TS ES O 11.06.23 Rang]],$AZ$7:$BA$101,2,0)*N$5," ")</f>
        <v>265.5</v>
      </c>
      <c r="O107" s="52" t="str">
        <f>IFERROR(VLOOKUP(Open[[#This Row],[TS SH O 24.06.23 Rang]],$AZ$7:$BA$101,2,0)*O$5," ")</f>
        <v xml:space="preserve"> </v>
      </c>
      <c r="P107" s="52" t="str">
        <f>IFERROR(VLOOKUP(Open[[#This Row],[TS LU O A 1.6.23 R]],$AZ$7:$BA$101,2,0)*P$5," ")</f>
        <v xml:space="preserve"> </v>
      </c>
      <c r="Q107" s="52" t="str">
        <f>IFERROR(VLOOKUP(Open[[#This Row],[TS LU O B 1.6.23 R]],$AZ$7:$BA$101,2,0)*Q$5," ")</f>
        <v xml:space="preserve"> </v>
      </c>
      <c r="R107" s="52" t="str">
        <f>IFERROR(VLOOKUP(Open[[#This Row],[TS ZH O/A 8.7.23 R]],$AZ$7:$BA$101,2,0)*R$5," ")</f>
        <v xml:space="preserve"> </v>
      </c>
      <c r="S107" s="148" t="str">
        <f>IFERROR(VLOOKUP(Open[[#This Row],[TS ZH O/B 8.7.23 R]],$AZ$7:$BA$101,2,0)*S$5," ")</f>
        <v xml:space="preserve"> </v>
      </c>
      <c r="T107" s="148" t="str">
        <f>IFERROR(VLOOKUP(Open[[#This Row],[TS BA O A 12.08.23 R]],$AZ$7:$BA$101,2,0)*T$5," ")</f>
        <v xml:space="preserve"> </v>
      </c>
      <c r="U107" s="148" t="str">
        <f>IFERROR(VLOOKUP(Open[[#This Row],[TS BA O B 12.08.23  R]],$AZ$7:$BA$101,2,0)*U$5," ")</f>
        <v xml:space="preserve"> </v>
      </c>
      <c r="V107" s="148">
        <f>IFERROR(VLOOKUP(Open[[#This Row],[SM LT O A 2.9.23 R]],$AZ$7:$BA$101,2,0)*V$5," ")</f>
        <v>247.5</v>
      </c>
      <c r="W107" s="148" t="str">
        <f>IFERROR(VLOOKUP(Open[[#This Row],[SM LT O B 2.9.23 R]],$AZ$7:$BA$101,2,0)*W$5," ")</f>
        <v xml:space="preserve"> </v>
      </c>
      <c r="X107" s="148" t="str">
        <f>IFERROR(VLOOKUP(Open[[#This Row],[TS LA O 16.9.23 R]],$AZ$7:$BA$101,2,0)*X$5," ")</f>
        <v xml:space="preserve"> </v>
      </c>
      <c r="Y107" s="148" t="str">
        <f>IFERROR(VLOOKUP(Open[[#This Row],[TS ZH O 8.10.23 R]],$AZ$7:$BA$101,2,0)*Y$5," ")</f>
        <v xml:space="preserve"> </v>
      </c>
      <c r="Z107" s="148" t="str">
        <f>IFERROR(VLOOKUP(Open[[#This Row],[TS ZH O/A 6.1.24 R]],$AZ$7:$BA$101,2,0)*Z$5," ")</f>
        <v xml:space="preserve"> </v>
      </c>
      <c r="AA107" s="148" t="str">
        <f>IFERROR(VLOOKUP(Open[[#This Row],[TS ZH O/B 6.1.24 R]],$AZ$7:$BA$101,2,0)*AA$5," ")</f>
        <v xml:space="preserve"> </v>
      </c>
      <c r="AB107" s="148" t="str">
        <f>IFERROR(VLOOKUP(Open[[#This Row],[TS SH O 13.1.24 R]],$AZ$7:$BA$101,2,0)*AB$5," ")</f>
        <v xml:space="preserve"> </v>
      </c>
      <c r="AC107">
        <v>0</v>
      </c>
      <c r="AD107">
        <v>0</v>
      </c>
      <c r="AE107">
        <v>0</v>
      </c>
      <c r="AF107" s="63"/>
      <c r="AG107" s="63"/>
      <c r="AH107" s="63">
        <v>14</v>
      </c>
      <c r="AI107" s="63"/>
      <c r="AJ107" s="63"/>
      <c r="AK107" s="63"/>
      <c r="AL107" s="63"/>
      <c r="AM107" s="63"/>
      <c r="AN107" s="63"/>
      <c r="AO107" s="63"/>
      <c r="AP107" s="63">
        <v>26</v>
      </c>
      <c r="AQ107" s="63"/>
      <c r="AR107" s="63"/>
      <c r="AS107" s="63"/>
      <c r="AT107" s="63"/>
      <c r="AU107" s="63"/>
      <c r="AV107" s="63"/>
    </row>
    <row r="108" spans="1:51">
      <c r="A108" s="53">
        <f>RANK(Open[[#This Row],[PR Punkte]],Open[PR Punkte],0)</f>
        <v>101</v>
      </c>
      <c r="B108">
        <f>IF(Open[[#This Row],[PR Rang beim letzten Turnier]]&gt;Open[[#This Row],[PR Rang]],1,IF(Open[[#This Row],[PR Rang beim letzten Turnier]]=Open[[#This Row],[PR Rang]],0,-1))</f>
        <v>0</v>
      </c>
      <c r="C108" s="53">
        <f>RANK(Open[[#This Row],[PR Punkte]],Open[PR Punkte],0)</f>
        <v>101</v>
      </c>
      <c r="D108" s="1" t="s">
        <v>605</v>
      </c>
      <c r="E108" t="s">
        <v>10</v>
      </c>
      <c r="F108" s="99">
        <f>SUM(Open[[#This Row],[PR 1]:[PR 3]])</f>
        <v>513</v>
      </c>
      <c r="G108" s="52">
        <f>LARGE(Open[[#This Row],[TS ZH O/B 26.03.23]:[PR3]],1)</f>
        <v>265.5</v>
      </c>
      <c r="H108" s="52">
        <f>LARGE(Open[[#This Row],[TS ZH O/B 26.03.23]:[PR3]],2)</f>
        <v>247.5</v>
      </c>
      <c r="I108" s="52">
        <f>LARGE(Open[[#This Row],[TS ZH O/B 26.03.23]:[PR3]],3)</f>
        <v>0</v>
      </c>
      <c r="J108" s="1">
        <f t="shared" si="2"/>
        <v>103</v>
      </c>
      <c r="K108" s="52">
        <f t="shared" si="3"/>
        <v>513</v>
      </c>
      <c r="L108" s="52" t="str">
        <f>IFERROR(VLOOKUP(Open[[#This Row],[TS ZH O/B 26.03.23 Rang]],$AZ$7:$BA$101,2,0)*L$5," ")</f>
        <v xml:space="preserve"> </v>
      </c>
      <c r="M108" s="52" t="str">
        <f>IFERROR(VLOOKUP(Open[[#This Row],[TS SG O 29.04.23 Rang]],$AZ$7:$BA$101,2,0)*M$5," ")</f>
        <v xml:space="preserve"> </v>
      </c>
      <c r="N108" s="52">
        <f>IFERROR(VLOOKUP(Open[[#This Row],[TS ES O 11.06.23 Rang]],$AZ$7:$BA$101,2,0)*N$5," ")</f>
        <v>265.5</v>
      </c>
      <c r="O108" s="52" t="str">
        <f>IFERROR(VLOOKUP(Open[[#This Row],[TS SH O 24.06.23 Rang]],$AZ$7:$BA$101,2,0)*O$5," ")</f>
        <v xml:space="preserve"> </v>
      </c>
      <c r="P108" s="52" t="str">
        <f>IFERROR(VLOOKUP(Open[[#This Row],[TS LU O A 1.6.23 R]],$AZ$7:$BA$101,2,0)*P$5," ")</f>
        <v xml:space="preserve"> </v>
      </c>
      <c r="Q108" s="52" t="str">
        <f>IFERROR(VLOOKUP(Open[[#This Row],[TS LU O B 1.6.23 R]],$AZ$7:$BA$101,2,0)*Q$5," ")</f>
        <v xml:space="preserve"> </v>
      </c>
      <c r="R108" s="52" t="str">
        <f>IFERROR(VLOOKUP(Open[[#This Row],[TS ZH O/A 8.7.23 R]],$AZ$7:$BA$101,2,0)*R$5," ")</f>
        <v xml:space="preserve"> </v>
      </c>
      <c r="S108" s="148" t="str">
        <f>IFERROR(VLOOKUP(Open[[#This Row],[TS ZH O/B 8.7.23 R]],$AZ$7:$BA$101,2,0)*S$5," ")</f>
        <v xml:space="preserve"> </v>
      </c>
      <c r="T108" s="148" t="str">
        <f>IFERROR(VLOOKUP(Open[[#This Row],[TS BA O A 12.08.23 R]],$AZ$7:$BA$101,2,0)*T$5," ")</f>
        <v xml:space="preserve"> </v>
      </c>
      <c r="U108" s="148" t="str">
        <f>IFERROR(VLOOKUP(Open[[#This Row],[TS BA O B 12.08.23  R]],$AZ$7:$BA$101,2,0)*U$5," ")</f>
        <v xml:space="preserve"> </v>
      </c>
      <c r="V108" s="148">
        <f>IFERROR(VLOOKUP(Open[[#This Row],[SM LT O A 2.9.23 R]],$AZ$7:$BA$101,2,0)*V$5," ")</f>
        <v>247.5</v>
      </c>
      <c r="W108" s="148" t="str">
        <f>IFERROR(VLOOKUP(Open[[#This Row],[SM LT O B 2.9.23 R]],$AZ$7:$BA$101,2,0)*W$5," ")</f>
        <v xml:space="preserve"> </v>
      </c>
      <c r="X108" s="148" t="str">
        <f>IFERROR(VLOOKUP(Open[[#This Row],[TS LA O 16.9.23 R]],$AZ$7:$BA$101,2,0)*X$5," ")</f>
        <v xml:space="preserve"> </v>
      </c>
      <c r="Y108" s="148" t="str">
        <f>IFERROR(VLOOKUP(Open[[#This Row],[TS ZH O 8.10.23 R]],$AZ$7:$BA$101,2,0)*Y$5," ")</f>
        <v xml:space="preserve"> </v>
      </c>
      <c r="Z108" s="148" t="str">
        <f>IFERROR(VLOOKUP(Open[[#This Row],[TS ZH O/A 6.1.24 R]],$AZ$7:$BA$101,2,0)*Z$5," ")</f>
        <v xml:space="preserve"> </v>
      </c>
      <c r="AA108" s="148" t="str">
        <f>IFERROR(VLOOKUP(Open[[#This Row],[TS ZH O/B 6.1.24 R]],$AZ$7:$BA$101,2,0)*AA$5," ")</f>
        <v xml:space="preserve"> </v>
      </c>
      <c r="AB108" s="148" t="str">
        <f>IFERROR(VLOOKUP(Open[[#This Row],[TS SH O 13.1.24 R]],$AZ$7:$BA$101,2,0)*AB$5," ")</f>
        <v xml:space="preserve"> </v>
      </c>
      <c r="AC108">
        <v>0</v>
      </c>
      <c r="AD108">
        <v>0</v>
      </c>
      <c r="AE108">
        <v>0</v>
      </c>
      <c r="AF108" s="63"/>
      <c r="AG108" s="63"/>
      <c r="AH108" s="63">
        <v>16</v>
      </c>
      <c r="AI108" s="63"/>
      <c r="AJ108" s="63"/>
      <c r="AK108" s="63"/>
      <c r="AL108" s="63"/>
      <c r="AM108" s="63"/>
      <c r="AN108" s="63"/>
      <c r="AO108" s="63"/>
      <c r="AP108" s="63">
        <v>32</v>
      </c>
      <c r="AQ108" s="63"/>
      <c r="AR108" s="63"/>
      <c r="AS108" s="63"/>
      <c r="AT108" s="63"/>
      <c r="AU108" s="63"/>
      <c r="AV108" s="63"/>
    </row>
    <row r="109" spans="1:51">
      <c r="A109" s="53">
        <f>RANK(Open[[#This Row],[PR Punkte]],Open[PR Punkte],0)</f>
        <v>103</v>
      </c>
      <c r="B109">
        <f>IF(Open[[#This Row],[PR Rang beim letzten Turnier]]&gt;Open[[#This Row],[PR Rang]],1,IF(Open[[#This Row],[PR Rang beim letzten Turnier]]=Open[[#This Row],[PR Rang]],0,-1))</f>
        <v>0</v>
      </c>
      <c r="C109" s="53">
        <f>RANK(Open[[#This Row],[PR Punkte]],Open[PR Punkte],0)</f>
        <v>103</v>
      </c>
      <c r="D109" s="1" t="s">
        <v>730</v>
      </c>
      <c r="E109" t="s">
        <v>12</v>
      </c>
      <c r="F109" s="52">
        <f>SUM(Open[[#This Row],[PR 1]:[PR 3]])</f>
        <v>507</v>
      </c>
      <c r="G109" s="52">
        <f>LARGE(Open[[#This Row],[TS ZH O/B 26.03.23]:[PR3]],1)</f>
        <v>261</v>
      </c>
      <c r="H109" s="52">
        <f>LARGE(Open[[#This Row],[TS ZH O/B 26.03.23]:[PR3]],2)</f>
        <v>245.99999999999997</v>
      </c>
      <c r="I109" s="52">
        <f>LARGE(Open[[#This Row],[TS ZH O/B 26.03.23]:[PR3]],3)</f>
        <v>0</v>
      </c>
      <c r="J109" s="1">
        <f t="shared" si="2"/>
        <v>105</v>
      </c>
      <c r="K109" s="52">
        <f t="shared" si="3"/>
        <v>507</v>
      </c>
      <c r="L109" s="52" t="str">
        <f>IFERROR(VLOOKUP(Open[[#This Row],[TS ZH O/B 26.03.23 Rang]],$AZ$7:$BA$101,2,0)*L$5," ")</f>
        <v xml:space="preserve"> </v>
      </c>
      <c r="M109" s="52">
        <f>IFERROR(VLOOKUP(Open[[#This Row],[TS SG O 29.04.23 Rang]],$AZ$7:$BA$101,2,0)*M$5," ")</f>
        <v>261</v>
      </c>
      <c r="N109" s="52" t="str">
        <f>IFERROR(VLOOKUP(Open[[#This Row],[TS ES O 11.06.23 Rang]],$AZ$7:$BA$101,2,0)*N$5," ")</f>
        <v xml:space="preserve"> </v>
      </c>
      <c r="O109" s="52" t="str">
        <f>IFERROR(VLOOKUP(Open[[#This Row],[TS SH O 24.06.23 Rang]],$AZ$7:$BA$101,2,0)*O$5," ")</f>
        <v xml:space="preserve"> </v>
      </c>
      <c r="P109" s="52" t="str">
        <f>IFERROR(VLOOKUP(Open[[#This Row],[TS LU O A 1.6.23 R]],$AZ$7:$BA$101,2,0)*P$5," ")</f>
        <v xml:space="preserve"> </v>
      </c>
      <c r="Q109" s="52" t="str">
        <f>IFERROR(VLOOKUP(Open[[#This Row],[TS LU O B 1.6.23 R]],$AZ$7:$BA$101,2,0)*Q$5," ")</f>
        <v xml:space="preserve"> </v>
      </c>
      <c r="R109" s="52" t="str">
        <f>IFERROR(VLOOKUP(Open[[#This Row],[TS ZH O/A 8.7.23 R]],$AZ$7:$BA$101,2,0)*R$5," ")</f>
        <v xml:space="preserve"> </v>
      </c>
      <c r="S109" s="148" t="str">
        <f>IFERROR(VLOOKUP(Open[[#This Row],[TS ZH O/B 8.7.23 R]],$AZ$7:$BA$101,2,0)*S$5," ")</f>
        <v xml:space="preserve"> </v>
      </c>
      <c r="T109" s="148">
        <f>IFERROR(VLOOKUP(Open[[#This Row],[TS BA O A 12.08.23 R]],$AZ$7:$BA$101,2,0)*T$5," ")</f>
        <v>245.99999999999997</v>
      </c>
      <c r="U109" s="148" t="str">
        <f>IFERROR(VLOOKUP(Open[[#This Row],[TS BA O B 12.08.23  R]],$AZ$7:$BA$101,2,0)*U$5," ")</f>
        <v xml:space="preserve"> </v>
      </c>
      <c r="V109" s="148" t="str">
        <f>IFERROR(VLOOKUP(Open[[#This Row],[SM LT O A 2.9.23 R]],$AZ$7:$BA$101,2,0)*V$5," ")</f>
        <v xml:space="preserve"> </v>
      </c>
      <c r="W109" s="148" t="str">
        <f>IFERROR(VLOOKUP(Open[[#This Row],[SM LT O B 2.9.23 R]],$AZ$7:$BA$101,2,0)*W$5," ")</f>
        <v xml:space="preserve"> </v>
      </c>
      <c r="X109" s="148" t="str">
        <f>IFERROR(VLOOKUP(Open[[#This Row],[TS LA O 16.9.23 R]],$AZ$7:$BA$101,2,0)*X$5," ")</f>
        <v xml:space="preserve"> </v>
      </c>
      <c r="Y109" s="148" t="str">
        <f>IFERROR(VLOOKUP(Open[[#This Row],[TS ZH O 8.10.23 R]],$AZ$7:$BA$101,2,0)*Y$5," ")</f>
        <v xml:space="preserve"> </v>
      </c>
      <c r="Z109" s="148" t="str">
        <f>IFERROR(VLOOKUP(Open[[#This Row],[TS ZH O/A 6.1.24 R]],$AZ$7:$BA$101,2,0)*Z$5," ")</f>
        <v xml:space="preserve"> </v>
      </c>
      <c r="AA109" s="148" t="str">
        <f>IFERROR(VLOOKUP(Open[[#This Row],[TS ZH O/B 6.1.24 R]],$AZ$7:$BA$101,2,0)*AA$5," ")</f>
        <v xml:space="preserve"> </v>
      </c>
      <c r="AB109" s="148" t="str">
        <f>IFERROR(VLOOKUP(Open[[#This Row],[TS SH O 13.1.24 R]],$AZ$7:$BA$101,2,0)*AB$5," ")</f>
        <v xml:space="preserve"> </v>
      </c>
      <c r="AC109">
        <v>0</v>
      </c>
      <c r="AD109">
        <v>0</v>
      </c>
      <c r="AE109">
        <v>0</v>
      </c>
      <c r="AF109" s="63"/>
      <c r="AG109" s="63">
        <v>17</v>
      </c>
      <c r="AH109" s="63"/>
      <c r="AI109" s="63"/>
      <c r="AJ109" s="63"/>
      <c r="AK109" s="63"/>
      <c r="AL109" s="63"/>
      <c r="AM109" s="63"/>
      <c r="AN109" s="63">
        <v>18</v>
      </c>
      <c r="AO109" s="63"/>
      <c r="AP109" s="63"/>
      <c r="AQ109" s="63"/>
      <c r="AR109" s="63"/>
      <c r="AS109" s="63"/>
      <c r="AT109" s="63"/>
      <c r="AU109" s="63"/>
      <c r="AV109" s="63"/>
    </row>
    <row r="110" spans="1:51">
      <c r="A110" s="53">
        <f>RANK(Open[[#This Row],[PR Punkte]],Open[PR Punkte],0)</f>
        <v>104</v>
      </c>
      <c r="B110">
        <f>IF(Open[[#This Row],[PR Rang beim letzten Turnier]]&gt;Open[[#This Row],[PR Rang]],1,IF(Open[[#This Row],[PR Rang beim letzten Turnier]]=Open[[#This Row],[PR Rang]],0,-1))</f>
        <v>0</v>
      </c>
      <c r="C110" s="53">
        <f>RANK(Open[[#This Row],[PR Punkte]],Open[PR Punkte],0)</f>
        <v>104</v>
      </c>
      <c r="D110" s="1" t="s">
        <v>662</v>
      </c>
      <c r="E110" t="s">
        <v>12</v>
      </c>
      <c r="F110" s="99">
        <f>SUM(Open[[#This Row],[PR 1]:[PR 3]])</f>
        <v>495</v>
      </c>
      <c r="G110" s="52">
        <f>LARGE(Open[[#This Row],[TS ZH O/B 26.03.23]:[PR3]],1)</f>
        <v>315</v>
      </c>
      <c r="H110" s="52">
        <f>LARGE(Open[[#This Row],[TS ZH O/B 26.03.23]:[PR3]],2)</f>
        <v>90</v>
      </c>
      <c r="I110" s="52">
        <f>LARGE(Open[[#This Row],[TS ZH O/B 26.03.23]:[PR3]],3)</f>
        <v>90</v>
      </c>
      <c r="J110" s="1">
        <f t="shared" si="2"/>
        <v>98</v>
      </c>
      <c r="K110" s="52">
        <f t="shared" si="3"/>
        <v>575</v>
      </c>
      <c r="L110" s="52" t="str">
        <f>IFERROR(VLOOKUP(Open[[#This Row],[TS ZH O/B 26.03.23 Rang]],$AZ$7:$BA$101,2,0)*L$5," ")</f>
        <v xml:space="preserve"> </v>
      </c>
      <c r="M110" s="52" t="str">
        <f>IFERROR(VLOOKUP(Open[[#This Row],[TS SG O 29.04.23 Rang]],$AZ$7:$BA$101,2,0)*M$5," ")</f>
        <v xml:space="preserve"> </v>
      </c>
      <c r="N110" s="52" t="str">
        <f>IFERROR(VLOOKUP(Open[[#This Row],[TS ES O 11.06.23 Rang]],$AZ$7:$BA$101,2,0)*N$5," ")</f>
        <v xml:space="preserve"> </v>
      </c>
      <c r="O110" s="52" t="str">
        <f>IFERROR(VLOOKUP(Open[[#This Row],[TS SH O 24.06.23 Rang]],$AZ$7:$BA$101,2,0)*O$5," ")</f>
        <v xml:space="preserve"> </v>
      </c>
      <c r="P110" s="52" t="str">
        <f>IFERROR(VLOOKUP(Open[[#This Row],[TS LU O A 1.6.23 R]],$AZ$7:$BA$101,2,0)*P$5," ")</f>
        <v xml:space="preserve"> </v>
      </c>
      <c r="Q110" s="52" t="str">
        <f>IFERROR(VLOOKUP(Open[[#This Row],[TS LU O B 1.6.23 R]],$AZ$7:$BA$101,2,0)*Q$5," ")</f>
        <v xml:space="preserve"> </v>
      </c>
      <c r="R110" s="52" t="str">
        <f>IFERROR(VLOOKUP(Open[[#This Row],[TS ZH O/A 8.7.23 R]],$AZ$7:$BA$101,2,0)*R$5," ")</f>
        <v xml:space="preserve"> </v>
      </c>
      <c r="S110" s="148">
        <f>IFERROR(VLOOKUP(Open[[#This Row],[TS ZH O/B 8.7.23 R]],$AZ$7:$BA$101,2,0)*S$5," ")</f>
        <v>90</v>
      </c>
      <c r="T110" s="148" t="str">
        <f>IFERROR(VLOOKUP(Open[[#This Row],[TS BA O A 12.08.23 R]],$AZ$7:$BA$101,2,0)*T$5," ")</f>
        <v xml:space="preserve"> </v>
      </c>
      <c r="U110" s="148">
        <f>IFERROR(VLOOKUP(Open[[#This Row],[TS BA O B 12.08.23  R]],$AZ$7:$BA$101,2,0)*U$5," ")</f>
        <v>80</v>
      </c>
      <c r="V110" s="148" t="str">
        <f>IFERROR(VLOOKUP(Open[[#This Row],[SM LT O A 2.9.23 R]],$AZ$7:$BA$101,2,0)*V$5," ")</f>
        <v xml:space="preserve"> </v>
      </c>
      <c r="W110" s="148" t="str">
        <f>IFERROR(VLOOKUP(Open[[#This Row],[SM LT O B 2.9.23 R]],$AZ$7:$BA$101,2,0)*W$5," ")</f>
        <v xml:space="preserve"> </v>
      </c>
      <c r="X110" s="148" t="str">
        <f>IFERROR(VLOOKUP(Open[[#This Row],[TS LA O 16.9.23 R]],$AZ$7:$BA$101,2,0)*X$5," ")</f>
        <v xml:space="preserve"> </v>
      </c>
      <c r="Y110" s="148">
        <f>IFERROR(VLOOKUP(Open[[#This Row],[TS ZH O 8.10.23 R]],$AZ$7:$BA$101,2,0)*Y$5," ")</f>
        <v>315</v>
      </c>
      <c r="Z110" s="148" t="str">
        <f>IFERROR(VLOOKUP(Open[[#This Row],[TS ZH O/A 6.1.24 R]],$AZ$7:$BA$101,2,0)*Z$5," ")</f>
        <v xml:space="preserve"> </v>
      </c>
      <c r="AA110" s="148">
        <f>IFERROR(VLOOKUP(Open[[#This Row],[TS ZH O/B 6.1.24 R]],$AZ$7:$BA$101,2,0)*AA$5," ")</f>
        <v>90</v>
      </c>
      <c r="AB110" s="148" t="str">
        <f>IFERROR(VLOOKUP(Open[[#This Row],[TS SH O 13.1.24 R]],$AZ$7:$BA$101,2,0)*AB$5," ")</f>
        <v xml:space="preserve"> </v>
      </c>
      <c r="AC110">
        <v>0</v>
      </c>
      <c r="AD110">
        <v>0</v>
      </c>
      <c r="AE110">
        <v>0</v>
      </c>
      <c r="AF110" s="63"/>
      <c r="AG110" s="63"/>
      <c r="AH110" s="63"/>
      <c r="AI110" s="63"/>
      <c r="AJ110" s="63"/>
      <c r="AK110" s="63"/>
      <c r="AL110" s="63"/>
      <c r="AM110" s="63">
        <v>2</v>
      </c>
      <c r="AN110" s="63"/>
      <c r="AO110" s="63">
        <v>3</v>
      </c>
      <c r="AP110" s="63"/>
      <c r="AQ110" s="63"/>
      <c r="AR110" s="63"/>
      <c r="AS110" s="63">
        <v>14</v>
      </c>
      <c r="AT110" s="63"/>
      <c r="AU110" s="63">
        <v>2</v>
      </c>
      <c r="AV110" s="63"/>
    </row>
    <row r="111" spans="1:51">
      <c r="A111" s="53">
        <f>RANK(Open[[#This Row],[PR Punkte]],Open[PR Punkte],0)</f>
        <v>105</v>
      </c>
      <c r="B111">
        <f>IF(Open[[#This Row],[PR Rang beim letzten Turnier]]&gt;Open[[#This Row],[PR Rang]],1,IF(Open[[#This Row],[PR Rang beim letzten Turnier]]=Open[[#This Row],[PR Rang]],0,-1))</f>
        <v>0</v>
      </c>
      <c r="C111" s="53">
        <f>RANK(Open[[#This Row],[PR Punkte]],Open[PR Punkte],0)</f>
        <v>105</v>
      </c>
      <c r="D111" s="7" t="s">
        <v>311</v>
      </c>
      <c r="E111" t="s">
        <v>17</v>
      </c>
      <c r="F111" s="52">
        <f>SUM(Open[[#This Row],[PR 1]:[PR 3]])</f>
        <v>491.99999999999994</v>
      </c>
      <c r="G111" s="52">
        <f>LARGE(Open[[#This Row],[TS ZH O/B 26.03.23]:[PR3]],1)</f>
        <v>491.99999999999994</v>
      </c>
      <c r="H111" s="52">
        <f>LARGE(Open[[#This Row],[TS ZH O/B 26.03.23]:[PR3]],2)</f>
        <v>0</v>
      </c>
      <c r="I111" s="52">
        <f>LARGE(Open[[#This Row],[TS ZH O/B 26.03.23]:[PR3]],3)</f>
        <v>0</v>
      </c>
      <c r="J111" s="1">
        <f t="shared" si="2"/>
        <v>106</v>
      </c>
      <c r="K111" s="52">
        <f t="shared" si="3"/>
        <v>491.99999999999994</v>
      </c>
      <c r="L111" s="52" t="str">
        <f>IFERROR(VLOOKUP(Open[[#This Row],[TS ZH O/B 26.03.23 Rang]],$AZ$7:$BA$101,2,0)*L$5," ")</f>
        <v xml:space="preserve"> </v>
      </c>
      <c r="M111" s="52" t="str">
        <f>IFERROR(VLOOKUP(Open[[#This Row],[TS SG O 29.04.23 Rang]],$AZ$7:$BA$101,2,0)*M$5," ")</f>
        <v xml:space="preserve"> </v>
      </c>
      <c r="N111" s="52" t="str">
        <f>IFERROR(VLOOKUP(Open[[#This Row],[TS ES O 11.06.23 Rang]],$AZ$7:$BA$101,2,0)*N$5," ")</f>
        <v xml:space="preserve"> </v>
      </c>
      <c r="O111" s="52" t="str">
        <f>IFERROR(VLOOKUP(Open[[#This Row],[TS SH O 24.06.23 Rang]],$AZ$7:$BA$101,2,0)*O$5," ")</f>
        <v xml:space="preserve"> </v>
      </c>
      <c r="P111" s="52" t="str">
        <f>IFERROR(VLOOKUP(Open[[#This Row],[TS LU O A 1.6.23 R]],$AZ$7:$BA$101,2,0)*P$5," ")</f>
        <v xml:space="preserve"> </v>
      </c>
      <c r="Q111" s="52" t="str">
        <f>IFERROR(VLOOKUP(Open[[#This Row],[TS LU O B 1.6.23 R]],$AZ$7:$BA$101,2,0)*Q$5," ")</f>
        <v xml:space="preserve"> </v>
      </c>
      <c r="R111" s="52" t="str">
        <f>IFERROR(VLOOKUP(Open[[#This Row],[TS ZH O/A 8.7.23 R]],$AZ$7:$BA$101,2,0)*R$5," ")</f>
        <v xml:space="preserve"> </v>
      </c>
      <c r="S111" s="148" t="str">
        <f>IFERROR(VLOOKUP(Open[[#This Row],[TS ZH O/B 8.7.23 R]],$AZ$7:$BA$101,2,0)*S$5," ")</f>
        <v xml:space="preserve"> </v>
      </c>
      <c r="T111" s="148">
        <f>IFERROR(VLOOKUP(Open[[#This Row],[TS BA O A 12.08.23 R]],$AZ$7:$BA$101,2,0)*T$5," ")</f>
        <v>491.99999999999994</v>
      </c>
      <c r="U111" s="148" t="str">
        <f>IFERROR(VLOOKUP(Open[[#This Row],[TS BA O B 12.08.23  R]],$AZ$7:$BA$101,2,0)*U$5," ")</f>
        <v xml:space="preserve"> </v>
      </c>
      <c r="V111" s="148" t="str">
        <f>IFERROR(VLOOKUP(Open[[#This Row],[SM LT O A 2.9.23 R]],$AZ$7:$BA$101,2,0)*V$5," ")</f>
        <v xml:space="preserve"> </v>
      </c>
      <c r="W111" s="148" t="str">
        <f>IFERROR(VLOOKUP(Open[[#This Row],[SM LT O B 2.9.23 R]],$AZ$7:$BA$101,2,0)*W$5," ")</f>
        <v xml:space="preserve"> </v>
      </c>
      <c r="X111" s="148" t="str">
        <f>IFERROR(VLOOKUP(Open[[#This Row],[TS LA O 16.9.23 R]],$AZ$7:$BA$101,2,0)*X$5," ")</f>
        <v xml:space="preserve"> </v>
      </c>
      <c r="Y111" s="148" t="str">
        <f>IFERROR(VLOOKUP(Open[[#This Row],[TS ZH O 8.10.23 R]],$AZ$7:$BA$101,2,0)*Y$5," ")</f>
        <v xml:space="preserve"> </v>
      </c>
      <c r="Z111" s="148" t="str">
        <f>IFERROR(VLOOKUP(Open[[#This Row],[TS ZH O/A 6.1.24 R]],$AZ$7:$BA$101,2,0)*Z$5," ")</f>
        <v xml:space="preserve"> </v>
      </c>
      <c r="AA111" s="148" t="str">
        <f>IFERROR(VLOOKUP(Open[[#This Row],[TS ZH O/B 6.1.24 R]],$AZ$7:$BA$101,2,0)*AA$5," ")</f>
        <v xml:space="preserve"> </v>
      </c>
      <c r="AB111" s="148" t="str">
        <f>IFERROR(VLOOKUP(Open[[#This Row],[TS SH O 13.1.24 R]],$AZ$7:$BA$101,2,0)*AB$5," ")</f>
        <v xml:space="preserve"> </v>
      </c>
      <c r="AC111">
        <v>0</v>
      </c>
      <c r="AD111">
        <v>0</v>
      </c>
      <c r="AE111">
        <v>0</v>
      </c>
      <c r="AF111" s="63"/>
      <c r="AG111" s="63"/>
      <c r="AH111" s="63"/>
      <c r="AI111" s="63"/>
      <c r="AJ111" s="63"/>
      <c r="AK111" s="63"/>
      <c r="AL111" s="63"/>
      <c r="AM111" s="63"/>
      <c r="AN111" s="63">
        <v>11</v>
      </c>
      <c r="AO111" s="63"/>
      <c r="AP111" s="63"/>
      <c r="AQ111" s="63"/>
      <c r="AR111" s="63"/>
      <c r="AS111" s="63"/>
      <c r="AT111" s="63"/>
      <c r="AU111" s="63"/>
      <c r="AV111" s="63"/>
    </row>
    <row r="112" spans="1:51">
      <c r="A112" s="53">
        <f>RANK(Open[[#This Row],[PR Punkte]],Open[PR Punkte],0)</f>
        <v>105</v>
      </c>
      <c r="B112">
        <f>IF(Open[[#This Row],[PR Rang beim letzten Turnier]]&gt;Open[[#This Row],[PR Rang]],1,IF(Open[[#This Row],[PR Rang beim letzten Turnier]]=Open[[#This Row],[PR Rang]],0,-1))</f>
        <v>0</v>
      </c>
      <c r="C112" s="53">
        <f>RANK(Open[[#This Row],[PR Punkte]],Open[PR Punkte],0)</f>
        <v>105</v>
      </c>
      <c r="D112" s="1" t="s">
        <v>312</v>
      </c>
      <c r="E112" t="s">
        <v>17</v>
      </c>
      <c r="F112" s="52">
        <f>SUM(Open[[#This Row],[PR 1]:[PR 3]])</f>
        <v>491.99999999999994</v>
      </c>
      <c r="G112" s="52">
        <f>LARGE(Open[[#This Row],[TS ZH O/B 26.03.23]:[PR3]],1)</f>
        <v>491.99999999999994</v>
      </c>
      <c r="H112" s="52">
        <f>LARGE(Open[[#This Row],[TS ZH O/B 26.03.23]:[PR3]],2)</f>
        <v>0</v>
      </c>
      <c r="I112" s="52">
        <f>LARGE(Open[[#This Row],[TS ZH O/B 26.03.23]:[PR3]],3)</f>
        <v>0</v>
      </c>
      <c r="J112" s="1">
        <f t="shared" si="2"/>
        <v>106</v>
      </c>
      <c r="K112" s="52">
        <f t="shared" si="3"/>
        <v>491.99999999999994</v>
      </c>
      <c r="L112" s="52" t="str">
        <f>IFERROR(VLOOKUP(Open[[#This Row],[TS ZH O/B 26.03.23 Rang]],$AZ$7:$BA$101,2,0)*L$5," ")</f>
        <v xml:space="preserve"> </v>
      </c>
      <c r="M112" s="52" t="str">
        <f>IFERROR(VLOOKUP(Open[[#This Row],[TS SG O 29.04.23 Rang]],$AZ$7:$BA$101,2,0)*M$5," ")</f>
        <v xml:space="preserve"> </v>
      </c>
      <c r="N112" s="52" t="str">
        <f>IFERROR(VLOOKUP(Open[[#This Row],[TS ES O 11.06.23 Rang]],$AZ$7:$BA$101,2,0)*N$5," ")</f>
        <v xml:space="preserve"> </v>
      </c>
      <c r="O112" s="52" t="str">
        <f>IFERROR(VLOOKUP(Open[[#This Row],[TS SH O 24.06.23 Rang]],$AZ$7:$BA$101,2,0)*O$5," ")</f>
        <v xml:space="preserve"> </v>
      </c>
      <c r="P112" s="52" t="str">
        <f>IFERROR(VLOOKUP(Open[[#This Row],[TS LU O A 1.6.23 R]],$AZ$7:$BA$101,2,0)*P$5," ")</f>
        <v xml:space="preserve"> </v>
      </c>
      <c r="Q112" s="52" t="str">
        <f>IFERROR(VLOOKUP(Open[[#This Row],[TS LU O B 1.6.23 R]],$AZ$7:$BA$101,2,0)*Q$5," ")</f>
        <v xml:space="preserve"> </v>
      </c>
      <c r="R112" s="52" t="str">
        <f>IFERROR(VLOOKUP(Open[[#This Row],[TS ZH O/A 8.7.23 R]],$AZ$7:$BA$101,2,0)*R$5," ")</f>
        <v xml:space="preserve"> </v>
      </c>
      <c r="S112" s="148" t="str">
        <f>IFERROR(VLOOKUP(Open[[#This Row],[TS ZH O/B 8.7.23 R]],$AZ$7:$BA$101,2,0)*S$5," ")</f>
        <v xml:space="preserve"> </v>
      </c>
      <c r="T112" s="148">
        <f>IFERROR(VLOOKUP(Open[[#This Row],[TS BA O A 12.08.23 R]],$AZ$7:$BA$101,2,0)*T$5," ")</f>
        <v>491.99999999999994</v>
      </c>
      <c r="U112" s="148" t="str">
        <f>IFERROR(VLOOKUP(Open[[#This Row],[TS BA O B 12.08.23  R]],$AZ$7:$BA$101,2,0)*U$5," ")</f>
        <v xml:space="preserve"> </v>
      </c>
      <c r="V112" s="148" t="str">
        <f>IFERROR(VLOOKUP(Open[[#This Row],[SM LT O A 2.9.23 R]],$AZ$7:$BA$101,2,0)*V$5," ")</f>
        <v xml:space="preserve"> </v>
      </c>
      <c r="W112" s="148" t="str">
        <f>IFERROR(VLOOKUP(Open[[#This Row],[SM LT O B 2.9.23 R]],$AZ$7:$BA$101,2,0)*W$5," ")</f>
        <v xml:space="preserve"> </v>
      </c>
      <c r="X112" s="148" t="str">
        <f>IFERROR(VLOOKUP(Open[[#This Row],[TS LA O 16.9.23 R]],$AZ$7:$BA$101,2,0)*X$5," ")</f>
        <v xml:space="preserve"> </v>
      </c>
      <c r="Y112" s="148" t="str">
        <f>IFERROR(VLOOKUP(Open[[#This Row],[TS ZH O 8.10.23 R]],$AZ$7:$BA$101,2,0)*Y$5," ")</f>
        <v xml:space="preserve"> </v>
      </c>
      <c r="Z112" s="148" t="str">
        <f>IFERROR(VLOOKUP(Open[[#This Row],[TS ZH O/A 6.1.24 R]],$AZ$7:$BA$101,2,0)*Z$5," ")</f>
        <v xml:space="preserve"> </v>
      </c>
      <c r="AA112" s="148" t="str">
        <f>IFERROR(VLOOKUP(Open[[#This Row],[TS ZH O/B 6.1.24 R]],$AZ$7:$BA$101,2,0)*AA$5," ")</f>
        <v xml:space="preserve"> </v>
      </c>
      <c r="AB112" s="148" t="str">
        <f>IFERROR(VLOOKUP(Open[[#This Row],[TS SH O 13.1.24 R]],$AZ$7:$BA$101,2,0)*AB$5," ")</f>
        <v xml:space="preserve"> </v>
      </c>
      <c r="AC112">
        <v>0</v>
      </c>
      <c r="AD112">
        <v>0</v>
      </c>
      <c r="AE112">
        <v>0</v>
      </c>
      <c r="AF112" s="63"/>
      <c r="AG112" s="63"/>
      <c r="AH112" s="63"/>
      <c r="AI112" s="63"/>
      <c r="AJ112" s="63"/>
      <c r="AK112" s="63"/>
      <c r="AL112" s="63"/>
      <c r="AM112" s="63"/>
      <c r="AN112" s="63">
        <v>9</v>
      </c>
      <c r="AO112" s="63"/>
      <c r="AP112" s="63"/>
      <c r="AQ112" s="63"/>
      <c r="AR112" s="63"/>
      <c r="AS112" s="63"/>
      <c r="AT112" s="63"/>
      <c r="AU112" s="63"/>
      <c r="AV112" s="63"/>
    </row>
    <row r="113" spans="1:48">
      <c r="A113" s="121">
        <f>RANK(Open[[#This Row],[PR Punkte]],Open[PR Punkte],0)</f>
        <v>107</v>
      </c>
      <c r="B113" s="122">
        <f>IF(Open[[#This Row],[PR Rang beim letzten Turnier]]&gt;Open[[#This Row],[PR Rang]],1,IF(Open[[#This Row],[PR Rang beim letzten Turnier]]=Open[[#This Row],[PR Rang]],0,-1))</f>
        <v>0</v>
      </c>
      <c r="C113" s="121">
        <f>RANK(Open[[#This Row],[PR Punkte]],Open[PR Punkte],0)</f>
        <v>107</v>
      </c>
      <c r="D113" s="128" t="s">
        <v>299</v>
      </c>
      <c r="E113" t="s">
        <v>17</v>
      </c>
      <c r="F113" s="129">
        <f>SUM(Open[[#This Row],[PR 1]:[PR 3]])</f>
        <v>480</v>
      </c>
      <c r="G113" s="52">
        <f>LARGE(Open[[#This Row],[TS ZH O/B 26.03.23]:[PR3]],1)</f>
        <v>480</v>
      </c>
      <c r="H113" s="52">
        <f>LARGE(Open[[#This Row],[TS ZH O/B 26.03.23]:[PR3]],2)</f>
        <v>0</v>
      </c>
      <c r="I113" s="52">
        <f>LARGE(Open[[#This Row],[TS ZH O/B 26.03.23]:[PR3]],3)</f>
        <v>0</v>
      </c>
      <c r="J113" s="1">
        <f t="shared" si="2"/>
        <v>108</v>
      </c>
      <c r="K113" s="123">
        <f t="shared" si="3"/>
        <v>480</v>
      </c>
      <c r="L113" s="52" t="str">
        <f>IFERROR(VLOOKUP(Open[[#This Row],[TS ZH O/B 26.03.23 Rang]],$AZ$7:$BA$101,2,0)*L$5," ")</f>
        <v xml:space="preserve"> </v>
      </c>
      <c r="M113" s="52" t="str">
        <f>IFERROR(VLOOKUP(Open[[#This Row],[TS SG O 29.04.23 Rang]],$AZ$7:$BA$101,2,0)*M$5," ")</f>
        <v xml:space="preserve"> </v>
      </c>
      <c r="N113" s="52" t="str">
        <f>IFERROR(VLOOKUP(Open[[#This Row],[TS ES O 11.06.23 Rang]],$AZ$7:$BA$101,2,0)*N$5," ")</f>
        <v xml:space="preserve"> </v>
      </c>
      <c r="O113" s="52">
        <f>IFERROR(VLOOKUP(Open[[#This Row],[TS SH O 24.06.23 Rang]],$AZ$7:$BA$101,2,0)*O$5," ")</f>
        <v>480</v>
      </c>
      <c r="P113" s="52" t="str">
        <f>IFERROR(VLOOKUP(Open[[#This Row],[TS LU O A 1.6.23 R]],$AZ$7:$BA$101,2,0)*P$5," ")</f>
        <v xml:space="preserve"> </v>
      </c>
      <c r="Q113" s="52" t="str">
        <f>IFERROR(VLOOKUP(Open[[#This Row],[TS LU O B 1.6.23 R]],$AZ$7:$BA$101,2,0)*Q$5," ")</f>
        <v xml:space="preserve"> </v>
      </c>
      <c r="R113" s="52" t="str">
        <f>IFERROR(VLOOKUP(Open[[#This Row],[TS ZH O/A 8.7.23 R]],$AZ$7:$BA$101,2,0)*R$5," ")</f>
        <v xml:space="preserve"> </v>
      </c>
      <c r="S113" s="148" t="str">
        <f>IFERROR(VLOOKUP(Open[[#This Row],[TS ZH O/B 8.7.23 R]],$AZ$7:$BA$101,2,0)*S$5," ")</f>
        <v xml:space="preserve"> </v>
      </c>
      <c r="T113" s="148" t="str">
        <f>IFERROR(VLOOKUP(Open[[#This Row],[TS BA O A 12.08.23 R]],$AZ$7:$BA$101,2,0)*T$5," ")</f>
        <v xml:space="preserve"> </v>
      </c>
      <c r="U113" s="148" t="str">
        <f>IFERROR(VLOOKUP(Open[[#This Row],[TS BA O B 12.08.23  R]],$AZ$7:$BA$101,2,0)*U$5," ")</f>
        <v xml:space="preserve"> </v>
      </c>
      <c r="V113" s="148" t="str">
        <f>IFERROR(VLOOKUP(Open[[#This Row],[SM LT O A 2.9.23 R]],$AZ$7:$BA$101,2,0)*V$5," ")</f>
        <v xml:space="preserve"> </v>
      </c>
      <c r="W113" s="148" t="str">
        <f>IFERROR(VLOOKUP(Open[[#This Row],[SM LT O B 2.9.23 R]],$AZ$7:$BA$101,2,0)*W$5," ")</f>
        <v xml:space="preserve"> </v>
      </c>
      <c r="X113" s="148" t="str">
        <f>IFERROR(VLOOKUP(Open[[#This Row],[TS LA O 16.9.23 R]],$AZ$7:$BA$101,2,0)*X$5," ")</f>
        <v xml:space="preserve"> </v>
      </c>
      <c r="Y113" s="148" t="str">
        <f>IFERROR(VLOOKUP(Open[[#This Row],[TS ZH O 8.10.23 R]],$AZ$7:$BA$101,2,0)*Y$5," ")</f>
        <v xml:space="preserve"> </v>
      </c>
      <c r="Z113" s="148" t="str">
        <f>IFERROR(VLOOKUP(Open[[#This Row],[TS ZH O/A 6.1.24 R]],$AZ$7:$BA$101,2,0)*Z$5," ")</f>
        <v xml:space="preserve"> </v>
      </c>
      <c r="AA113" s="148" t="str">
        <f>IFERROR(VLOOKUP(Open[[#This Row],[TS ZH O/B 6.1.24 R]],$AZ$7:$BA$101,2,0)*AA$5," ")</f>
        <v xml:space="preserve"> </v>
      </c>
      <c r="AB113" s="148" t="str">
        <f>IFERROR(VLOOKUP(Open[[#This Row],[TS SH O 13.1.24 R]],$AZ$7:$BA$101,2,0)*AB$5," ")</f>
        <v xml:space="preserve"> </v>
      </c>
      <c r="AC113">
        <v>0</v>
      </c>
      <c r="AD113">
        <v>0</v>
      </c>
      <c r="AE113">
        <v>0</v>
      </c>
      <c r="AF113" s="63"/>
      <c r="AG113" s="63"/>
      <c r="AH113" s="63"/>
      <c r="AI113" s="63">
        <v>11</v>
      </c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</row>
    <row r="114" spans="1:48">
      <c r="A114" s="53">
        <f>RANK(Open[[#This Row],[PR Punkte]],Open[PR Punkte],0)</f>
        <v>107</v>
      </c>
      <c r="B114">
        <f>IF(Open[[#This Row],[PR Rang beim letzten Turnier]]&gt;Open[[#This Row],[PR Rang]],1,IF(Open[[#This Row],[PR Rang beim letzten Turnier]]=Open[[#This Row],[PR Rang]],0,-1))</f>
        <v>0</v>
      </c>
      <c r="C114" s="53">
        <f>RANK(Open[[#This Row],[PR Punkte]],Open[PR Punkte],0)</f>
        <v>107</v>
      </c>
      <c r="D114" s="1" t="s">
        <v>846</v>
      </c>
      <c r="E114" t="s">
        <v>17</v>
      </c>
      <c r="F114" s="52">
        <f>SUM(Open[[#This Row],[PR 1]:[PR 3]])</f>
        <v>480</v>
      </c>
      <c r="G114" s="52">
        <f>LARGE(Open[[#This Row],[TS ZH O/B 26.03.23]:[PR3]],1)</f>
        <v>480</v>
      </c>
      <c r="H114" s="52">
        <f>LARGE(Open[[#This Row],[TS ZH O/B 26.03.23]:[PR3]],2)</f>
        <v>0</v>
      </c>
      <c r="I114" s="52">
        <f>LARGE(Open[[#This Row],[TS ZH O/B 26.03.23]:[PR3]],3)</f>
        <v>0</v>
      </c>
      <c r="J114" s="1">
        <f t="shared" si="2"/>
        <v>108</v>
      </c>
      <c r="K114" s="52">
        <f t="shared" si="3"/>
        <v>480</v>
      </c>
      <c r="L114" s="52" t="str">
        <f>IFERROR(VLOOKUP(Open[[#This Row],[TS ZH O/B 26.03.23 Rang]],$AZ$7:$BA$101,2,0)*L$5," ")</f>
        <v xml:space="preserve"> </v>
      </c>
      <c r="M114" s="52" t="str">
        <f>IFERROR(VLOOKUP(Open[[#This Row],[TS SG O 29.04.23 Rang]],$AZ$7:$BA$101,2,0)*M$5," ")</f>
        <v xml:space="preserve"> </v>
      </c>
      <c r="N114" s="52" t="str">
        <f>IFERROR(VLOOKUP(Open[[#This Row],[TS ES O 11.06.23 Rang]],$AZ$7:$BA$101,2,0)*N$5," ")</f>
        <v xml:space="preserve"> </v>
      </c>
      <c r="O114" s="52">
        <f>IFERROR(VLOOKUP(Open[[#This Row],[TS SH O 24.06.23 Rang]],$AZ$7:$BA$101,2,0)*O$5," ")</f>
        <v>480</v>
      </c>
      <c r="P114" s="52" t="str">
        <f>IFERROR(VLOOKUP(Open[[#This Row],[TS LU O A 1.6.23 R]],$AZ$7:$BA$101,2,0)*P$5," ")</f>
        <v xml:space="preserve"> </v>
      </c>
      <c r="Q114" s="52" t="str">
        <f>IFERROR(VLOOKUP(Open[[#This Row],[TS LU O B 1.6.23 R]],$AZ$7:$BA$101,2,0)*Q$5," ")</f>
        <v xml:space="preserve"> </v>
      </c>
      <c r="R114" s="52" t="str">
        <f>IFERROR(VLOOKUP(Open[[#This Row],[TS ZH O/A 8.7.23 R]],$AZ$7:$BA$101,2,0)*R$5," ")</f>
        <v xml:space="preserve"> </v>
      </c>
      <c r="S114" s="148" t="str">
        <f>IFERROR(VLOOKUP(Open[[#This Row],[TS ZH O/B 8.7.23 R]],$AZ$7:$BA$101,2,0)*S$5," ")</f>
        <v xml:space="preserve"> </v>
      </c>
      <c r="T114" s="148" t="str">
        <f>IFERROR(VLOOKUP(Open[[#This Row],[TS BA O A 12.08.23 R]],$AZ$7:$BA$101,2,0)*T$5," ")</f>
        <v xml:space="preserve"> </v>
      </c>
      <c r="U114" s="148" t="str">
        <f>IFERROR(VLOOKUP(Open[[#This Row],[TS BA O B 12.08.23  R]],$AZ$7:$BA$101,2,0)*U$5," ")</f>
        <v xml:space="preserve"> </v>
      </c>
      <c r="V114" s="148" t="str">
        <f>IFERROR(VLOOKUP(Open[[#This Row],[SM LT O A 2.9.23 R]],$AZ$7:$BA$101,2,0)*V$5," ")</f>
        <v xml:space="preserve"> </v>
      </c>
      <c r="W114" s="148" t="str">
        <f>IFERROR(VLOOKUP(Open[[#This Row],[SM LT O B 2.9.23 R]],$AZ$7:$BA$101,2,0)*W$5," ")</f>
        <v xml:space="preserve"> </v>
      </c>
      <c r="X114" s="148" t="str">
        <f>IFERROR(VLOOKUP(Open[[#This Row],[TS LA O 16.9.23 R]],$AZ$7:$BA$101,2,0)*X$5," ")</f>
        <v xml:space="preserve"> </v>
      </c>
      <c r="Y114" s="148" t="str">
        <f>IFERROR(VLOOKUP(Open[[#This Row],[TS ZH O 8.10.23 R]],$AZ$7:$BA$101,2,0)*Y$5," ")</f>
        <v xml:space="preserve"> </v>
      </c>
      <c r="Z114" s="148" t="str">
        <f>IFERROR(VLOOKUP(Open[[#This Row],[TS ZH O/A 6.1.24 R]],$AZ$7:$BA$101,2,0)*Z$5," ")</f>
        <v xml:space="preserve"> </v>
      </c>
      <c r="AA114" s="148" t="str">
        <f>IFERROR(VLOOKUP(Open[[#This Row],[TS ZH O/B 6.1.24 R]],$AZ$7:$BA$101,2,0)*AA$5," ")</f>
        <v xml:space="preserve"> </v>
      </c>
      <c r="AB114" s="148" t="str">
        <f>IFERROR(VLOOKUP(Open[[#This Row],[TS SH O 13.1.24 R]],$AZ$7:$BA$101,2,0)*AB$5," ")</f>
        <v xml:space="preserve"> </v>
      </c>
      <c r="AC114">
        <v>0</v>
      </c>
      <c r="AD114">
        <v>0</v>
      </c>
      <c r="AE114">
        <v>0</v>
      </c>
      <c r="AF114" s="63"/>
      <c r="AG114" s="63"/>
      <c r="AH114" s="63"/>
      <c r="AI114" s="63">
        <v>11</v>
      </c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</row>
    <row r="115" spans="1:48">
      <c r="A115" s="53">
        <f>RANK(Open[[#This Row],[PR Punkte]],Open[PR Punkte],0)</f>
        <v>107</v>
      </c>
      <c r="B115">
        <f>IF(Open[[#This Row],[PR Rang beim letzten Turnier]]&gt;Open[[#This Row],[PR Rang]],1,IF(Open[[#This Row],[PR Rang beim letzten Turnier]]=Open[[#This Row],[PR Rang]],0,-1))</f>
        <v>0</v>
      </c>
      <c r="C115" s="53">
        <f>RANK(Open[[#This Row],[PR Punkte]],Open[PR Punkte],0)</f>
        <v>107</v>
      </c>
      <c r="D115" s="1" t="s">
        <v>847</v>
      </c>
      <c r="E115" t="s">
        <v>17</v>
      </c>
      <c r="F115" s="52">
        <f>SUM(Open[[#This Row],[PR 1]:[PR 3]])</f>
        <v>480</v>
      </c>
      <c r="G115" s="52">
        <f>LARGE(Open[[#This Row],[TS ZH O/B 26.03.23]:[PR3]],1)</f>
        <v>480</v>
      </c>
      <c r="H115" s="52">
        <f>LARGE(Open[[#This Row],[TS ZH O/B 26.03.23]:[PR3]],2)</f>
        <v>0</v>
      </c>
      <c r="I115" s="52">
        <f>LARGE(Open[[#This Row],[TS ZH O/B 26.03.23]:[PR3]],3)</f>
        <v>0</v>
      </c>
      <c r="J115" s="1">
        <f t="shared" si="2"/>
        <v>108</v>
      </c>
      <c r="K115" s="52">
        <f t="shared" si="3"/>
        <v>480</v>
      </c>
      <c r="L115" s="52" t="str">
        <f>IFERROR(VLOOKUP(Open[[#This Row],[TS ZH O/B 26.03.23 Rang]],$AZ$7:$BA$101,2,0)*L$5," ")</f>
        <v xml:space="preserve"> </v>
      </c>
      <c r="M115" s="52" t="str">
        <f>IFERROR(VLOOKUP(Open[[#This Row],[TS SG O 29.04.23 Rang]],$AZ$7:$BA$101,2,0)*M$5," ")</f>
        <v xml:space="preserve"> </v>
      </c>
      <c r="N115" s="52" t="str">
        <f>IFERROR(VLOOKUP(Open[[#This Row],[TS ES O 11.06.23 Rang]],$AZ$7:$BA$101,2,0)*N$5," ")</f>
        <v xml:space="preserve"> </v>
      </c>
      <c r="O115" s="52">
        <f>IFERROR(VLOOKUP(Open[[#This Row],[TS SH O 24.06.23 Rang]],$AZ$7:$BA$101,2,0)*O$5," ")</f>
        <v>480</v>
      </c>
      <c r="P115" s="52" t="str">
        <f>IFERROR(VLOOKUP(Open[[#This Row],[TS LU O A 1.6.23 R]],$AZ$7:$BA$101,2,0)*P$5," ")</f>
        <v xml:space="preserve"> </v>
      </c>
      <c r="Q115" s="52" t="str">
        <f>IFERROR(VLOOKUP(Open[[#This Row],[TS LU O B 1.6.23 R]],$AZ$7:$BA$101,2,0)*Q$5," ")</f>
        <v xml:space="preserve"> </v>
      </c>
      <c r="R115" s="52" t="str">
        <f>IFERROR(VLOOKUP(Open[[#This Row],[TS ZH O/A 8.7.23 R]],$AZ$7:$BA$101,2,0)*R$5," ")</f>
        <v xml:space="preserve"> </v>
      </c>
      <c r="S115" s="148" t="str">
        <f>IFERROR(VLOOKUP(Open[[#This Row],[TS ZH O/B 8.7.23 R]],$AZ$7:$BA$101,2,0)*S$5," ")</f>
        <v xml:space="preserve"> </v>
      </c>
      <c r="T115" s="148" t="str">
        <f>IFERROR(VLOOKUP(Open[[#This Row],[TS BA O A 12.08.23 R]],$AZ$7:$BA$101,2,0)*T$5," ")</f>
        <v xml:space="preserve"> </v>
      </c>
      <c r="U115" s="148" t="str">
        <f>IFERROR(VLOOKUP(Open[[#This Row],[TS BA O B 12.08.23  R]],$AZ$7:$BA$101,2,0)*U$5," ")</f>
        <v xml:space="preserve"> </v>
      </c>
      <c r="V115" s="148" t="str">
        <f>IFERROR(VLOOKUP(Open[[#This Row],[SM LT O A 2.9.23 R]],$AZ$7:$BA$101,2,0)*V$5," ")</f>
        <v xml:space="preserve"> </v>
      </c>
      <c r="W115" s="148" t="str">
        <f>IFERROR(VLOOKUP(Open[[#This Row],[SM LT O B 2.9.23 R]],$AZ$7:$BA$101,2,0)*W$5," ")</f>
        <v xml:space="preserve"> </v>
      </c>
      <c r="X115" s="148" t="str">
        <f>IFERROR(VLOOKUP(Open[[#This Row],[TS LA O 16.9.23 R]],$AZ$7:$BA$101,2,0)*X$5," ")</f>
        <v xml:space="preserve"> </v>
      </c>
      <c r="Y115" s="148" t="str">
        <f>IFERROR(VLOOKUP(Open[[#This Row],[TS ZH O 8.10.23 R]],$AZ$7:$BA$101,2,0)*Y$5," ")</f>
        <v xml:space="preserve"> </v>
      </c>
      <c r="Z115" s="148" t="str">
        <f>IFERROR(VLOOKUP(Open[[#This Row],[TS ZH O/A 6.1.24 R]],$AZ$7:$BA$101,2,0)*Z$5," ")</f>
        <v xml:space="preserve"> </v>
      </c>
      <c r="AA115" s="148" t="str">
        <f>IFERROR(VLOOKUP(Open[[#This Row],[TS ZH O/B 6.1.24 R]],$AZ$7:$BA$101,2,0)*AA$5," ")</f>
        <v xml:space="preserve"> </v>
      </c>
      <c r="AB115" s="148" t="str">
        <f>IFERROR(VLOOKUP(Open[[#This Row],[TS SH O 13.1.24 R]],$AZ$7:$BA$101,2,0)*AB$5," ")</f>
        <v xml:space="preserve"> </v>
      </c>
      <c r="AC115">
        <v>0</v>
      </c>
      <c r="AD115">
        <v>0</v>
      </c>
      <c r="AE115">
        <v>0</v>
      </c>
      <c r="AF115" s="63"/>
      <c r="AG115" s="63"/>
      <c r="AH115" s="63"/>
      <c r="AI115" s="63">
        <v>12</v>
      </c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</row>
    <row r="116" spans="1:48">
      <c r="A116" s="134">
        <f>RANK(Open[[#This Row],[PR Punkte]],Open[PR Punkte],0)</f>
        <v>110</v>
      </c>
      <c r="B116" s="133">
        <f>IF(Open[[#This Row],[PR Rang beim letzten Turnier]]&gt;Open[[#This Row],[PR Rang]],1,IF(Open[[#This Row],[PR Rang beim letzten Turnier]]=Open[[#This Row],[PR Rang]],0,-1))</f>
        <v>0</v>
      </c>
      <c r="C116" s="134">
        <f>RANK(Open[[#This Row],[PR Punkte]],Open[PR Punkte],0)</f>
        <v>110</v>
      </c>
      <c r="D116" t="s">
        <v>779</v>
      </c>
      <c r="E116" t="s">
        <v>0</v>
      </c>
      <c r="F116" s="135">
        <f>SUM(Open[[#This Row],[PR 1]:[PR 3]])</f>
        <v>474.5</v>
      </c>
      <c r="G116" s="52">
        <f>LARGE(Open[[#This Row],[TS ZH O/B 26.03.23]:[PR3]],1)</f>
        <v>217.5</v>
      </c>
      <c r="H116" s="52">
        <f>LARGE(Open[[#This Row],[TS ZH O/B 26.03.23]:[PR3]],2)</f>
        <v>177</v>
      </c>
      <c r="I116" s="52">
        <f>LARGE(Open[[#This Row],[TS ZH O/B 26.03.23]:[PR3]],3)</f>
        <v>80</v>
      </c>
      <c r="J116" s="137">
        <f t="shared" si="2"/>
        <v>99</v>
      </c>
      <c r="K116" s="136">
        <f t="shared" si="3"/>
        <v>562</v>
      </c>
      <c r="L116" s="52">
        <f>IFERROR(VLOOKUP(Open[[#This Row],[TS ZH O/B 26.03.23 Rang]],$AZ$7:$BA$101,2,0)*L$5," ")</f>
        <v>15</v>
      </c>
      <c r="M116" s="52">
        <f>IFERROR(VLOOKUP(Open[[#This Row],[TS SG O 29.04.23 Rang]],$AZ$7:$BA$101,2,0)*M$5," ")</f>
        <v>217.5</v>
      </c>
      <c r="N116" s="52">
        <f>IFERROR(VLOOKUP(Open[[#This Row],[TS ES O 11.06.23 Rang]],$AZ$7:$BA$101,2,0)*N$5," ")</f>
        <v>177</v>
      </c>
      <c r="O116" s="52" t="str">
        <f>IFERROR(VLOOKUP(Open[[#This Row],[TS SH O 24.06.23 Rang]],$AZ$7:$BA$101,2,0)*O$5," ")</f>
        <v xml:space="preserve"> </v>
      </c>
      <c r="P116" s="52" t="str">
        <f>IFERROR(VLOOKUP(Open[[#This Row],[TS LU O A 1.6.23 R]],$AZ$7:$BA$101,2,0)*P$5," ")</f>
        <v xml:space="preserve"> </v>
      </c>
      <c r="Q116" s="52">
        <f>IFERROR(VLOOKUP(Open[[#This Row],[TS LU O B 1.6.23 R]],$AZ$7:$BA$101,2,0)*Q$5," ")</f>
        <v>50</v>
      </c>
      <c r="R116" s="52" t="str">
        <f>IFERROR(VLOOKUP(Open[[#This Row],[TS ZH O/A 8.7.23 R]],$AZ$7:$BA$101,2,0)*R$5," ")</f>
        <v xml:space="preserve"> </v>
      </c>
      <c r="S116" s="148">
        <f>IFERROR(VLOOKUP(Open[[#This Row],[TS ZH O/B 8.7.23 R]],$AZ$7:$BA$101,2,0)*S$5," ")</f>
        <v>80</v>
      </c>
      <c r="T116" s="148" t="str">
        <f>IFERROR(VLOOKUP(Open[[#This Row],[TS BA O A 12.08.23 R]],$AZ$7:$BA$101,2,0)*T$5," ")</f>
        <v xml:space="preserve"> </v>
      </c>
      <c r="U116" s="148" t="str">
        <f>IFERROR(VLOOKUP(Open[[#This Row],[TS BA O B 12.08.23  R]],$AZ$7:$BA$101,2,0)*U$5," ")</f>
        <v xml:space="preserve"> </v>
      </c>
      <c r="V116" s="148" t="str">
        <f>IFERROR(VLOOKUP(Open[[#This Row],[SM LT O A 2.9.23 R]],$AZ$7:$BA$101,2,0)*V$5," ")</f>
        <v xml:space="preserve"> </v>
      </c>
      <c r="W116" s="148">
        <f>IFERROR(VLOOKUP(Open[[#This Row],[SM LT O B 2.9.23 R]],$AZ$7:$BA$101,2,0)*W$5," ")</f>
        <v>22.5</v>
      </c>
      <c r="X116" s="148" t="str">
        <f>IFERROR(VLOOKUP(Open[[#This Row],[TS LA O 16.9.23 R]],$AZ$7:$BA$101,2,0)*X$5," ")</f>
        <v xml:space="preserve"> </v>
      </c>
      <c r="Y116" s="148" t="str">
        <f>IFERROR(VLOOKUP(Open[[#This Row],[TS ZH O 8.10.23 R]],$AZ$7:$BA$101,2,0)*Y$5," ")</f>
        <v xml:space="preserve"> </v>
      </c>
      <c r="Z116" s="148" t="str">
        <f>IFERROR(VLOOKUP(Open[[#This Row],[TS ZH O/A 6.1.24 R]],$AZ$7:$BA$101,2,0)*Z$5," ")</f>
        <v xml:space="preserve"> </v>
      </c>
      <c r="AA116" s="148" t="str">
        <f>IFERROR(VLOOKUP(Open[[#This Row],[TS ZH O/B 6.1.24 R]],$AZ$7:$BA$101,2,0)*AA$5," ")</f>
        <v xml:space="preserve"> </v>
      </c>
      <c r="AB116" s="148" t="str">
        <f>IFERROR(VLOOKUP(Open[[#This Row],[TS SH O 13.1.24 R]],$AZ$7:$BA$101,2,0)*AB$5," ")</f>
        <v xml:space="preserve"> </v>
      </c>
      <c r="AC116">
        <v>0</v>
      </c>
      <c r="AD116">
        <v>0</v>
      </c>
      <c r="AE116">
        <v>0</v>
      </c>
      <c r="AF116" s="63">
        <v>17</v>
      </c>
      <c r="AG116" s="63">
        <v>26</v>
      </c>
      <c r="AH116" s="63">
        <v>22</v>
      </c>
      <c r="AI116" s="63"/>
      <c r="AJ116" s="63"/>
      <c r="AK116" s="63">
        <v>6</v>
      </c>
      <c r="AL116" s="63"/>
      <c r="AM116" s="63">
        <v>3</v>
      </c>
      <c r="AN116" s="63"/>
      <c r="AO116" s="63"/>
      <c r="AP116" s="63"/>
      <c r="AQ116" s="63">
        <v>13</v>
      </c>
      <c r="AR116" s="63"/>
      <c r="AS116" s="63"/>
      <c r="AT116" s="63"/>
      <c r="AU116" s="63"/>
      <c r="AV116" s="63"/>
    </row>
    <row r="117" spans="1:48">
      <c r="A117" s="134">
        <f>RANK(Open[[#This Row],[PR Punkte]],Open[PR Punkte],0)</f>
        <v>111</v>
      </c>
      <c r="B117" s="133">
        <f>IF(Open[[#This Row],[PR Rang beim letzten Turnier]]&gt;Open[[#This Row],[PR Rang]],1,IF(Open[[#This Row],[PR Rang beim letzten Turnier]]=Open[[#This Row],[PR Rang]],0,-1))</f>
        <v>0</v>
      </c>
      <c r="C117" s="134">
        <f>RANK(Open[[#This Row],[PR Punkte]],Open[PR Punkte],0)</f>
        <v>111</v>
      </c>
      <c r="D117" s="137" t="s">
        <v>812</v>
      </c>
      <c r="E117" t="s">
        <v>10</v>
      </c>
      <c r="F117" s="135">
        <f>SUM(Open[[#This Row],[PR 1]:[PR 3]])</f>
        <v>465</v>
      </c>
      <c r="G117" s="52">
        <f>LARGE(Open[[#This Row],[TS ZH O/B 26.03.23]:[PR3]],1)</f>
        <v>247.5</v>
      </c>
      <c r="H117" s="52">
        <f>LARGE(Open[[#This Row],[TS ZH O/B 26.03.23]:[PR3]],2)</f>
        <v>217.5</v>
      </c>
      <c r="I117" s="52">
        <f>LARGE(Open[[#This Row],[TS ZH O/B 26.03.23]:[PR3]],3)</f>
        <v>0</v>
      </c>
      <c r="J117" s="137">
        <f t="shared" si="2"/>
        <v>111</v>
      </c>
      <c r="K117" s="136">
        <f t="shared" si="3"/>
        <v>465</v>
      </c>
      <c r="L117" s="52" t="str">
        <f>IFERROR(VLOOKUP(Open[[#This Row],[TS ZH O/B 26.03.23 Rang]],$AZ$7:$BA$101,2,0)*L$5," ")</f>
        <v xml:space="preserve"> </v>
      </c>
      <c r="M117" s="52">
        <f>IFERROR(VLOOKUP(Open[[#This Row],[TS SG O 29.04.23 Rang]],$AZ$7:$BA$101,2,0)*M$5," ")</f>
        <v>217.5</v>
      </c>
      <c r="N117" s="52" t="str">
        <f>IFERROR(VLOOKUP(Open[[#This Row],[TS ES O 11.06.23 Rang]],$AZ$7:$BA$101,2,0)*N$5," ")</f>
        <v xml:space="preserve"> </v>
      </c>
      <c r="O117" s="52" t="str">
        <f>IFERROR(VLOOKUP(Open[[#This Row],[TS SH O 24.06.23 Rang]],$AZ$7:$BA$101,2,0)*O$5," ")</f>
        <v xml:space="preserve"> </v>
      </c>
      <c r="P117" s="52" t="str">
        <f>IFERROR(VLOOKUP(Open[[#This Row],[TS LU O A 1.6.23 R]],$AZ$7:$BA$101,2,0)*P$5," ")</f>
        <v xml:space="preserve"> </v>
      </c>
      <c r="Q117" s="52" t="str">
        <f>IFERROR(VLOOKUP(Open[[#This Row],[TS LU O B 1.6.23 R]],$AZ$7:$BA$101,2,0)*Q$5," ")</f>
        <v xml:space="preserve"> </v>
      </c>
      <c r="R117" s="52" t="str">
        <f>IFERROR(VLOOKUP(Open[[#This Row],[TS ZH O/A 8.7.23 R]],$AZ$7:$BA$101,2,0)*R$5," ")</f>
        <v xml:space="preserve"> </v>
      </c>
      <c r="S117" s="148" t="str">
        <f>IFERROR(VLOOKUP(Open[[#This Row],[TS ZH O/B 8.7.23 R]],$AZ$7:$BA$101,2,0)*S$5," ")</f>
        <v xml:space="preserve"> </v>
      </c>
      <c r="T117" s="148" t="str">
        <f>IFERROR(VLOOKUP(Open[[#This Row],[TS BA O A 12.08.23 R]],$AZ$7:$BA$101,2,0)*T$5," ")</f>
        <v xml:space="preserve"> </v>
      </c>
      <c r="U117" s="148" t="str">
        <f>IFERROR(VLOOKUP(Open[[#This Row],[TS BA O B 12.08.23  R]],$AZ$7:$BA$101,2,0)*U$5," ")</f>
        <v xml:space="preserve"> </v>
      </c>
      <c r="V117" s="148">
        <f>IFERROR(VLOOKUP(Open[[#This Row],[SM LT O A 2.9.23 R]],$AZ$7:$BA$101,2,0)*V$5," ")</f>
        <v>247.5</v>
      </c>
      <c r="W117" s="148" t="str">
        <f>IFERROR(VLOOKUP(Open[[#This Row],[SM LT O B 2.9.23 R]],$AZ$7:$BA$101,2,0)*W$5," ")</f>
        <v xml:space="preserve"> </v>
      </c>
      <c r="X117" s="148" t="str">
        <f>IFERROR(VLOOKUP(Open[[#This Row],[TS LA O 16.9.23 R]],$AZ$7:$BA$101,2,0)*X$5," ")</f>
        <v xml:space="preserve"> </v>
      </c>
      <c r="Y117" s="148" t="str">
        <f>IFERROR(VLOOKUP(Open[[#This Row],[TS ZH O 8.10.23 R]],$AZ$7:$BA$101,2,0)*Y$5," ")</f>
        <v xml:space="preserve"> </v>
      </c>
      <c r="Z117" s="148" t="str">
        <f>IFERROR(VLOOKUP(Open[[#This Row],[TS ZH O/A 6.1.24 R]],$AZ$7:$BA$101,2,0)*Z$5," ")</f>
        <v xml:space="preserve"> </v>
      </c>
      <c r="AA117" s="148" t="str">
        <f>IFERROR(VLOOKUP(Open[[#This Row],[TS ZH O/B 6.1.24 R]],$AZ$7:$BA$101,2,0)*AA$5," ")</f>
        <v xml:space="preserve"> </v>
      </c>
      <c r="AB117" s="148" t="str">
        <f>IFERROR(VLOOKUP(Open[[#This Row],[TS SH O 13.1.24 R]],$AZ$7:$BA$101,2,0)*AB$5," ")</f>
        <v xml:space="preserve"> </v>
      </c>
      <c r="AC117">
        <v>0</v>
      </c>
      <c r="AD117">
        <v>0</v>
      </c>
      <c r="AE117">
        <v>0</v>
      </c>
      <c r="AF117" s="63"/>
      <c r="AG117" s="63">
        <v>32</v>
      </c>
      <c r="AH117" s="63"/>
      <c r="AI117" s="63"/>
      <c r="AJ117" s="63"/>
      <c r="AK117" s="63"/>
      <c r="AL117" s="63"/>
      <c r="AM117" s="63"/>
      <c r="AN117" s="63"/>
      <c r="AO117" s="63"/>
      <c r="AP117" s="63">
        <v>32</v>
      </c>
      <c r="AQ117" s="63"/>
      <c r="AR117" s="63"/>
      <c r="AS117" s="63"/>
      <c r="AT117" s="63"/>
      <c r="AU117" s="63"/>
      <c r="AV117" s="63"/>
    </row>
    <row r="118" spans="1:48">
      <c r="A118" s="53">
        <f>RANK(Open[[#This Row],[PR Punkte]],Open[PR Punkte],0)</f>
        <v>112</v>
      </c>
      <c r="B118">
        <f>IF(Open[[#This Row],[PR Rang beim letzten Turnier]]&gt;Open[[#This Row],[PR Rang]],1,IF(Open[[#This Row],[PR Rang beim letzten Turnier]]=Open[[#This Row],[PR Rang]],0,-1))</f>
        <v>0</v>
      </c>
      <c r="C118" s="53">
        <f>RANK(Open[[#This Row],[PR Punkte]],Open[PR Punkte],0)</f>
        <v>112</v>
      </c>
      <c r="D118" s="7" t="s">
        <v>376</v>
      </c>
      <c r="E118" t="s">
        <v>10</v>
      </c>
      <c r="F118" s="52">
        <f>SUM(Open[[#This Row],[PR 1]:[PR 3]])</f>
        <v>452.5</v>
      </c>
      <c r="G118" s="52">
        <f>LARGE(Open[[#This Row],[TS ZH O/B 26.03.23]:[PR3]],1)</f>
        <v>247.5</v>
      </c>
      <c r="H118" s="52">
        <f>LARGE(Open[[#This Row],[TS ZH O/B 26.03.23]:[PR3]],2)</f>
        <v>205</v>
      </c>
      <c r="I118" s="52">
        <f>LARGE(Open[[#This Row],[TS ZH O/B 26.03.23]:[PR3]],3)</f>
        <v>0</v>
      </c>
      <c r="J118" s="1">
        <f t="shared" si="2"/>
        <v>112</v>
      </c>
      <c r="K118" s="52">
        <f t="shared" si="3"/>
        <v>452.5</v>
      </c>
      <c r="L118" s="52" t="str">
        <f>IFERROR(VLOOKUP(Open[[#This Row],[TS ZH O/B 26.03.23 Rang]],$AZ$7:$BA$101,2,0)*L$5," ")</f>
        <v xml:space="preserve"> </v>
      </c>
      <c r="M118" s="52" t="str">
        <f>IFERROR(VLOOKUP(Open[[#This Row],[TS SG O 29.04.23 Rang]],$AZ$7:$BA$101,2,0)*M$5," ")</f>
        <v xml:space="preserve"> </v>
      </c>
      <c r="N118" s="52" t="str">
        <f>IFERROR(VLOOKUP(Open[[#This Row],[TS ES O 11.06.23 Rang]],$AZ$7:$BA$101,2,0)*N$5," ")</f>
        <v xml:space="preserve"> </v>
      </c>
      <c r="O118" s="52" t="str">
        <f>IFERROR(VLOOKUP(Open[[#This Row],[TS SH O 24.06.23 Rang]],$AZ$7:$BA$101,2,0)*O$5," ")</f>
        <v xml:space="preserve"> </v>
      </c>
      <c r="P118" s="52" t="str">
        <f>IFERROR(VLOOKUP(Open[[#This Row],[TS LU O A 1.6.23 R]],$AZ$7:$BA$101,2,0)*P$5," ")</f>
        <v xml:space="preserve"> </v>
      </c>
      <c r="Q118" s="52" t="str">
        <f>IFERROR(VLOOKUP(Open[[#This Row],[TS LU O B 1.6.23 R]],$AZ$7:$BA$101,2,0)*Q$5," ")</f>
        <v xml:space="preserve"> </v>
      </c>
      <c r="R118" s="52" t="str">
        <f>IFERROR(VLOOKUP(Open[[#This Row],[TS ZH O/A 8.7.23 R]],$AZ$7:$BA$101,2,0)*R$5," ")</f>
        <v xml:space="preserve"> </v>
      </c>
      <c r="S118" s="148" t="str">
        <f>IFERROR(VLOOKUP(Open[[#This Row],[TS ZH O/B 8.7.23 R]],$AZ$7:$BA$101,2,0)*S$5," ")</f>
        <v xml:space="preserve"> </v>
      </c>
      <c r="T118" s="148">
        <f>IFERROR(VLOOKUP(Open[[#This Row],[TS BA O A 12.08.23 R]],$AZ$7:$BA$101,2,0)*T$5," ")</f>
        <v>205</v>
      </c>
      <c r="U118" s="148" t="str">
        <f>IFERROR(VLOOKUP(Open[[#This Row],[TS BA O B 12.08.23  R]],$AZ$7:$BA$101,2,0)*U$5," ")</f>
        <v xml:space="preserve"> </v>
      </c>
      <c r="V118" s="148">
        <f>IFERROR(VLOOKUP(Open[[#This Row],[SM LT O A 2.9.23 R]],$AZ$7:$BA$101,2,0)*V$5," ")</f>
        <v>247.5</v>
      </c>
      <c r="W118" s="148" t="str">
        <f>IFERROR(VLOOKUP(Open[[#This Row],[SM LT O B 2.9.23 R]],$AZ$7:$BA$101,2,0)*W$5," ")</f>
        <v xml:space="preserve"> </v>
      </c>
      <c r="X118" s="148" t="str">
        <f>IFERROR(VLOOKUP(Open[[#This Row],[TS LA O 16.9.23 R]],$AZ$7:$BA$101,2,0)*X$5," ")</f>
        <v xml:space="preserve"> </v>
      </c>
      <c r="Y118" s="148" t="str">
        <f>IFERROR(VLOOKUP(Open[[#This Row],[TS ZH O 8.10.23 R]],$AZ$7:$BA$101,2,0)*Y$5," ")</f>
        <v xml:space="preserve"> </v>
      </c>
      <c r="Z118" s="148" t="str">
        <f>IFERROR(VLOOKUP(Open[[#This Row],[TS ZH O/A 6.1.24 R]],$AZ$7:$BA$101,2,0)*Z$5," ")</f>
        <v xml:space="preserve"> </v>
      </c>
      <c r="AA118" s="148" t="str">
        <f>IFERROR(VLOOKUP(Open[[#This Row],[TS ZH O/B 6.1.24 R]],$AZ$7:$BA$101,2,0)*AA$5," ")</f>
        <v xml:space="preserve"> </v>
      </c>
      <c r="AB118" s="148" t="str">
        <f>IFERROR(VLOOKUP(Open[[#This Row],[TS SH O 13.1.24 R]],$AZ$7:$BA$101,2,0)*AB$5," ")</f>
        <v xml:space="preserve"> </v>
      </c>
      <c r="AC118">
        <v>0</v>
      </c>
      <c r="AD118">
        <v>0</v>
      </c>
      <c r="AE118">
        <v>0</v>
      </c>
      <c r="AF118" s="63"/>
      <c r="AG118" s="63"/>
      <c r="AH118" s="63"/>
      <c r="AI118" s="63"/>
      <c r="AJ118" s="63"/>
      <c r="AK118" s="63"/>
      <c r="AL118" s="63"/>
      <c r="AM118" s="63"/>
      <c r="AN118" s="63">
        <v>27</v>
      </c>
      <c r="AO118" s="63"/>
      <c r="AP118" s="63">
        <v>30</v>
      </c>
      <c r="AQ118" s="63"/>
      <c r="AR118" s="63"/>
      <c r="AS118" s="63"/>
      <c r="AT118" s="63"/>
      <c r="AU118" s="63"/>
      <c r="AV118" s="63"/>
    </row>
    <row r="119" spans="1:48">
      <c r="A119" s="53">
        <f>RANK(Open[[#This Row],[PR Punkte]],Open[PR Punkte],0)</f>
        <v>113</v>
      </c>
      <c r="B119">
        <f>IF(Open[[#This Row],[PR Rang beim letzten Turnier]]&gt;Open[[#This Row],[PR Rang]],1,IF(Open[[#This Row],[PR Rang beim letzten Turnier]]=Open[[#This Row],[PR Rang]],0,-1))</f>
        <v>0</v>
      </c>
      <c r="C119" s="53">
        <f>RANK(Open[[#This Row],[PR Punkte]],Open[PR Punkte],0)</f>
        <v>113</v>
      </c>
      <c r="D119" s="1" t="s">
        <v>583</v>
      </c>
      <c r="E119" t="s">
        <v>7</v>
      </c>
      <c r="F119" s="99">
        <f>SUM(Open[[#This Row],[PR 1]:[PR 3]])</f>
        <v>447.5</v>
      </c>
      <c r="G119" s="52">
        <f>LARGE(Open[[#This Row],[TS ZH O/B 26.03.23]:[PR3]],1)</f>
        <v>247.5</v>
      </c>
      <c r="H119" s="52">
        <f>LARGE(Open[[#This Row],[TS ZH O/B 26.03.23]:[PR3]],2)</f>
        <v>200</v>
      </c>
      <c r="I119" s="52">
        <f>LARGE(Open[[#This Row],[TS ZH O/B 26.03.23]:[PR3]],3)</f>
        <v>0</v>
      </c>
      <c r="J119" s="1">
        <f t="shared" si="2"/>
        <v>113</v>
      </c>
      <c r="K119" s="52">
        <f t="shared" si="3"/>
        <v>447.5</v>
      </c>
      <c r="L119" s="52" t="str">
        <f>IFERROR(VLOOKUP(Open[[#This Row],[TS ZH O/B 26.03.23 Rang]],$AZ$7:$BA$101,2,0)*L$5," ")</f>
        <v xml:space="preserve"> </v>
      </c>
      <c r="M119" s="52" t="str">
        <f>IFERROR(VLOOKUP(Open[[#This Row],[TS SG O 29.04.23 Rang]],$AZ$7:$BA$101,2,0)*M$5," ")</f>
        <v xml:space="preserve"> </v>
      </c>
      <c r="N119" s="52" t="str">
        <f>IFERROR(VLOOKUP(Open[[#This Row],[TS ES O 11.06.23 Rang]],$AZ$7:$BA$101,2,0)*N$5," ")</f>
        <v xml:space="preserve"> </v>
      </c>
      <c r="O119" s="52">
        <f>IFERROR(VLOOKUP(Open[[#This Row],[TS SH O 24.06.23 Rang]],$AZ$7:$BA$101,2,0)*O$5," ")</f>
        <v>200</v>
      </c>
      <c r="P119" s="52" t="str">
        <f>IFERROR(VLOOKUP(Open[[#This Row],[TS LU O A 1.6.23 R]],$AZ$7:$BA$101,2,0)*P$5," ")</f>
        <v xml:space="preserve"> </v>
      </c>
      <c r="Q119" s="52" t="str">
        <f>IFERROR(VLOOKUP(Open[[#This Row],[TS LU O B 1.6.23 R]],$AZ$7:$BA$101,2,0)*Q$5," ")</f>
        <v xml:space="preserve"> </v>
      </c>
      <c r="R119" s="52" t="str">
        <f>IFERROR(VLOOKUP(Open[[#This Row],[TS ZH O/A 8.7.23 R]],$AZ$7:$BA$101,2,0)*R$5," ")</f>
        <v xml:space="preserve"> </v>
      </c>
      <c r="S119" s="148" t="str">
        <f>IFERROR(VLOOKUP(Open[[#This Row],[TS ZH O/B 8.7.23 R]],$AZ$7:$BA$101,2,0)*S$5," ")</f>
        <v xml:space="preserve"> </v>
      </c>
      <c r="T119" s="148" t="str">
        <f>IFERROR(VLOOKUP(Open[[#This Row],[TS BA O A 12.08.23 R]],$AZ$7:$BA$101,2,0)*T$5," ")</f>
        <v xml:space="preserve"> </v>
      </c>
      <c r="U119" s="148" t="str">
        <f>IFERROR(VLOOKUP(Open[[#This Row],[TS BA O B 12.08.23  R]],$AZ$7:$BA$101,2,0)*U$5," ")</f>
        <v xml:space="preserve"> </v>
      </c>
      <c r="V119" s="148">
        <f>IFERROR(VLOOKUP(Open[[#This Row],[SM LT O A 2.9.23 R]],$AZ$7:$BA$101,2,0)*V$5," ")</f>
        <v>247.5</v>
      </c>
      <c r="W119" s="148" t="str">
        <f>IFERROR(VLOOKUP(Open[[#This Row],[SM LT O B 2.9.23 R]],$AZ$7:$BA$101,2,0)*W$5," ")</f>
        <v xml:space="preserve"> </v>
      </c>
      <c r="X119" s="148" t="str">
        <f>IFERROR(VLOOKUP(Open[[#This Row],[TS LA O 16.9.23 R]],$AZ$7:$BA$101,2,0)*X$5," ")</f>
        <v xml:space="preserve"> </v>
      </c>
      <c r="Y119" s="148" t="str">
        <f>IFERROR(VLOOKUP(Open[[#This Row],[TS ZH O 8.10.23 R]],$AZ$7:$BA$101,2,0)*Y$5," ")</f>
        <v xml:space="preserve"> </v>
      </c>
      <c r="Z119" s="148" t="str">
        <f>IFERROR(VLOOKUP(Open[[#This Row],[TS ZH O/A 6.1.24 R]],$AZ$7:$BA$101,2,0)*Z$5," ")</f>
        <v xml:space="preserve"> </v>
      </c>
      <c r="AA119" s="148" t="str">
        <f>IFERROR(VLOOKUP(Open[[#This Row],[TS ZH O/B 6.1.24 R]],$AZ$7:$BA$101,2,0)*AA$5," ")</f>
        <v xml:space="preserve"> </v>
      </c>
      <c r="AB119" s="148" t="str">
        <f>IFERROR(VLOOKUP(Open[[#This Row],[TS SH O 13.1.24 R]],$AZ$7:$BA$101,2,0)*AB$5," ")</f>
        <v xml:space="preserve"> </v>
      </c>
      <c r="AC119">
        <v>0</v>
      </c>
      <c r="AD119">
        <v>0</v>
      </c>
      <c r="AE119">
        <v>0</v>
      </c>
      <c r="AF119" s="63"/>
      <c r="AG119" s="63"/>
      <c r="AH119" s="63"/>
      <c r="AI119" s="63">
        <v>25</v>
      </c>
      <c r="AJ119" s="63"/>
      <c r="AK119" s="63"/>
      <c r="AL119" s="63"/>
      <c r="AM119" s="63"/>
      <c r="AN119" s="63"/>
      <c r="AO119" s="63"/>
      <c r="AP119" s="63">
        <v>29</v>
      </c>
      <c r="AQ119" s="63"/>
      <c r="AR119" s="63"/>
      <c r="AS119" s="63"/>
      <c r="AT119" s="63"/>
      <c r="AU119" s="63"/>
      <c r="AV119" s="63"/>
    </row>
    <row r="120" spans="1:48">
      <c r="A120" s="53">
        <f>RANK(Open[[#This Row],[PR Punkte]],Open[PR Punkte],0)</f>
        <v>114</v>
      </c>
      <c r="B120">
        <f>IF(Open[[#This Row],[PR Rang beim letzten Turnier]]&gt;Open[[#This Row],[PR Rang]],1,IF(Open[[#This Row],[PR Rang beim letzten Turnier]]=Open[[#This Row],[PR Rang]],0,-1))</f>
        <v>0</v>
      </c>
      <c r="C120" s="53">
        <f>RANK(Open[[#This Row],[PR Punkte]],Open[PR Punkte],0)</f>
        <v>114</v>
      </c>
      <c r="D120" s="1" t="s">
        <v>26</v>
      </c>
      <c r="E120" t="s">
        <v>0</v>
      </c>
      <c r="F120" s="99">
        <f>SUM(Open[[#This Row],[PR 1]:[PR 3]])</f>
        <v>442.5</v>
      </c>
      <c r="G120" s="52">
        <f>LARGE(Open[[#This Row],[TS ZH O/B 26.03.23]:[PR3]],1)</f>
        <v>265.5</v>
      </c>
      <c r="H120" s="52">
        <f>LARGE(Open[[#This Row],[TS ZH O/B 26.03.23]:[PR3]],2)</f>
        <v>177</v>
      </c>
      <c r="I120" s="52">
        <f>LARGE(Open[[#This Row],[TS ZH O/B 26.03.23]:[PR3]],3)</f>
        <v>0</v>
      </c>
      <c r="J120" s="1">
        <f t="shared" si="2"/>
        <v>114</v>
      </c>
      <c r="K120" s="52">
        <f t="shared" si="3"/>
        <v>442.5</v>
      </c>
      <c r="L120" s="52" t="str">
        <f>IFERROR(VLOOKUP(Open[[#This Row],[TS ZH O/B 26.03.23 Rang]],$AZ$7:$BA$101,2,0)*L$5," ")</f>
        <v xml:space="preserve"> </v>
      </c>
      <c r="M120" s="52" t="str">
        <f>IFERROR(VLOOKUP(Open[[#This Row],[TS SG O 29.04.23 Rang]],$AZ$7:$BA$101,2,0)*M$5," ")</f>
        <v xml:space="preserve"> </v>
      </c>
      <c r="N120" s="52">
        <f>IFERROR(VLOOKUP(Open[[#This Row],[TS ES O 11.06.23 Rang]],$AZ$7:$BA$101,2,0)*N$5," ")</f>
        <v>265.5</v>
      </c>
      <c r="O120" s="52" t="str">
        <f>IFERROR(VLOOKUP(Open[[#This Row],[TS SH O 24.06.23 Rang]],$AZ$7:$BA$101,2,0)*O$5," ")</f>
        <v xml:space="preserve"> </v>
      </c>
      <c r="P120" s="52">
        <f>IFERROR(VLOOKUP(Open[[#This Row],[TS LU O A 1.6.23 R]],$AZ$7:$BA$101,2,0)*P$5," ")</f>
        <v>177</v>
      </c>
      <c r="Q120" s="52" t="str">
        <f>IFERROR(VLOOKUP(Open[[#This Row],[TS LU O B 1.6.23 R]],$AZ$7:$BA$101,2,0)*Q$5," ")</f>
        <v xml:space="preserve"> </v>
      </c>
      <c r="R120" s="52" t="str">
        <f>IFERROR(VLOOKUP(Open[[#This Row],[TS ZH O/A 8.7.23 R]],$AZ$7:$BA$101,2,0)*R$5," ")</f>
        <v xml:space="preserve"> </v>
      </c>
      <c r="S120" s="148" t="str">
        <f>IFERROR(VLOOKUP(Open[[#This Row],[TS ZH O/B 8.7.23 R]],$AZ$7:$BA$101,2,0)*S$5," ")</f>
        <v xml:space="preserve"> </v>
      </c>
      <c r="T120" s="148" t="str">
        <f>IFERROR(VLOOKUP(Open[[#This Row],[TS BA O A 12.08.23 R]],$AZ$7:$BA$101,2,0)*T$5," ")</f>
        <v xml:space="preserve"> </v>
      </c>
      <c r="U120" s="148" t="str">
        <f>IFERROR(VLOOKUP(Open[[#This Row],[TS BA O B 12.08.23  R]],$AZ$7:$BA$101,2,0)*U$5," ")</f>
        <v xml:space="preserve"> </v>
      </c>
      <c r="V120" s="148" t="str">
        <f>IFERROR(VLOOKUP(Open[[#This Row],[SM LT O A 2.9.23 R]],$AZ$7:$BA$101,2,0)*V$5," ")</f>
        <v xml:space="preserve"> </v>
      </c>
      <c r="W120" s="148" t="str">
        <f>IFERROR(VLOOKUP(Open[[#This Row],[SM LT O B 2.9.23 R]],$AZ$7:$BA$101,2,0)*W$5," ")</f>
        <v xml:space="preserve"> </v>
      </c>
      <c r="X120" s="148" t="str">
        <f>IFERROR(VLOOKUP(Open[[#This Row],[TS LA O 16.9.23 R]],$AZ$7:$BA$101,2,0)*X$5," ")</f>
        <v xml:space="preserve"> </v>
      </c>
      <c r="Y120" s="148" t="str">
        <f>IFERROR(VLOOKUP(Open[[#This Row],[TS ZH O 8.10.23 R]],$AZ$7:$BA$101,2,0)*Y$5," ")</f>
        <v xml:space="preserve"> </v>
      </c>
      <c r="Z120" s="148" t="str">
        <f>IFERROR(VLOOKUP(Open[[#This Row],[TS ZH O/A 6.1.24 R]],$AZ$7:$BA$101,2,0)*Z$5," ")</f>
        <v xml:space="preserve"> </v>
      </c>
      <c r="AA120" s="148" t="str">
        <f>IFERROR(VLOOKUP(Open[[#This Row],[TS ZH O/B 6.1.24 R]],$AZ$7:$BA$101,2,0)*AA$5," ")</f>
        <v xml:space="preserve"> </v>
      </c>
      <c r="AB120" s="148" t="str">
        <f>IFERROR(VLOOKUP(Open[[#This Row],[TS SH O 13.1.24 R]],$AZ$7:$BA$101,2,0)*AB$5," ")</f>
        <v xml:space="preserve"> </v>
      </c>
      <c r="AC120">
        <v>0</v>
      </c>
      <c r="AD120">
        <v>0</v>
      </c>
      <c r="AE120">
        <v>0</v>
      </c>
      <c r="AF120" s="63"/>
      <c r="AG120" s="63"/>
      <c r="AH120" s="63">
        <v>15</v>
      </c>
      <c r="AI120" s="63"/>
      <c r="AJ120" s="63">
        <v>22</v>
      </c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</row>
    <row r="121" spans="1:48">
      <c r="A121" s="53">
        <f>RANK(Open[[#This Row],[PR Punkte]],Open[PR Punkte],0)</f>
        <v>115</v>
      </c>
      <c r="B121">
        <f>IF(Open[[#This Row],[PR Rang beim letzten Turnier]]&gt;Open[[#This Row],[PR Rang]],1,IF(Open[[#This Row],[PR Rang beim letzten Turnier]]=Open[[#This Row],[PR Rang]],0,-1))</f>
        <v>0</v>
      </c>
      <c r="C121" s="53">
        <f>RANK(Open[[#This Row],[PR Punkte]],Open[PR Punkte],0)</f>
        <v>115</v>
      </c>
      <c r="D121" s="1" t="s">
        <v>155</v>
      </c>
      <c r="E121" s="1" t="s">
        <v>0</v>
      </c>
      <c r="F121" s="52">
        <f>SUM(Open[[#This Row],[PR 1]:[PR 3]])</f>
        <v>432</v>
      </c>
      <c r="G121" s="52">
        <f>LARGE(Open[[#This Row],[TS ZH O/B 26.03.23]:[PR3]],1)</f>
        <v>432</v>
      </c>
      <c r="H121" s="52">
        <f>LARGE(Open[[#This Row],[TS ZH O/B 26.03.23]:[PR3]],2)</f>
        <v>0</v>
      </c>
      <c r="I121" s="52">
        <f>LARGE(Open[[#This Row],[TS ZH O/B 26.03.23]:[PR3]],3)</f>
        <v>0</v>
      </c>
      <c r="J121" s="1">
        <f t="shared" si="2"/>
        <v>115</v>
      </c>
      <c r="K121" s="52">
        <f t="shared" si="3"/>
        <v>432</v>
      </c>
      <c r="L121" s="52" t="str">
        <f>IFERROR(VLOOKUP(Open[[#This Row],[TS ZH O/B 26.03.23 Rang]],$AZ$7:$BA$101,2,0)*L$5," ")</f>
        <v xml:space="preserve"> </v>
      </c>
      <c r="M121" s="52" t="str">
        <f>IFERROR(VLOOKUP(Open[[#This Row],[TS SG O 29.04.23 Rang]],$AZ$7:$BA$101,2,0)*M$5," ")</f>
        <v xml:space="preserve"> </v>
      </c>
      <c r="N121" s="52" t="str">
        <f>IFERROR(VLOOKUP(Open[[#This Row],[TS ES O 11.06.23 Rang]],$AZ$7:$BA$101,2,0)*N$5," ")</f>
        <v xml:space="preserve"> </v>
      </c>
      <c r="O121" s="52" t="str">
        <f>IFERROR(VLOOKUP(Open[[#This Row],[TS SH O 24.06.23 Rang]],$AZ$7:$BA$101,2,0)*O$5," ")</f>
        <v xml:space="preserve"> </v>
      </c>
      <c r="P121" s="52" t="str">
        <f>IFERROR(VLOOKUP(Open[[#This Row],[TS LU O A 1.6.23 R]],$AZ$7:$BA$101,2,0)*P$5," ")</f>
        <v xml:space="preserve"> </v>
      </c>
      <c r="Q121" s="52" t="str">
        <f>IFERROR(VLOOKUP(Open[[#This Row],[TS LU O B 1.6.23 R]],$AZ$7:$BA$101,2,0)*Q$5," ")</f>
        <v xml:space="preserve"> </v>
      </c>
      <c r="R121" s="52" t="str">
        <f>IFERROR(VLOOKUP(Open[[#This Row],[TS ZH O/A 8.7.23 R]],$AZ$7:$BA$101,2,0)*R$5," ")</f>
        <v xml:space="preserve"> </v>
      </c>
      <c r="S121" s="148" t="str">
        <f>IFERROR(VLOOKUP(Open[[#This Row],[TS ZH O/B 8.7.23 R]],$AZ$7:$BA$101,2,0)*S$5," ")</f>
        <v xml:space="preserve"> </v>
      </c>
      <c r="T121" s="148" t="str">
        <f>IFERROR(VLOOKUP(Open[[#This Row],[TS BA O A 12.08.23 R]],$AZ$7:$BA$101,2,0)*T$5," ")</f>
        <v xml:space="preserve"> </v>
      </c>
      <c r="U121" s="148" t="str">
        <f>IFERROR(VLOOKUP(Open[[#This Row],[TS BA O B 12.08.23  R]],$AZ$7:$BA$101,2,0)*U$5," ")</f>
        <v xml:space="preserve"> </v>
      </c>
      <c r="V121" s="148" t="str">
        <f>IFERROR(VLOOKUP(Open[[#This Row],[SM LT O A 2.9.23 R]],$AZ$7:$BA$101,2,0)*V$5," ")</f>
        <v xml:space="preserve"> </v>
      </c>
      <c r="W121" s="148" t="str">
        <f>IFERROR(VLOOKUP(Open[[#This Row],[SM LT O B 2.9.23 R]],$AZ$7:$BA$101,2,0)*W$5," ")</f>
        <v xml:space="preserve"> </v>
      </c>
      <c r="X121" s="148" t="str">
        <f>IFERROR(VLOOKUP(Open[[#This Row],[TS LA O 16.9.23 R]],$AZ$7:$BA$101,2,0)*X$5," ")</f>
        <v xml:space="preserve"> </v>
      </c>
      <c r="Y121" s="148" t="str">
        <f>IFERROR(VLOOKUP(Open[[#This Row],[TS ZH O 8.10.23 R]],$AZ$7:$BA$101,2,0)*Y$5," ")</f>
        <v xml:space="preserve"> </v>
      </c>
      <c r="Z121" s="148">
        <f>IFERROR(VLOOKUP(Open[[#This Row],[TS ZH O/A 6.1.24 R]],$AZ$7:$BA$101,2,0)*Z$5," ")</f>
        <v>432</v>
      </c>
      <c r="AA121" s="148" t="str">
        <f>IFERROR(VLOOKUP(Open[[#This Row],[TS ZH O/B 6.1.24 R]],$AZ$7:$BA$101,2,0)*AA$5," ")</f>
        <v xml:space="preserve"> </v>
      </c>
      <c r="AB121" s="148" t="str">
        <f>IFERROR(VLOOKUP(Open[[#This Row],[TS SH O 13.1.24 R]],$AZ$7:$BA$101,2,0)*AB$5," ")</f>
        <v xml:space="preserve"> </v>
      </c>
      <c r="AC121">
        <v>0</v>
      </c>
      <c r="AD121">
        <v>0</v>
      </c>
      <c r="AE121">
        <v>0</v>
      </c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>
        <v>12</v>
      </c>
      <c r="AU121" s="63"/>
      <c r="AV121" s="63"/>
    </row>
    <row r="122" spans="1:48">
      <c r="A122" s="53">
        <f>RANK(Open[[#This Row],[PR Punkte]],Open[PR Punkte],0)</f>
        <v>115</v>
      </c>
      <c r="B122">
        <f>IF(Open[[#This Row],[PR Rang beim letzten Turnier]]&gt;Open[[#This Row],[PR Rang]],1,IF(Open[[#This Row],[PR Rang beim letzten Turnier]]=Open[[#This Row],[PR Rang]],0,-1))</f>
        <v>0</v>
      </c>
      <c r="C122" s="53">
        <f>RANK(Open[[#This Row],[PR Punkte]],Open[PR Punkte],0)</f>
        <v>115</v>
      </c>
      <c r="D122" s="1" t="s">
        <v>358</v>
      </c>
      <c r="E122" t="s">
        <v>17</v>
      </c>
      <c r="F122" s="52">
        <f>SUM(Open[[#This Row],[PR 1]:[PR 3]])</f>
        <v>432</v>
      </c>
      <c r="G122" s="52">
        <f>LARGE(Open[[#This Row],[TS ZH O/B 26.03.23]:[PR3]],1)</f>
        <v>432</v>
      </c>
      <c r="H122" s="52">
        <f>LARGE(Open[[#This Row],[TS ZH O/B 26.03.23]:[PR3]],2)</f>
        <v>0</v>
      </c>
      <c r="I122" s="52">
        <f>LARGE(Open[[#This Row],[TS ZH O/B 26.03.23]:[PR3]],3)</f>
        <v>0</v>
      </c>
      <c r="J122" s="1">
        <f t="shared" si="2"/>
        <v>115</v>
      </c>
      <c r="K122" s="52">
        <f t="shared" si="3"/>
        <v>432</v>
      </c>
      <c r="L122" s="52" t="str">
        <f>IFERROR(VLOOKUP(Open[[#This Row],[TS ZH O/B 26.03.23 Rang]],$AZ$7:$BA$101,2,0)*L$5," ")</f>
        <v xml:space="preserve"> </v>
      </c>
      <c r="M122" s="52" t="str">
        <f>IFERROR(VLOOKUP(Open[[#This Row],[TS SG O 29.04.23 Rang]],$AZ$7:$BA$101,2,0)*M$5," ")</f>
        <v xml:space="preserve"> </v>
      </c>
      <c r="N122" s="52" t="str">
        <f>IFERROR(VLOOKUP(Open[[#This Row],[TS ES O 11.06.23 Rang]],$AZ$7:$BA$101,2,0)*N$5," ")</f>
        <v xml:space="preserve"> </v>
      </c>
      <c r="O122" s="52" t="str">
        <f>IFERROR(VLOOKUP(Open[[#This Row],[TS SH O 24.06.23 Rang]],$AZ$7:$BA$101,2,0)*O$5," ")</f>
        <v xml:space="preserve"> </v>
      </c>
      <c r="P122" s="52" t="str">
        <f>IFERROR(VLOOKUP(Open[[#This Row],[TS LU O A 1.6.23 R]],$AZ$7:$BA$101,2,0)*P$5," ")</f>
        <v xml:space="preserve"> </v>
      </c>
      <c r="Q122" s="52" t="str">
        <f>IFERROR(VLOOKUP(Open[[#This Row],[TS LU O B 1.6.23 R]],$AZ$7:$BA$101,2,0)*Q$5," ")</f>
        <v xml:space="preserve"> </v>
      </c>
      <c r="R122" s="52" t="str">
        <f>IFERROR(VLOOKUP(Open[[#This Row],[TS ZH O/A 8.7.23 R]],$AZ$7:$BA$101,2,0)*R$5," ")</f>
        <v xml:space="preserve"> </v>
      </c>
      <c r="S122" s="148" t="str">
        <f>IFERROR(VLOOKUP(Open[[#This Row],[TS ZH O/B 8.7.23 R]],$AZ$7:$BA$101,2,0)*S$5," ")</f>
        <v xml:space="preserve"> </v>
      </c>
      <c r="T122" s="148" t="str">
        <f>IFERROR(VLOOKUP(Open[[#This Row],[TS BA O A 12.08.23 R]],$AZ$7:$BA$101,2,0)*T$5," ")</f>
        <v xml:space="preserve"> </v>
      </c>
      <c r="U122" s="148" t="str">
        <f>IFERROR(VLOOKUP(Open[[#This Row],[TS BA O B 12.08.23  R]],$AZ$7:$BA$101,2,0)*U$5," ")</f>
        <v xml:space="preserve"> </v>
      </c>
      <c r="V122" s="148" t="str">
        <f>IFERROR(VLOOKUP(Open[[#This Row],[SM LT O A 2.9.23 R]],$AZ$7:$BA$101,2,0)*V$5," ")</f>
        <v xml:space="preserve"> </v>
      </c>
      <c r="W122" s="148" t="str">
        <f>IFERROR(VLOOKUP(Open[[#This Row],[SM LT O B 2.9.23 R]],$AZ$7:$BA$101,2,0)*W$5," ")</f>
        <v xml:space="preserve"> </v>
      </c>
      <c r="X122" s="148" t="str">
        <f>IFERROR(VLOOKUP(Open[[#This Row],[TS LA O 16.9.23 R]],$AZ$7:$BA$101,2,0)*X$5," ")</f>
        <v xml:space="preserve"> </v>
      </c>
      <c r="Y122" s="148" t="str">
        <f>IFERROR(VLOOKUP(Open[[#This Row],[TS ZH O 8.10.23 R]],$AZ$7:$BA$101,2,0)*Y$5," ")</f>
        <v xml:space="preserve"> </v>
      </c>
      <c r="Z122" s="148">
        <f>IFERROR(VLOOKUP(Open[[#This Row],[TS ZH O/A 6.1.24 R]],$AZ$7:$BA$101,2,0)*Z$5," ")</f>
        <v>432</v>
      </c>
      <c r="AA122" s="148" t="str">
        <f>IFERROR(VLOOKUP(Open[[#This Row],[TS ZH O/B 6.1.24 R]],$AZ$7:$BA$101,2,0)*AA$5," ")</f>
        <v xml:space="preserve"> </v>
      </c>
      <c r="AB122" s="148" t="str">
        <f>IFERROR(VLOOKUP(Open[[#This Row],[TS SH O 13.1.24 R]],$AZ$7:$BA$101,2,0)*AB$5," ")</f>
        <v xml:space="preserve"> </v>
      </c>
      <c r="AC122">
        <v>0</v>
      </c>
      <c r="AD122">
        <v>0</v>
      </c>
      <c r="AE122">
        <v>0</v>
      </c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>
        <v>9</v>
      </c>
      <c r="AU122" s="63"/>
      <c r="AV122" s="63"/>
    </row>
    <row r="123" spans="1:48">
      <c r="A123" s="152">
        <f>RANK(Open[[#This Row],[PR Punkte]],Open[PR Punkte],0)</f>
        <v>115</v>
      </c>
      <c r="B123" s="151">
        <f>IF(Open[[#This Row],[PR Rang beim letzten Turnier]]&gt;Open[[#This Row],[PR Rang]],1,IF(Open[[#This Row],[PR Rang beim letzten Turnier]]=Open[[#This Row],[PR Rang]],0,-1))</f>
        <v>0</v>
      </c>
      <c r="C123" s="152">
        <f>RANK(Open[[#This Row],[PR Punkte]],Open[PR Punkte],0)</f>
        <v>115</v>
      </c>
      <c r="D123" s="153" t="s">
        <v>1032</v>
      </c>
      <c r="E123" t="s">
        <v>17</v>
      </c>
      <c r="F123" s="154">
        <f>SUM(Open[[#This Row],[PR 1]:[PR 3]])</f>
        <v>432</v>
      </c>
      <c r="G123" s="52">
        <f>LARGE(Open[[#This Row],[TS ZH O/B 26.03.23]:[PR3]],1)</f>
        <v>432</v>
      </c>
      <c r="H123" s="52">
        <f>LARGE(Open[[#This Row],[TS ZH O/B 26.03.23]:[PR3]],2)</f>
        <v>0</v>
      </c>
      <c r="I123" s="52">
        <f>LARGE(Open[[#This Row],[TS ZH O/B 26.03.23]:[PR3]],3)</f>
        <v>0</v>
      </c>
      <c r="J123" s="153">
        <f t="shared" si="2"/>
        <v>115</v>
      </c>
      <c r="K123" s="155">
        <f t="shared" si="3"/>
        <v>432</v>
      </c>
      <c r="L123" s="52" t="str">
        <f>IFERROR(VLOOKUP(Open[[#This Row],[TS ZH O/B 26.03.23 Rang]],$AZ$7:$BA$101,2,0)*L$5," ")</f>
        <v xml:space="preserve"> </v>
      </c>
      <c r="M123" s="52" t="str">
        <f>IFERROR(VLOOKUP(Open[[#This Row],[TS SG O 29.04.23 Rang]],$AZ$7:$BA$101,2,0)*M$5," ")</f>
        <v xml:space="preserve"> </v>
      </c>
      <c r="N123" s="52" t="str">
        <f>IFERROR(VLOOKUP(Open[[#This Row],[TS ES O 11.06.23 Rang]],$AZ$7:$BA$101,2,0)*N$5," ")</f>
        <v xml:space="preserve"> </v>
      </c>
      <c r="O123" s="52" t="str">
        <f>IFERROR(VLOOKUP(Open[[#This Row],[TS SH O 24.06.23 Rang]],$AZ$7:$BA$101,2,0)*O$5," ")</f>
        <v xml:space="preserve"> </v>
      </c>
      <c r="P123" s="52" t="str">
        <f>IFERROR(VLOOKUP(Open[[#This Row],[TS LU O A 1.6.23 R]],$AZ$7:$BA$101,2,0)*P$5," ")</f>
        <v xml:space="preserve"> </v>
      </c>
      <c r="Q123" s="52" t="str">
        <f>IFERROR(VLOOKUP(Open[[#This Row],[TS LU O B 1.6.23 R]],$AZ$7:$BA$101,2,0)*Q$5," ")</f>
        <v xml:space="preserve"> </v>
      </c>
      <c r="R123" s="52" t="str">
        <f>IFERROR(VLOOKUP(Open[[#This Row],[TS ZH O/A 8.7.23 R]],$AZ$7:$BA$101,2,0)*R$5," ")</f>
        <v xml:space="preserve"> </v>
      </c>
      <c r="S123" s="148" t="str">
        <f>IFERROR(VLOOKUP(Open[[#This Row],[TS ZH O/B 8.7.23 R]],$AZ$7:$BA$101,2,0)*S$5," ")</f>
        <v xml:space="preserve"> </v>
      </c>
      <c r="T123" s="148" t="str">
        <f>IFERROR(VLOOKUP(Open[[#This Row],[TS BA O A 12.08.23 R]],$AZ$7:$BA$101,2,0)*T$5," ")</f>
        <v xml:space="preserve"> </v>
      </c>
      <c r="U123" s="148" t="str">
        <f>IFERROR(VLOOKUP(Open[[#This Row],[TS BA O B 12.08.23  R]],$AZ$7:$BA$101,2,0)*U$5," ")</f>
        <v xml:space="preserve"> </v>
      </c>
      <c r="V123" s="148" t="str">
        <f>IFERROR(VLOOKUP(Open[[#This Row],[SM LT O A 2.9.23 R]],$AZ$7:$BA$101,2,0)*V$5," ")</f>
        <v xml:space="preserve"> </v>
      </c>
      <c r="W123" s="148" t="str">
        <f>IFERROR(VLOOKUP(Open[[#This Row],[SM LT O B 2.9.23 R]],$AZ$7:$BA$101,2,0)*W$5," ")</f>
        <v xml:space="preserve"> </v>
      </c>
      <c r="X123" s="148" t="str">
        <f>IFERROR(VLOOKUP(Open[[#This Row],[TS LA O 16.9.23 R]],$AZ$7:$BA$101,2,0)*X$5," ")</f>
        <v xml:space="preserve"> </v>
      </c>
      <c r="Y123" s="148" t="str">
        <f>IFERROR(VLOOKUP(Open[[#This Row],[TS ZH O 8.10.23 R]],$AZ$7:$BA$101,2,0)*Y$5," ")</f>
        <v xml:space="preserve"> </v>
      </c>
      <c r="Z123" s="148">
        <f>IFERROR(VLOOKUP(Open[[#This Row],[TS ZH O/A 6.1.24 R]],$AZ$7:$BA$101,2,0)*Z$5," ")</f>
        <v>432</v>
      </c>
      <c r="AA123" s="148" t="str">
        <f>IFERROR(VLOOKUP(Open[[#This Row],[TS ZH O/B 6.1.24 R]],$AZ$7:$BA$101,2,0)*AA$5," ")</f>
        <v xml:space="preserve"> </v>
      </c>
      <c r="AB123" s="148" t="str">
        <f>IFERROR(VLOOKUP(Open[[#This Row],[TS SH O 13.1.24 R]],$AZ$7:$BA$101,2,0)*AB$5," ")</f>
        <v xml:space="preserve"> </v>
      </c>
      <c r="AC123">
        <v>0</v>
      </c>
      <c r="AD123">
        <v>0</v>
      </c>
      <c r="AE123">
        <v>0</v>
      </c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>
        <v>11</v>
      </c>
      <c r="AU123" s="63"/>
      <c r="AV123" s="63"/>
    </row>
    <row r="124" spans="1:48">
      <c r="A124" s="53">
        <f>RANK(Open[[#This Row],[PR Punkte]],Open[PR Punkte],0)</f>
        <v>115</v>
      </c>
      <c r="B124">
        <f>IF(Open[[#This Row],[PR Rang beim letzten Turnier]]&gt;Open[[#This Row],[PR Rang]],1,IF(Open[[#This Row],[PR Rang beim letzten Turnier]]=Open[[#This Row],[PR Rang]],0,-1))</f>
        <v>0</v>
      </c>
      <c r="C124" s="53">
        <f>RANK(Open[[#This Row],[PR Punkte]],Open[PR Punkte],0)</f>
        <v>115</v>
      </c>
      <c r="D124" s="1" t="s">
        <v>947</v>
      </c>
      <c r="E124" t="s">
        <v>10</v>
      </c>
      <c r="F124" s="52">
        <f>SUM(Open[[#This Row],[PR 1]:[PR 3]])</f>
        <v>432</v>
      </c>
      <c r="G124" s="52">
        <f>LARGE(Open[[#This Row],[TS ZH O/B 26.03.23]:[PR3]],1)</f>
        <v>210</v>
      </c>
      <c r="H124" s="52">
        <f>LARGE(Open[[#This Row],[TS ZH O/B 26.03.23]:[PR3]],2)</f>
        <v>192</v>
      </c>
      <c r="I124" s="52">
        <f>LARGE(Open[[#This Row],[TS ZH O/B 26.03.23]:[PR3]],3)</f>
        <v>30</v>
      </c>
      <c r="J124" s="1">
        <f t="shared" si="2"/>
        <v>115</v>
      </c>
      <c r="K124" s="52">
        <f t="shared" si="3"/>
        <v>432</v>
      </c>
      <c r="L124" s="52" t="str">
        <f>IFERROR(VLOOKUP(Open[[#This Row],[TS ZH O/B 26.03.23 Rang]],$AZ$7:$BA$101,2,0)*L$5," ")</f>
        <v xml:space="preserve"> </v>
      </c>
      <c r="M124" s="52" t="str">
        <f>IFERROR(VLOOKUP(Open[[#This Row],[TS SG O 29.04.23 Rang]],$AZ$7:$BA$101,2,0)*M$5," ")</f>
        <v xml:space="preserve"> </v>
      </c>
      <c r="N124" s="52" t="str">
        <f>IFERROR(VLOOKUP(Open[[#This Row],[TS ES O 11.06.23 Rang]],$AZ$7:$BA$101,2,0)*N$5," ")</f>
        <v xml:space="preserve"> </v>
      </c>
      <c r="O124" s="52" t="str">
        <f>IFERROR(VLOOKUP(Open[[#This Row],[TS SH O 24.06.23 Rang]],$AZ$7:$BA$101,2,0)*O$5," ")</f>
        <v xml:space="preserve"> </v>
      </c>
      <c r="P124" s="52" t="str">
        <f>IFERROR(VLOOKUP(Open[[#This Row],[TS LU O A 1.6.23 R]],$AZ$7:$BA$101,2,0)*P$5," ")</f>
        <v xml:space="preserve"> </v>
      </c>
      <c r="Q124" s="52" t="str">
        <f>IFERROR(VLOOKUP(Open[[#This Row],[TS LU O B 1.6.23 R]],$AZ$7:$BA$101,2,0)*Q$5," ")</f>
        <v xml:space="preserve"> </v>
      </c>
      <c r="R124" s="52" t="str">
        <f>IFERROR(VLOOKUP(Open[[#This Row],[TS ZH O/A 8.7.23 R]],$AZ$7:$BA$101,2,0)*R$5," ")</f>
        <v xml:space="preserve"> </v>
      </c>
      <c r="S124" s="148" t="str">
        <f>IFERROR(VLOOKUP(Open[[#This Row],[TS ZH O/B 8.7.23 R]],$AZ$7:$BA$101,2,0)*S$5," ")</f>
        <v xml:space="preserve"> </v>
      </c>
      <c r="T124" s="148" t="str">
        <f>IFERROR(VLOOKUP(Open[[#This Row],[TS BA O A 12.08.23 R]],$AZ$7:$BA$101,2,0)*T$5," ")</f>
        <v xml:space="preserve"> </v>
      </c>
      <c r="U124" s="148" t="str">
        <f>IFERROR(VLOOKUP(Open[[#This Row],[TS BA O B 12.08.23  R]],$AZ$7:$BA$101,2,0)*U$5," ")</f>
        <v xml:space="preserve"> </v>
      </c>
      <c r="V124" s="148" t="str">
        <f>IFERROR(VLOOKUP(Open[[#This Row],[SM LT O A 2.9.23 R]],$AZ$7:$BA$101,2,0)*V$5," ")</f>
        <v xml:space="preserve"> </v>
      </c>
      <c r="W124" s="148">
        <f>IFERROR(VLOOKUP(Open[[#This Row],[SM LT O B 2.9.23 R]],$AZ$7:$BA$101,2,0)*W$5," ")</f>
        <v>30</v>
      </c>
      <c r="X124" s="148">
        <f>IFERROR(VLOOKUP(Open[[#This Row],[TS LA O 16.9.23 R]],$AZ$7:$BA$101,2,0)*X$5," ")</f>
        <v>192</v>
      </c>
      <c r="Y124" s="148">
        <f>IFERROR(VLOOKUP(Open[[#This Row],[TS ZH O 8.10.23 R]],$AZ$7:$BA$101,2,0)*Y$5," ")</f>
        <v>210</v>
      </c>
      <c r="Z124" s="148" t="str">
        <f>IFERROR(VLOOKUP(Open[[#This Row],[TS ZH O/A 6.1.24 R]],$AZ$7:$BA$101,2,0)*Z$5," ")</f>
        <v xml:space="preserve"> </v>
      </c>
      <c r="AA124" s="148" t="str">
        <f>IFERROR(VLOOKUP(Open[[#This Row],[TS ZH O/B 6.1.24 R]],$AZ$7:$BA$101,2,0)*AA$5," ")</f>
        <v xml:space="preserve"> </v>
      </c>
      <c r="AB124" s="148" t="str">
        <f>IFERROR(VLOOKUP(Open[[#This Row],[TS SH O 13.1.24 R]],$AZ$7:$BA$101,2,0)*AB$5," ")</f>
        <v xml:space="preserve"> </v>
      </c>
      <c r="AC124">
        <v>0</v>
      </c>
      <c r="AD124">
        <v>0</v>
      </c>
      <c r="AE124">
        <v>0</v>
      </c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>
        <v>9</v>
      </c>
      <c r="AR124" s="63">
        <v>20</v>
      </c>
      <c r="AS124" s="63">
        <v>17</v>
      </c>
      <c r="AT124" s="63"/>
      <c r="AU124" s="63"/>
      <c r="AV124" s="63"/>
    </row>
    <row r="125" spans="1:48">
      <c r="A125" s="53">
        <f>RANK(Open[[#This Row],[PR Punkte]],Open[PR Punkte],0)</f>
        <v>119</v>
      </c>
      <c r="B125">
        <f>IF(Open[[#This Row],[PR Rang beim letzten Turnier]]&gt;Open[[#This Row],[PR Rang]],1,IF(Open[[#This Row],[PR Rang beim letzten Turnier]]=Open[[#This Row],[PR Rang]],0,-1))</f>
        <v>0</v>
      </c>
      <c r="C125" s="53">
        <f>RANK(Open[[#This Row],[PR Punkte]],Open[PR Punkte],0)</f>
        <v>119</v>
      </c>
      <c r="D125" s="7" t="s">
        <v>333</v>
      </c>
      <c r="E125" t="s">
        <v>7</v>
      </c>
      <c r="F125" s="52">
        <f>SUM(Open[[#This Row],[PR 1]:[PR 3]])</f>
        <v>424.5</v>
      </c>
      <c r="G125" s="52">
        <f>LARGE(Open[[#This Row],[TS ZH O/B 26.03.23]:[PR3]],1)</f>
        <v>247.5</v>
      </c>
      <c r="H125" s="52">
        <f>LARGE(Open[[#This Row],[TS ZH O/B 26.03.23]:[PR3]],2)</f>
        <v>177</v>
      </c>
      <c r="I125" s="52">
        <f>LARGE(Open[[#This Row],[TS ZH O/B 26.03.23]:[PR3]],3)</f>
        <v>0</v>
      </c>
      <c r="J125" s="1">
        <f t="shared" si="2"/>
        <v>119</v>
      </c>
      <c r="K125" s="52">
        <f t="shared" si="3"/>
        <v>424.5</v>
      </c>
      <c r="L125" s="52" t="str">
        <f>IFERROR(VLOOKUP(Open[[#This Row],[TS ZH O/B 26.03.23 Rang]],$AZ$7:$BA$101,2,0)*L$5," ")</f>
        <v xml:space="preserve"> </v>
      </c>
      <c r="M125" s="52" t="str">
        <f>IFERROR(VLOOKUP(Open[[#This Row],[TS SG O 29.04.23 Rang]],$AZ$7:$BA$101,2,0)*M$5," ")</f>
        <v xml:space="preserve"> </v>
      </c>
      <c r="N125" s="52" t="str">
        <f>IFERROR(VLOOKUP(Open[[#This Row],[TS ES O 11.06.23 Rang]],$AZ$7:$BA$101,2,0)*N$5," ")</f>
        <v xml:space="preserve"> </v>
      </c>
      <c r="O125" s="52" t="str">
        <f>IFERROR(VLOOKUP(Open[[#This Row],[TS SH O 24.06.23 Rang]],$AZ$7:$BA$101,2,0)*O$5," ")</f>
        <v xml:space="preserve"> </v>
      </c>
      <c r="P125" s="52">
        <f>IFERROR(VLOOKUP(Open[[#This Row],[TS LU O A 1.6.23 R]],$AZ$7:$BA$101,2,0)*P$5," ")</f>
        <v>177</v>
      </c>
      <c r="Q125" s="52" t="str">
        <f>IFERROR(VLOOKUP(Open[[#This Row],[TS LU O B 1.6.23 R]],$AZ$7:$BA$101,2,0)*Q$5," ")</f>
        <v xml:space="preserve"> </v>
      </c>
      <c r="R125" s="52" t="str">
        <f>IFERROR(VLOOKUP(Open[[#This Row],[TS ZH O/A 8.7.23 R]],$AZ$7:$BA$101,2,0)*R$5," ")</f>
        <v xml:space="preserve"> </v>
      </c>
      <c r="S125" s="148" t="str">
        <f>IFERROR(VLOOKUP(Open[[#This Row],[TS ZH O/B 8.7.23 R]],$AZ$7:$BA$101,2,0)*S$5," ")</f>
        <v xml:space="preserve"> </v>
      </c>
      <c r="T125" s="148" t="str">
        <f>IFERROR(VLOOKUP(Open[[#This Row],[TS BA O A 12.08.23 R]],$AZ$7:$BA$101,2,0)*T$5," ")</f>
        <v xml:space="preserve"> </v>
      </c>
      <c r="U125" s="148" t="str">
        <f>IFERROR(VLOOKUP(Open[[#This Row],[TS BA O B 12.08.23  R]],$AZ$7:$BA$101,2,0)*U$5," ")</f>
        <v xml:space="preserve"> </v>
      </c>
      <c r="V125" s="148">
        <f>IFERROR(VLOOKUP(Open[[#This Row],[SM LT O A 2.9.23 R]],$AZ$7:$BA$101,2,0)*V$5," ")</f>
        <v>247.5</v>
      </c>
      <c r="W125" s="148" t="str">
        <f>IFERROR(VLOOKUP(Open[[#This Row],[SM LT O B 2.9.23 R]],$AZ$7:$BA$101,2,0)*W$5," ")</f>
        <v xml:space="preserve"> </v>
      </c>
      <c r="X125" s="148" t="str">
        <f>IFERROR(VLOOKUP(Open[[#This Row],[TS LA O 16.9.23 R]],$AZ$7:$BA$101,2,0)*X$5," ")</f>
        <v xml:space="preserve"> </v>
      </c>
      <c r="Y125" s="148" t="str">
        <f>IFERROR(VLOOKUP(Open[[#This Row],[TS ZH O 8.10.23 R]],$AZ$7:$BA$101,2,0)*Y$5," ")</f>
        <v xml:space="preserve"> </v>
      </c>
      <c r="Z125" s="148" t="str">
        <f>IFERROR(VLOOKUP(Open[[#This Row],[TS ZH O/A 6.1.24 R]],$AZ$7:$BA$101,2,0)*Z$5," ")</f>
        <v xml:space="preserve"> </v>
      </c>
      <c r="AA125" s="148" t="str">
        <f>IFERROR(VLOOKUP(Open[[#This Row],[TS ZH O/B 6.1.24 R]],$AZ$7:$BA$101,2,0)*AA$5," ")</f>
        <v xml:space="preserve"> </v>
      </c>
      <c r="AB125" s="148" t="str">
        <f>IFERROR(VLOOKUP(Open[[#This Row],[TS SH O 13.1.24 R]],$AZ$7:$BA$101,2,0)*AB$5," ")</f>
        <v xml:space="preserve"> </v>
      </c>
      <c r="AC125">
        <v>0</v>
      </c>
      <c r="AD125">
        <v>0</v>
      </c>
      <c r="AE125">
        <v>0</v>
      </c>
      <c r="AF125" s="63"/>
      <c r="AG125" s="63"/>
      <c r="AH125" s="63"/>
      <c r="AI125" s="63"/>
      <c r="AJ125" s="63">
        <v>21</v>
      </c>
      <c r="AK125" s="63"/>
      <c r="AL125" s="63"/>
      <c r="AM125" s="63"/>
      <c r="AN125" s="63"/>
      <c r="AO125" s="63"/>
      <c r="AP125" s="63">
        <v>25</v>
      </c>
      <c r="AQ125" s="63"/>
      <c r="AR125" s="63"/>
      <c r="AS125" s="63"/>
      <c r="AT125" s="63"/>
      <c r="AU125" s="63"/>
      <c r="AV125" s="63"/>
    </row>
    <row r="126" spans="1:48">
      <c r="A126" s="53">
        <f>RANK(Open[[#This Row],[PR Punkte]],Open[PR Punkte],0)</f>
        <v>119</v>
      </c>
      <c r="B126">
        <f>IF(Open[[#This Row],[PR Rang beim letzten Turnier]]&gt;Open[[#This Row],[PR Rang]],1,IF(Open[[#This Row],[PR Rang beim letzten Turnier]]=Open[[#This Row],[PR Rang]],0,-1))</f>
        <v>0</v>
      </c>
      <c r="C126" s="53">
        <f>RANK(Open[[#This Row],[PR Punkte]],Open[PR Punkte],0)</f>
        <v>119</v>
      </c>
      <c r="D126" s="8" t="s">
        <v>165</v>
      </c>
      <c r="E126" s="1" t="s">
        <v>7</v>
      </c>
      <c r="F126" s="52">
        <f>SUM(Open[[#This Row],[PR 1]:[PR 3]])</f>
        <v>424.5</v>
      </c>
      <c r="G126" s="52">
        <f>LARGE(Open[[#This Row],[TS ZH O/B 26.03.23]:[PR3]],1)</f>
        <v>247.5</v>
      </c>
      <c r="H126" s="52">
        <f>LARGE(Open[[#This Row],[TS ZH O/B 26.03.23]:[PR3]],2)</f>
        <v>177</v>
      </c>
      <c r="I126" s="52">
        <f>LARGE(Open[[#This Row],[TS ZH O/B 26.03.23]:[PR3]],3)</f>
        <v>0</v>
      </c>
      <c r="J126" s="1">
        <f t="shared" si="2"/>
        <v>119</v>
      </c>
      <c r="K126" s="52">
        <f t="shared" si="3"/>
        <v>424.5</v>
      </c>
      <c r="L126" s="52" t="str">
        <f>IFERROR(VLOOKUP(Open[[#This Row],[TS ZH O/B 26.03.23 Rang]],$AZ$7:$BA$101,2,0)*L$5," ")</f>
        <v xml:space="preserve"> </v>
      </c>
      <c r="M126" s="52" t="str">
        <f>IFERROR(VLOOKUP(Open[[#This Row],[TS SG O 29.04.23 Rang]],$AZ$7:$BA$101,2,0)*M$5," ")</f>
        <v xml:space="preserve"> </v>
      </c>
      <c r="N126" s="52" t="str">
        <f>IFERROR(VLOOKUP(Open[[#This Row],[TS ES O 11.06.23 Rang]],$AZ$7:$BA$101,2,0)*N$5," ")</f>
        <v xml:space="preserve"> </v>
      </c>
      <c r="O126" s="52" t="str">
        <f>IFERROR(VLOOKUP(Open[[#This Row],[TS SH O 24.06.23 Rang]],$AZ$7:$BA$101,2,0)*O$5," ")</f>
        <v xml:space="preserve"> </v>
      </c>
      <c r="P126" s="52">
        <f>IFERROR(VLOOKUP(Open[[#This Row],[TS LU O A 1.6.23 R]],$AZ$7:$BA$101,2,0)*P$5," ")</f>
        <v>177</v>
      </c>
      <c r="Q126" s="52" t="str">
        <f>IFERROR(VLOOKUP(Open[[#This Row],[TS LU O B 1.6.23 R]],$AZ$7:$BA$101,2,0)*Q$5," ")</f>
        <v xml:space="preserve"> </v>
      </c>
      <c r="R126" s="52" t="str">
        <f>IFERROR(VLOOKUP(Open[[#This Row],[TS ZH O/A 8.7.23 R]],$AZ$7:$BA$101,2,0)*R$5," ")</f>
        <v xml:space="preserve"> </v>
      </c>
      <c r="S126" s="148" t="str">
        <f>IFERROR(VLOOKUP(Open[[#This Row],[TS ZH O/B 8.7.23 R]],$AZ$7:$BA$101,2,0)*S$5," ")</f>
        <v xml:space="preserve"> </v>
      </c>
      <c r="T126" s="148" t="str">
        <f>IFERROR(VLOOKUP(Open[[#This Row],[TS BA O A 12.08.23 R]],$AZ$7:$BA$101,2,0)*T$5," ")</f>
        <v xml:space="preserve"> </v>
      </c>
      <c r="U126" s="148" t="str">
        <f>IFERROR(VLOOKUP(Open[[#This Row],[TS BA O B 12.08.23  R]],$AZ$7:$BA$101,2,0)*U$5," ")</f>
        <v xml:space="preserve"> </v>
      </c>
      <c r="V126" s="148">
        <f>IFERROR(VLOOKUP(Open[[#This Row],[SM LT O A 2.9.23 R]],$AZ$7:$BA$101,2,0)*V$5," ")</f>
        <v>247.5</v>
      </c>
      <c r="W126" s="148" t="str">
        <f>IFERROR(VLOOKUP(Open[[#This Row],[SM LT O B 2.9.23 R]],$AZ$7:$BA$101,2,0)*W$5," ")</f>
        <v xml:space="preserve"> </v>
      </c>
      <c r="X126" s="148" t="str">
        <f>IFERROR(VLOOKUP(Open[[#This Row],[TS LA O 16.9.23 R]],$AZ$7:$BA$101,2,0)*X$5," ")</f>
        <v xml:space="preserve"> </v>
      </c>
      <c r="Y126" s="148" t="str">
        <f>IFERROR(VLOOKUP(Open[[#This Row],[TS ZH O 8.10.23 R]],$AZ$7:$BA$101,2,0)*Y$5," ")</f>
        <v xml:space="preserve"> </v>
      </c>
      <c r="Z126" s="148" t="str">
        <f>IFERROR(VLOOKUP(Open[[#This Row],[TS ZH O/A 6.1.24 R]],$AZ$7:$BA$101,2,0)*Z$5," ")</f>
        <v xml:space="preserve"> </v>
      </c>
      <c r="AA126" s="148" t="str">
        <f>IFERROR(VLOOKUP(Open[[#This Row],[TS ZH O/B 6.1.24 R]],$AZ$7:$BA$101,2,0)*AA$5," ")</f>
        <v xml:space="preserve"> </v>
      </c>
      <c r="AB126" s="148" t="str">
        <f>IFERROR(VLOOKUP(Open[[#This Row],[TS SH O 13.1.24 R]],$AZ$7:$BA$101,2,0)*AB$5," ")</f>
        <v xml:space="preserve"> </v>
      </c>
      <c r="AC126">
        <v>0</v>
      </c>
      <c r="AD126">
        <v>0</v>
      </c>
      <c r="AE126">
        <v>0</v>
      </c>
      <c r="AF126" s="63"/>
      <c r="AG126" s="63"/>
      <c r="AH126" s="63"/>
      <c r="AI126" s="63"/>
      <c r="AJ126" s="63">
        <v>21</v>
      </c>
      <c r="AK126" s="63"/>
      <c r="AL126" s="63"/>
      <c r="AM126" s="63"/>
      <c r="AN126" s="63"/>
      <c r="AO126" s="63"/>
      <c r="AP126" s="63">
        <v>25</v>
      </c>
      <c r="AQ126" s="63"/>
      <c r="AR126" s="63"/>
      <c r="AS126" s="63"/>
      <c r="AT126" s="63"/>
      <c r="AU126" s="63"/>
      <c r="AV126" s="63"/>
    </row>
    <row r="127" spans="1:48">
      <c r="A127" s="53">
        <f>RANK(Open[[#This Row],[PR Punkte]],Open[PR Punkte],0)</f>
        <v>121</v>
      </c>
      <c r="B127">
        <f>IF(Open[[#This Row],[PR Rang beim letzten Turnier]]&gt;Open[[#This Row],[PR Rang]],1,IF(Open[[#This Row],[PR Rang beim letzten Turnier]]=Open[[#This Row],[PR Rang]],0,-1))</f>
        <v>0</v>
      </c>
      <c r="C127" s="53">
        <f>RANK(Open[[#This Row],[PR Punkte]],Open[PR Punkte],0)</f>
        <v>121</v>
      </c>
      <c r="D127" t="s">
        <v>83</v>
      </c>
      <c r="E127" s="1" t="s">
        <v>9</v>
      </c>
      <c r="F127" s="52">
        <f>SUM(Open[[#This Row],[PR 1]:[PR 3]])</f>
        <v>420</v>
      </c>
      <c r="G127" s="52">
        <f>LARGE(Open[[#This Row],[TS ZH O/B 26.03.23]:[PR3]],1)</f>
        <v>420</v>
      </c>
      <c r="H127" s="52">
        <f>LARGE(Open[[#This Row],[TS ZH O/B 26.03.23]:[PR3]],2)</f>
        <v>0</v>
      </c>
      <c r="I127" s="52">
        <f>LARGE(Open[[#This Row],[TS ZH O/B 26.03.23]:[PR3]],3)</f>
        <v>0</v>
      </c>
      <c r="J127" s="1">
        <f t="shared" si="2"/>
        <v>121</v>
      </c>
      <c r="K127" s="52">
        <f t="shared" si="3"/>
        <v>420</v>
      </c>
      <c r="L127" s="52" t="str">
        <f>IFERROR(VLOOKUP(Open[[#This Row],[TS ZH O/B 26.03.23 Rang]],$AZ$7:$BA$101,2,0)*L$5," ")</f>
        <v xml:space="preserve"> </v>
      </c>
      <c r="M127" s="52" t="str">
        <f>IFERROR(VLOOKUP(Open[[#This Row],[TS SG O 29.04.23 Rang]],$AZ$7:$BA$101,2,0)*M$5," ")</f>
        <v xml:space="preserve"> </v>
      </c>
      <c r="N127" s="52" t="str">
        <f>IFERROR(VLOOKUP(Open[[#This Row],[TS ES O 11.06.23 Rang]],$AZ$7:$BA$101,2,0)*N$5," ")</f>
        <v xml:space="preserve"> </v>
      </c>
      <c r="O127" s="52" t="str">
        <f>IFERROR(VLOOKUP(Open[[#This Row],[TS SH O 24.06.23 Rang]],$AZ$7:$BA$101,2,0)*O$5," ")</f>
        <v xml:space="preserve"> </v>
      </c>
      <c r="P127" s="52" t="str">
        <f>IFERROR(VLOOKUP(Open[[#This Row],[TS LU O A 1.6.23 R]],$AZ$7:$BA$101,2,0)*P$5," ")</f>
        <v xml:space="preserve"> </v>
      </c>
      <c r="Q127" s="52" t="str">
        <f>IFERROR(VLOOKUP(Open[[#This Row],[TS LU O B 1.6.23 R]],$AZ$7:$BA$101,2,0)*Q$5," ")</f>
        <v xml:space="preserve"> </v>
      </c>
      <c r="R127" s="52" t="str">
        <f>IFERROR(VLOOKUP(Open[[#This Row],[TS ZH O/A 8.7.23 R]],$AZ$7:$BA$101,2,0)*R$5," ")</f>
        <v xml:space="preserve"> </v>
      </c>
      <c r="S127" s="148" t="str">
        <f>IFERROR(VLOOKUP(Open[[#This Row],[TS ZH O/B 8.7.23 R]],$AZ$7:$BA$101,2,0)*S$5," ")</f>
        <v xml:space="preserve"> </v>
      </c>
      <c r="T127" s="148" t="str">
        <f>IFERROR(VLOOKUP(Open[[#This Row],[TS BA O A 12.08.23 R]],$AZ$7:$BA$101,2,0)*T$5," ")</f>
        <v xml:space="preserve"> </v>
      </c>
      <c r="U127" s="148" t="str">
        <f>IFERROR(VLOOKUP(Open[[#This Row],[TS BA O B 12.08.23  R]],$AZ$7:$BA$101,2,0)*U$5," ")</f>
        <v xml:space="preserve"> </v>
      </c>
      <c r="V127" s="148" t="str">
        <f>IFERROR(VLOOKUP(Open[[#This Row],[SM LT O A 2.9.23 R]],$AZ$7:$BA$101,2,0)*V$5," ")</f>
        <v xml:space="preserve"> </v>
      </c>
      <c r="W127" s="148" t="str">
        <f>IFERROR(VLOOKUP(Open[[#This Row],[SM LT O B 2.9.23 R]],$AZ$7:$BA$101,2,0)*W$5," ")</f>
        <v xml:space="preserve"> </v>
      </c>
      <c r="X127" s="148" t="str">
        <f>IFERROR(VLOOKUP(Open[[#This Row],[TS LA O 16.9.23 R]],$AZ$7:$BA$101,2,0)*X$5," ")</f>
        <v xml:space="preserve"> </v>
      </c>
      <c r="Y127" s="148">
        <f>IFERROR(VLOOKUP(Open[[#This Row],[TS ZH O 8.10.23 R]],$AZ$7:$BA$101,2,0)*Y$5," ")</f>
        <v>420</v>
      </c>
      <c r="Z127" s="148" t="str">
        <f>IFERROR(VLOOKUP(Open[[#This Row],[TS ZH O/A 6.1.24 R]],$AZ$7:$BA$101,2,0)*Z$5," ")</f>
        <v xml:space="preserve"> </v>
      </c>
      <c r="AA127" s="148" t="str">
        <f>IFERROR(VLOOKUP(Open[[#This Row],[TS ZH O/B 6.1.24 R]],$AZ$7:$BA$101,2,0)*AA$5," ")</f>
        <v xml:space="preserve"> </v>
      </c>
      <c r="AB127" s="148" t="str">
        <f>IFERROR(VLOOKUP(Open[[#This Row],[TS SH O 13.1.24 R]],$AZ$7:$BA$101,2,0)*AB$5," ")</f>
        <v xml:space="preserve"> </v>
      </c>
      <c r="AC127">
        <v>0</v>
      </c>
      <c r="AD127">
        <v>0</v>
      </c>
      <c r="AE127">
        <v>0</v>
      </c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>
        <v>9</v>
      </c>
      <c r="AT127" s="63"/>
      <c r="AU127" s="63"/>
      <c r="AV127" s="63"/>
    </row>
    <row r="128" spans="1:48">
      <c r="A128" s="53">
        <f>RANK(Open[[#This Row],[PR Punkte]],Open[PR Punkte],0)</f>
        <v>121</v>
      </c>
      <c r="B128">
        <f>IF(Open[[#This Row],[PR Rang beim letzten Turnier]]&gt;Open[[#This Row],[PR Rang]],1,IF(Open[[#This Row],[PR Rang beim letzten Turnier]]=Open[[#This Row],[PR Rang]],0,-1))</f>
        <v>0</v>
      </c>
      <c r="C128" s="53">
        <f>RANK(Open[[#This Row],[PR Punkte]],Open[PR Punkte],0)</f>
        <v>121</v>
      </c>
      <c r="D128" s="1" t="s">
        <v>121</v>
      </c>
      <c r="E128" s="4" t="s">
        <v>10</v>
      </c>
      <c r="F128" s="52">
        <f>SUM(Open[[#This Row],[PR 1]:[PR 3]])</f>
        <v>420</v>
      </c>
      <c r="G128" s="52">
        <f>LARGE(Open[[#This Row],[TS ZH O/B 26.03.23]:[PR3]],1)</f>
        <v>420</v>
      </c>
      <c r="H128" s="52">
        <f>LARGE(Open[[#This Row],[TS ZH O/B 26.03.23]:[PR3]],2)</f>
        <v>0</v>
      </c>
      <c r="I128" s="52">
        <f>LARGE(Open[[#This Row],[TS ZH O/B 26.03.23]:[PR3]],3)</f>
        <v>0</v>
      </c>
      <c r="J128" s="1">
        <f t="shared" si="2"/>
        <v>121</v>
      </c>
      <c r="K128" s="52">
        <f t="shared" si="3"/>
        <v>420</v>
      </c>
      <c r="L128" s="52" t="str">
        <f>IFERROR(VLOOKUP(Open[[#This Row],[TS ZH O/B 26.03.23 Rang]],$AZ$7:$BA$101,2,0)*L$5," ")</f>
        <v xml:space="preserve"> </v>
      </c>
      <c r="M128" s="52" t="str">
        <f>IFERROR(VLOOKUP(Open[[#This Row],[TS SG O 29.04.23 Rang]],$AZ$7:$BA$101,2,0)*M$5," ")</f>
        <v xml:space="preserve"> </v>
      </c>
      <c r="N128" s="52" t="str">
        <f>IFERROR(VLOOKUP(Open[[#This Row],[TS ES O 11.06.23 Rang]],$AZ$7:$BA$101,2,0)*N$5," ")</f>
        <v xml:space="preserve"> </v>
      </c>
      <c r="O128" s="52" t="str">
        <f>IFERROR(VLOOKUP(Open[[#This Row],[TS SH O 24.06.23 Rang]],$AZ$7:$BA$101,2,0)*O$5," ")</f>
        <v xml:space="preserve"> </v>
      </c>
      <c r="P128" s="52" t="str">
        <f>IFERROR(VLOOKUP(Open[[#This Row],[TS LU O A 1.6.23 R]],$AZ$7:$BA$101,2,0)*P$5," ")</f>
        <v xml:space="preserve"> </v>
      </c>
      <c r="Q128" s="52" t="str">
        <f>IFERROR(VLOOKUP(Open[[#This Row],[TS LU O B 1.6.23 R]],$AZ$7:$BA$101,2,0)*Q$5," ")</f>
        <v xml:space="preserve"> </v>
      </c>
      <c r="R128" s="52" t="str">
        <f>IFERROR(VLOOKUP(Open[[#This Row],[TS ZH O/A 8.7.23 R]],$AZ$7:$BA$101,2,0)*R$5," ")</f>
        <v xml:space="preserve"> </v>
      </c>
      <c r="S128" s="148" t="str">
        <f>IFERROR(VLOOKUP(Open[[#This Row],[TS ZH O/B 8.7.23 R]],$AZ$7:$BA$101,2,0)*S$5," ")</f>
        <v xml:space="preserve"> </v>
      </c>
      <c r="T128" s="148" t="str">
        <f>IFERROR(VLOOKUP(Open[[#This Row],[TS BA O A 12.08.23 R]],$AZ$7:$BA$101,2,0)*T$5," ")</f>
        <v xml:space="preserve"> </v>
      </c>
      <c r="U128" s="148" t="str">
        <f>IFERROR(VLOOKUP(Open[[#This Row],[TS BA O B 12.08.23  R]],$AZ$7:$BA$101,2,0)*U$5," ")</f>
        <v xml:space="preserve"> </v>
      </c>
      <c r="V128" s="148" t="str">
        <f>IFERROR(VLOOKUP(Open[[#This Row],[SM LT O A 2.9.23 R]],$AZ$7:$BA$101,2,0)*V$5," ")</f>
        <v xml:space="preserve"> </v>
      </c>
      <c r="W128" s="148" t="str">
        <f>IFERROR(VLOOKUP(Open[[#This Row],[SM LT O B 2.9.23 R]],$AZ$7:$BA$101,2,0)*W$5," ")</f>
        <v xml:space="preserve"> </v>
      </c>
      <c r="X128" s="148" t="str">
        <f>IFERROR(VLOOKUP(Open[[#This Row],[TS LA O 16.9.23 R]],$AZ$7:$BA$101,2,0)*X$5," ")</f>
        <v xml:space="preserve"> </v>
      </c>
      <c r="Y128" s="148">
        <f>IFERROR(VLOOKUP(Open[[#This Row],[TS ZH O 8.10.23 R]],$AZ$7:$BA$101,2,0)*Y$5," ")</f>
        <v>420</v>
      </c>
      <c r="Z128" s="148" t="str">
        <f>IFERROR(VLOOKUP(Open[[#This Row],[TS ZH O/A 6.1.24 R]],$AZ$7:$BA$101,2,0)*Z$5," ")</f>
        <v xml:space="preserve"> </v>
      </c>
      <c r="AA128" s="148" t="str">
        <f>IFERROR(VLOOKUP(Open[[#This Row],[TS ZH O/B 6.1.24 R]],$AZ$7:$BA$101,2,0)*AA$5," ")</f>
        <v xml:space="preserve"> </v>
      </c>
      <c r="AB128" s="148" t="str">
        <f>IFERROR(VLOOKUP(Open[[#This Row],[TS SH O 13.1.24 R]],$AZ$7:$BA$101,2,0)*AB$5," ")</f>
        <v xml:space="preserve"> </v>
      </c>
      <c r="AC128">
        <v>0</v>
      </c>
      <c r="AD128">
        <v>0</v>
      </c>
      <c r="AE128">
        <v>0</v>
      </c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>
        <v>11</v>
      </c>
      <c r="AT128" s="63"/>
      <c r="AU128" s="63"/>
      <c r="AV128" s="63"/>
    </row>
    <row r="129" spans="1:48">
      <c r="A129" s="53">
        <f>RANK(Open[[#This Row],[PR Punkte]],Open[PR Punkte],0)</f>
        <v>121</v>
      </c>
      <c r="B129">
        <f>IF(Open[[#This Row],[PR Rang beim letzten Turnier]]&gt;Open[[#This Row],[PR Rang]],1,IF(Open[[#This Row],[PR Rang beim letzten Turnier]]=Open[[#This Row],[PR Rang]],0,-1))</f>
        <v>0</v>
      </c>
      <c r="C129" s="53">
        <f>RANK(Open[[#This Row],[PR Punkte]],Open[PR Punkte],0)</f>
        <v>121</v>
      </c>
      <c r="D129" s="1" t="s">
        <v>166</v>
      </c>
      <c r="E129" s="1" t="s">
        <v>12</v>
      </c>
      <c r="F129" s="52">
        <f>SUM(Open[[#This Row],[PR 1]:[PR 3]])</f>
        <v>420</v>
      </c>
      <c r="G129" s="52">
        <f>LARGE(Open[[#This Row],[TS ZH O/B 26.03.23]:[PR3]],1)</f>
        <v>420</v>
      </c>
      <c r="H129" s="52">
        <f>LARGE(Open[[#This Row],[TS ZH O/B 26.03.23]:[PR3]],2)</f>
        <v>0</v>
      </c>
      <c r="I129" s="52">
        <f>LARGE(Open[[#This Row],[TS ZH O/B 26.03.23]:[PR3]],3)</f>
        <v>0</v>
      </c>
      <c r="J129" s="1">
        <f t="shared" si="2"/>
        <v>121</v>
      </c>
      <c r="K129" s="52">
        <f t="shared" si="3"/>
        <v>420</v>
      </c>
      <c r="L129" s="52" t="str">
        <f>IFERROR(VLOOKUP(Open[[#This Row],[TS ZH O/B 26.03.23 Rang]],$AZ$7:$BA$101,2,0)*L$5," ")</f>
        <v xml:space="preserve"> </v>
      </c>
      <c r="M129" s="52" t="str">
        <f>IFERROR(VLOOKUP(Open[[#This Row],[TS SG O 29.04.23 Rang]],$AZ$7:$BA$101,2,0)*M$5," ")</f>
        <v xml:space="preserve"> </v>
      </c>
      <c r="N129" s="52" t="str">
        <f>IFERROR(VLOOKUP(Open[[#This Row],[TS ES O 11.06.23 Rang]],$AZ$7:$BA$101,2,0)*N$5," ")</f>
        <v xml:space="preserve"> </v>
      </c>
      <c r="O129" s="52" t="str">
        <f>IFERROR(VLOOKUP(Open[[#This Row],[TS SH O 24.06.23 Rang]],$AZ$7:$BA$101,2,0)*O$5," ")</f>
        <v xml:space="preserve"> </v>
      </c>
      <c r="P129" s="52" t="str">
        <f>IFERROR(VLOOKUP(Open[[#This Row],[TS LU O A 1.6.23 R]],$AZ$7:$BA$101,2,0)*P$5," ")</f>
        <v xml:space="preserve"> </v>
      </c>
      <c r="Q129" s="52" t="str">
        <f>IFERROR(VLOOKUP(Open[[#This Row],[TS LU O B 1.6.23 R]],$AZ$7:$BA$101,2,0)*Q$5," ")</f>
        <v xml:space="preserve"> </v>
      </c>
      <c r="R129" s="52" t="str">
        <f>IFERROR(VLOOKUP(Open[[#This Row],[TS ZH O/A 8.7.23 R]],$AZ$7:$BA$101,2,0)*R$5," ")</f>
        <v xml:space="preserve"> </v>
      </c>
      <c r="S129" s="148" t="str">
        <f>IFERROR(VLOOKUP(Open[[#This Row],[TS ZH O/B 8.7.23 R]],$AZ$7:$BA$101,2,0)*S$5," ")</f>
        <v xml:space="preserve"> </v>
      </c>
      <c r="T129" s="148" t="str">
        <f>IFERROR(VLOOKUP(Open[[#This Row],[TS BA O A 12.08.23 R]],$AZ$7:$BA$101,2,0)*T$5," ")</f>
        <v xml:space="preserve"> </v>
      </c>
      <c r="U129" s="148" t="str">
        <f>IFERROR(VLOOKUP(Open[[#This Row],[TS BA O B 12.08.23  R]],$AZ$7:$BA$101,2,0)*U$5," ")</f>
        <v xml:space="preserve"> </v>
      </c>
      <c r="V129" s="148" t="str">
        <f>IFERROR(VLOOKUP(Open[[#This Row],[SM LT O A 2.9.23 R]],$AZ$7:$BA$101,2,0)*V$5," ")</f>
        <v xml:space="preserve"> </v>
      </c>
      <c r="W129" s="148" t="str">
        <f>IFERROR(VLOOKUP(Open[[#This Row],[SM LT O B 2.9.23 R]],$AZ$7:$BA$101,2,0)*W$5," ")</f>
        <v xml:space="preserve"> </v>
      </c>
      <c r="X129" s="148" t="str">
        <f>IFERROR(VLOOKUP(Open[[#This Row],[TS LA O 16.9.23 R]],$AZ$7:$BA$101,2,0)*X$5," ")</f>
        <v xml:space="preserve"> </v>
      </c>
      <c r="Y129" s="148">
        <f>IFERROR(VLOOKUP(Open[[#This Row],[TS ZH O 8.10.23 R]],$AZ$7:$BA$101,2,0)*Y$5," ")</f>
        <v>420</v>
      </c>
      <c r="Z129" s="148" t="str">
        <f>IFERROR(VLOOKUP(Open[[#This Row],[TS ZH O/A 6.1.24 R]],$AZ$7:$BA$101,2,0)*Z$5," ")</f>
        <v xml:space="preserve"> </v>
      </c>
      <c r="AA129" s="148" t="str">
        <f>IFERROR(VLOOKUP(Open[[#This Row],[TS ZH O/B 6.1.24 R]],$AZ$7:$BA$101,2,0)*AA$5," ")</f>
        <v xml:space="preserve"> </v>
      </c>
      <c r="AB129" s="148" t="str">
        <f>IFERROR(VLOOKUP(Open[[#This Row],[TS SH O 13.1.24 R]],$AZ$7:$BA$101,2,0)*AB$5," ")</f>
        <v xml:space="preserve"> </v>
      </c>
      <c r="AC129">
        <v>0</v>
      </c>
      <c r="AD129">
        <v>0</v>
      </c>
      <c r="AE129">
        <v>0</v>
      </c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>
        <v>12</v>
      </c>
      <c r="AT129" s="63"/>
      <c r="AU129" s="63"/>
      <c r="AV129" s="63"/>
    </row>
    <row r="130" spans="1:48">
      <c r="A130" s="53">
        <f>RANK(Open[[#This Row],[PR Punkte]],Open[PR Punkte],0)</f>
        <v>124</v>
      </c>
      <c r="B130">
        <f>IF(Open[[#This Row],[PR Rang beim letzten Turnier]]&gt;Open[[#This Row],[PR Rang]],1,IF(Open[[#This Row],[PR Rang beim letzten Turnier]]=Open[[#This Row],[PR Rang]],0,-1))</f>
        <v>0</v>
      </c>
      <c r="C130" s="53">
        <f>RANK(Open[[#This Row],[PR Punkte]],Open[PR Punkte],0)</f>
        <v>124</v>
      </c>
      <c r="D130" s="1" t="s">
        <v>969</v>
      </c>
      <c r="E130" t="s">
        <v>10</v>
      </c>
      <c r="F130" s="52">
        <f>SUM(Open[[#This Row],[PR 1]:[PR 3]])</f>
        <v>402</v>
      </c>
      <c r="G130" s="52">
        <f>LARGE(Open[[#This Row],[TS ZH O/B 26.03.23]:[PR3]],1)</f>
        <v>210</v>
      </c>
      <c r="H130" s="52">
        <f>LARGE(Open[[#This Row],[TS ZH O/B 26.03.23]:[PR3]],2)</f>
        <v>192</v>
      </c>
      <c r="I130" s="52">
        <f>LARGE(Open[[#This Row],[TS ZH O/B 26.03.23]:[PR3]],3)</f>
        <v>0</v>
      </c>
      <c r="J130" s="1">
        <f t="shared" si="2"/>
        <v>124</v>
      </c>
      <c r="K130" s="52">
        <f t="shared" si="3"/>
        <v>402</v>
      </c>
      <c r="L130" s="52" t="str">
        <f>IFERROR(VLOOKUP(Open[[#This Row],[TS ZH O/B 26.03.23 Rang]],$AZ$7:$BA$101,2,0)*L$5," ")</f>
        <v xml:space="preserve"> </v>
      </c>
      <c r="M130" s="52" t="str">
        <f>IFERROR(VLOOKUP(Open[[#This Row],[TS SG O 29.04.23 Rang]],$AZ$7:$BA$101,2,0)*M$5," ")</f>
        <v xml:space="preserve"> </v>
      </c>
      <c r="N130" s="52" t="str">
        <f>IFERROR(VLOOKUP(Open[[#This Row],[TS ES O 11.06.23 Rang]],$AZ$7:$BA$101,2,0)*N$5," ")</f>
        <v xml:space="preserve"> </v>
      </c>
      <c r="O130" s="52" t="str">
        <f>IFERROR(VLOOKUP(Open[[#This Row],[TS SH O 24.06.23 Rang]],$AZ$7:$BA$101,2,0)*O$5," ")</f>
        <v xml:space="preserve"> </v>
      </c>
      <c r="P130" s="52" t="str">
        <f>IFERROR(VLOOKUP(Open[[#This Row],[TS LU O A 1.6.23 R]],$AZ$7:$BA$101,2,0)*P$5," ")</f>
        <v xml:space="preserve"> </v>
      </c>
      <c r="Q130" s="52" t="str">
        <f>IFERROR(VLOOKUP(Open[[#This Row],[TS LU O B 1.6.23 R]],$AZ$7:$BA$101,2,0)*Q$5," ")</f>
        <v xml:space="preserve"> </v>
      </c>
      <c r="R130" s="52" t="str">
        <f>IFERROR(VLOOKUP(Open[[#This Row],[TS ZH O/A 8.7.23 R]],$AZ$7:$BA$101,2,0)*R$5," ")</f>
        <v xml:space="preserve"> </v>
      </c>
      <c r="S130" s="148" t="str">
        <f>IFERROR(VLOOKUP(Open[[#This Row],[TS ZH O/B 8.7.23 R]],$AZ$7:$BA$101,2,0)*S$5," ")</f>
        <v xml:space="preserve"> </v>
      </c>
      <c r="T130" s="148" t="str">
        <f>IFERROR(VLOOKUP(Open[[#This Row],[TS BA O A 12.08.23 R]],$AZ$7:$BA$101,2,0)*T$5," ")</f>
        <v xml:space="preserve"> </v>
      </c>
      <c r="U130" s="148" t="str">
        <f>IFERROR(VLOOKUP(Open[[#This Row],[TS BA O B 12.08.23  R]],$AZ$7:$BA$101,2,0)*U$5," ")</f>
        <v xml:space="preserve"> </v>
      </c>
      <c r="V130" s="148" t="str">
        <f>IFERROR(VLOOKUP(Open[[#This Row],[SM LT O A 2.9.23 R]],$AZ$7:$BA$101,2,0)*V$5," ")</f>
        <v xml:space="preserve"> </v>
      </c>
      <c r="W130" s="148" t="str">
        <f>IFERROR(VLOOKUP(Open[[#This Row],[SM LT O B 2.9.23 R]],$AZ$7:$BA$101,2,0)*W$5," ")</f>
        <v xml:space="preserve"> </v>
      </c>
      <c r="X130" s="148">
        <f>IFERROR(VLOOKUP(Open[[#This Row],[TS LA O 16.9.23 R]],$AZ$7:$BA$101,2,0)*X$5," ")</f>
        <v>192</v>
      </c>
      <c r="Y130" s="148">
        <f>IFERROR(VLOOKUP(Open[[#This Row],[TS ZH O 8.10.23 R]],$AZ$7:$BA$101,2,0)*Y$5," ")</f>
        <v>210</v>
      </c>
      <c r="Z130" s="148" t="str">
        <f>IFERROR(VLOOKUP(Open[[#This Row],[TS ZH O/A 6.1.24 R]],$AZ$7:$BA$101,2,0)*Z$5," ")</f>
        <v xml:space="preserve"> </v>
      </c>
      <c r="AA130" s="148" t="str">
        <f>IFERROR(VLOOKUP(Open[[#This Row],[TS ZH O/B 6.1.24 R]],$AZ$7:$BA$101,2,0)*AA$5," ")</f>
        <v xml:space="preserve"> </v>
      </c>
      <c r="AB130" s="148" t="str">
        <f>IFERROR(VLOOKUP(Open[[#This Row],[TS SH O 13.1.24 R]],$AZ$7:$BA$101,2,0)*AB$5," ")</f>
        <v xml:space="preserve"> </v>
      </c>
      <c r="AC130">
        <v>0</v>
      </c>
      <c r="AD130">
        <v>0</v>
      </c>
      <c r="AE130">
        <v>0</v>
      </c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>
        <v>20</v>
      </c>
      <c r="AS130" s="63">
        <v>17</v>
      </c>
      <c r="AT130" s="63"/>
      <c r="AU130" s="63"/>
      <c r="AV130" s="63"/>
    </row>
    <row r="131" spans="1:48">
      <c r="A131" s="134">
        <f>RANK(Open[[#This Row],[PR Punkte]],Open[PR Punkte],0)</f>
        <v>125</v>
      </c>
      <c r="B131" s="133">
        <f>IF(Open[[#This Row],[PR Rang beim letzten Turnier]]&gt;Open[[#This Row],[PR Rang]],1,IF(Open[[#This Row],[PR Rang beim letzten Turnier]]=Open[[#This Row],[PR Rang]],0,-1))</f>
        <v>0</v>
      </c>
      <c r="C131" s="134">
        <f>RANK(Open[[#This Row],[PR Punkte]],Open[PR Punkte],0)</f>
        <v>125</v>
      </c>
      <c r="D131" s="137" t="s">
        <v>808</v>
      </c>
      <c r="E131" t="s">
        <v>6</v>
      </c>
      <c r="F131" s="135">
        <f>SUM(Open[[#This Row],[PR 1]:[PR 3]])</f>
        <v>394.5</v>
      </c>
      <c r="G131" s="52">
        <f>LARGE(Open[[#This Row],[TS ZH O/B 26.03.23]:[PR3]],1)</f>
        <v>217.5</v>
      </c>
      <c r="H131" s="52">
        <f>LARGE(Open[[#This Row],[TS ZH O/B 26.03.23]:[PR3]],2)</f>
        <v>177</v>
      </c>
      <c r="I131" s="52">
        <f>LARGE(Open[[#This Row],[TS ZH O/B 26.03.23]:[PR3]],3)</f>
        <v>0</v>
      </c>
      <c r="J131" s="137">
        <f t="shared" si="2"/>
        <v>125</v>
      </c>
      <c r="K131" s="136">
        <f t="shared" si="3"/>
        <v>394.5</v>
      </c>
      <c r="L131" s="52" t="str">
        <f>IFERROR(VLOOKUP(Open[[#This Row],[TS ZH O/B 26.03.23 Rang]],$AZ$7:$BA$101,2,0)*L$5," ")</f>
        <v xml:space="preserve"> </v>
      </c>
      <c r="M131" s="52">
        <f>IFERROR(VLOOKUP(Open[[#This Row],[TS SG O 29.04.23 Rang]],$AZ$7:$BA$101,2,0)*M$5," ")</f>
        <v>217.5</v>
      </c>
      <c r="N131" s="52">
        <f>IFERROR(VLOOKUP(Open[[#This Row],[TS ES O 11.06.23 Rang]],$AZ$7:$BA$101,2,0)*N$5," ")</f>
        <v>177</v>
      </c>
      <c r="O131" s="52" t="str">
        <f>IFERROR(VLOOKUP(Open[[#This Row],[TS SH O 24.06.23 Rang]],$AZ$7:$BA$101,2,0)*O$5," ")</f>
        <v xml:space="preserve"> </v>
      </c>
      <c r="P131" s="52" t="str">
        <f>IFERROR(VLOOKUP(Open[[#This Row],[TS LU O A 1.6.23 R]],$AZ$7:$BA$101,2,0)*P$5," ")</f>
        <v xml:space="preserve"> </v>
      </c>
      <c r="Q131" s="52" t="str">
        <f>IFERROR(VLOOKUP(Open[[#This Row],[TS LU O B 1.6.23 R]],$AZ$7:$BA$101,2,0)*Q$5," ")</f>
        <v xml:space="preserve"> </v>
      </c>
      <c r="R131" s="52" t="str">
        <f>IFERROR(VLOOKUP(Open[[#This Row],[TS ZH O/A 8.7.23 R]],$AZ$7:$BA$101,2,0)*R$5," ")</f>
        <v xml:space="preserve"> </v>
      </c>
      <c r="S131" s="148" t="str">
        <f>IFERROR(VLOOKUP(Open[[#This Row],[TS ZH O/B 8.7.23 R]],$AZ$7:$BA$101,2,0)*S$5," ")</f>
        <v xml:space="preserve"> </v>
      </c>
      <c r="T131" s="148" t="str">
        <f>IFERROR(VLOOKUP(Open[[#This Row],[TS BA O A 12.08.23 R]],$AZ$7:$BA$101,2,0)*T$5," ")</f>
        <v xml:space="preserve"> </v>
      </c>
      <c r="U131" s="148" t="str">
        <f>IFERROR(VLOOKUP(Open[[#This Row],[TS BA O B 12.08.23  R]],$AZ$7:$BA$101,2,0)*U$5," ")</f>
        <v xml:space="preserve"> </v>
      </c>
      <c r="V131" s="148" t="str">
        <f>IFERROR(VLOOKUP(Open[[#This Row],[SM LT O A 2.9.23 R]],$AZ$7:$BA$101,2,0)*V$5," ")</f>
        <v xml:space="preserve"> </v>
      </c>
      <c r="W131" s="148" t="str">
        <f>IFERROR(VLOOKUP(Open[[#This Row],[SM LT O B 2.9.23 R]],$AZ$7:$BA$101,2,0)*W$5," ")</f>
        <v xml:space="preserve"> </v>
      </c>
      <c r="X131" s="148" t="str">
        <f>IFERROR(VLOOKUP(Open[[#This Row],[TS LA O 16.9.23 R]],$AZ$7:$BA$101,2,0)*X$5," ")</f>
        <v xml:space="preserve"> </v>
      </c>
      <c r="Y131" s="148" t="str">
        <f>IFERROR(VLOOKUP(Open[[#This Row],[TS ZH O 8.10.23 R]],$AZ$7:$BA$101,2,0)*Y$5," ")</f>
        <v xml:space="preserve"> </v>
      </c>
      <c r="Z131" s="148" t="str">
        <f>IFERROR(VLOOKUP(Open[[#This Row],[TS ZH O/A 6.1.24 R]],$AZ$7:$BA$101,2,0)*Z$5," ")</f>
        <v xml:space="preserve"> </v>
      </c>
      <c r="AA131" s="148" t="str">
        <f>IFERROR(VLOOKUP(Open[[#This Row],[TS ZH O/B 6.1.24 R]],$AZ$7:$BA$101,2,0)*AA$5," ")</f>
        <v xml:space="preserve"> </v>
      </c>
      <c r="AB131" s="148" t="str">
        <f>IFERROR(VLOOKUP(Open[[#This Row],[TS SH O 13.1.24 R]],$AZ$7:$BA$101,2,0)*AB$5," ")</f>
        <v xml:space="preserve"> </v>
      </c>
      <c r="AC131">
        <v>0</v>
      </c>
      <c r="AD131">
        <v>0</v>
      </c>
      <c r="AE131">
        <v>0</v>
      </c>
      <c r="AF131" s="63"/>
      <c r="AG131" s="63">
        <v>28</v>
      </c>
      <c r="AH131" s="63">
        <v>19</v>
      </c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</row>
    <row r="132" spans="1:48">
      <c r="A132" s="53">
        <f>RANK(Open[[#This Row],[PR Punkte]],Open[PR Punkte],0)</f>
        <v>126</v>
      </c>
      <c r="B132">
        <f>IF(Open[[#This Row],[PR Rang beim letzten Turnier]]&gt;Open[[#This Row],[PR Rang]],1,IF(Open[[#This Row],[PR Rang beim letzten Turnier]]=Open[[#This Row],[PR Rang]],0,-1))</f>
        <v>0</v>
      </c>
      <c r="C132" s="53">
        <f>RANK(Open[[#This Row],[PR Punkte]],Open[PR Punkte],0)</f>
        <v>126</v>
      </c>
      <c r="D132" s="1" t="s">
        <v>829</v>
      </c>
      <c r="E132" t="s">
        <v>797</v>
      </c>
      <c r="F132" s="52">
        <f>SUM(Open[[#This Row],[PR 1]:[PR 3]])</f>
        <v>391.5</v>
      </c>
      <c r="G132" s="52">
        <f>LARGE(Open[[#This Row],[TS ZH O/B 26.03.23]:[PR3]],1)</f>
        <v>192</v>
      </c>
      <c r="H132" s="52">
        <f>LARGE(Open[[#This Row],[TS ZH O/B 26.03.23]:[PR3]],2)</f>
        <v>177</v>
      </c>
      <c r="I132" s="52">
        <f>LARGE(Open[[#This Row],[TS ZH O/B 26.03.23]:[PR3]],3)</f>
        <v>22.5</v>
      </c>
      <c r="J132" s="1">
        <f t="shared" si="2"/>
        <v>126</v>
      </c>
      <c r="K132" s="52">
        <f t="shared" si="3"/>
        <v>391.5</v>
      </c>
      <c r="L132" s="52" t="str">
        <f>IFERROR(VLOOKUP(Open[[#This Row],[TS ZH O/B 26.03.23 Rang]],$AZ$7:$BA$101,2,0)*L$5," ")</f>
        <v xml:space="preserve"> </v>
      </c>
      <c r="M132" s="52" t="str">
        <f>IFERROR(VLOOKUP(Open[[#This Row],[TS SG O 29.04.23 Rang]],$AZ$7:$BA$101,2,0)*M$5," ")</f>
        <v xml:space="preserve"> </v>
      </c>
      <c r="N132" s="52">
        <f>IFERROR(VLOOKUP(Open[[#This Row],[TS ES O 11.06.23 Rang]],$AZ$7:$BA$101,2,0)*N$5," ")</f>
        <v>177</v>
      </c>
      <c r="O132" s="52" t="str">
        <f>IFERROR(VLOOKUP(Open[[#This Row],[TS SH O 24.06.23 Rang]],$AZ$7:$BA$101,2,0)*O$5," ")</f>
        <v xml:space="preserve"> </v>
      </c>
      <c r="P132" s="52" t="str">
        <f>IFERROR(VLOOKUP(Open[[#This Row],[TS LU O A 1.6.23 R]],$AZ$7:$BA$101,2,0)*P$5," ")</f>
        <v xml:space="preserve"> </v>
      </c>
      <c r="Q132" s="52" t="str">
        <f>IFERROR(VLOOKUP(Open[[#This Row],[TS LU O B 1.6.23 R]],$AZ$7:$BA$101,2,0)*Q$5," ")</f>
        <v xml:space="preserve"> </v>
      </c>
      <c r="R132" s="52" t="str">
        <f>IFERROR(VLOOKUP(Open[[#This Row],[TS ZH O/A 8.7.23 R]],$AZ$7:$BA$101,2,0)*R$5," ")</f>
        <v xml:space="preserve"> </v>
      </c>
      <c r="S132" s="148" t="str">
        <f>IFERROR(VLOOKUP(Open[[#This Row],[TS ZH O/B 8.7.23 R]],$AZ$7:$BA$101,2,0)*S$5," ")</f>
        <v xml:space="preserve"> </v>
      </c>
      <c r="T132" s="148" t="str">
        <f>IFERROR(VLOOKUP(Open[[#This Row],[TS BA O A 12.08.23 R]],$AZ$7:$BA$101,2,0)*T$5," ")</f>
        <v xml:space="preserve"> </v>
      </c>
      <c r="U132" s="148" t="str">
        <f>IFERROR(VLOOKUP(Open[[#This Row],[TS BA O B 12.08.23  R]],$AZ$7:$BA$101,2,0)*U$5," ")</f>
        <v xml:space="preserve"> </v>
      </c>
      <c r="V132" s="148" t="str">
        <f>IFERROR(VLOOKUP(Open[[#This Row],[SM LT O A 2.9.23 R]],$AZ$7:$BA$101,2,0)*V$5," ")</f>
        <v xml:space="preserve"> </v>
      </c>
      <c r="W132" s="148">
        <f>IFERROR(VLOOKUP(Open[[#This Row],[SM LT O B 2.9.23 R]],$AZ$7:$BA$101,2,0)*W$5," ")</f>
        <v>22.5</v>
      </c>
      <c r="X132" s="148">
        <f>IFERROR(VLOOKUP(Open[[#This Row],[TS LA O 16.9.23 R]],$AZ$7:$BA$101,2,0)*X$5," ")</f>
        <v>192</v>
      </c>
      <c r="Y132" s="148" t="str">
        <f>IFERROR(VLOOKUP(Open[[#This Row],[TS ZH O 8.10.23 R]],$AZ$7:$BA$101,2,0)*Y$5," ")</f>
        <v xml:space="preserve"> </v>
      </c>
      <c r="Z132" s="148" t="str">
        <f>IFERROR(VLOOKUP(Open[[#This Row],[TS ZH O/A 6.1.24 R]],$AZ$7:$BA$101,2,0)*Z$5," ")</f>
        <v xml:space="preserve"> </v>
      </c>
      <c r="AA132" s="148" t="str">
        <f>IFERROR(VLOOKUP(Open[[#This Row],[TS ZH O/B 6.1.24 R]],$AZ$7:$BA$101,2,0)*AA$5," ")</f>
        <v xml:space="preserve"> </v>
      </c>
      <c r="AB132" s="148" t="str">
        <f>IFERROR(VLOOKUP(Open[[#This Row],[TS SH O 13.1.24 R]],$AZ$7:$BA$101,2,0)*AB$5," ")</f>
        <v xml:space="preserve"> </v>
      </c>
      <c r="AC132">
        <v>0</v>
      </c>
      <c r="AD132">
        <v>0</v>
      </c>
      <c r="AE132">
        <v>0</v>
      </c>
      <c r="AF132" s="63"/>
      <c r="AG132" s="63"/>
      <c r="AH132" s="63">
        <v>24</v>
      </c>
      <c r="AI132" s="63"/>
      <c r="AJ132" s="63"/>
      <c r="AK132" s="63"/>
      <c r="AL132" s="63"/>
      <c r="AM132" s="63"/>
      <c r="AN132" s="63"/>
      <c r="AO132" s="63"/>
      <c r="AP132" s="63"/>
      <c r="AQ132" s="63">
        <v>15</v>
      </c>
      <c r="AR132" s="63">
        <v>21</v>
      </c>
      <c r="AS132" s="63"/>
      <c r="AT132" s="63"/>
      <c r="AU132" s="63"/>
      <c r="AV132" s="63"/>
    </row>
    <row r="133" spans="1:48">
      <c r="A133" s="53">
        <f>RANK(Open[[#This Row],[PR Punkte]],Open[PR Punkte],0)</f>
        <v>127</v>
      </c>
      <c r="B133">
        <f>IF(Open[[#This Row],[PR Rang beim letzten Turnier]]&gt;Open[[#This Row],[PR Rang]],1,IF(Open[[#This Row],[PR Rang beim letzten Turnier]]=Open[[#This Row],[PR Rang]],0,-1))</f>
        <v>0</v>
      </c>
      <c r="C133" s="53">
        <f>RANK(Open[[#This Row],[PR Punkte]],Open[PR Punkte],0)</f>
        <v>127</v>
      </c>
      <c r="D133" s="1" t="s">
        <v>624</v>
      </c>
      <c r="E133" t="s">
        <v>10</v>
      </c>
      <c r="F133" s="99">
        <f>SUM(Open[[#This Row],[PR 1]:[PR 3]])</f>
        <v>390</v>
      </c>
      <c r="G133" s="52">
        <f>LARGE(Open[[#This Row],[TS ZH O/B 26.03.23]:[PR3]],1)</f>
        <v>213</v>
      </c>
      <c r="H133" s="52">
        <f>LARGE(Open[[#This Row],[TS ZH O/B 26.03.23]:[PR3]],2)</f>
        <v>177</v>
      </c>
      <c r="I133" s="52">
        <f>LARGE(Open[[#This Row],[TS ZH O/B 26.03.23]:[PR3]],3)</f>
        <v>0</v>
      </c>
      <c r="J133" s="1">
        <f t="shared" si="2"/>
        <v>127</v>
      </c>
      <c r="K133" s="52">
        <f t="shared" si="3"/>
        <v>390</v>
      </c>
      <c r="L133" s="52" t="str">
        <f>IFERROR(VLOOKUP(Open[[#This Row],[TS ZH O/B 26.03.23 Rang]],$AZ$7:$BA$101,2,0)*L$5," ")</f>
        <v xml:space="preserve"> </v>
      </c>
      <c r="M133" s="52" t="str">
        <f>IFERROR(VLOOKUP(Open[[#This Row],[TS SG O 29.04.23 Rang]],$AZ$7:$BA$101,2,0)*M$5," ")</f>
        <v xml:space="preserve"> </v>
      </c>
      <c r="N133" s="52" t="str">
        <f>IFERROR(VLOOKUP(Open[[#This Row],[TS ES O 11.06.23 Rang]],$AZ$7:$BA$101,2,0)*N$5," ")</f>
        <v xml:space="preserve"> </v>
      </c>
      <c r="O133" s="52" t="str">
        <f>IFERROR(VLOOKUP(Open[[#This Row],[TS SH O 24.06.23 Rang]],$AZ$7:$BA$101,2,0)*O$5," ")</f>
        <v xml:space="preserve"> </v>
      </c>
      <c r="P133" s="52">
        <f>IFERROR(VLOOKUP(Open[[#This Row],[TS LU O A 1.6.23 R]],$AZ$7:$BA$101,2,0)*P$5," ")</f>
        <v>177</v>
      </c>
      <c r="Q133" s="52" t="str">
        <f>IFERROR(VLOOKUP(Open[[#This Row],[TS LU O B 1.6.23 R]],$AZ$7:$BA$101,2,0)*Q$5," ")</f>
        <v xml:space="preserve"> </v>
      </c>
      <c r="R133" s="52">
        <f>IFERROR(VLOOKUP(Open[[#This Row],[TS ZH O/A 8.7.23 R]],$AZ$7:$BA$101,2,0)*R$5," ")</f>
        <v>213</v>
      </c>
      <c r="S133" s="148" t="str">
        <f>IFERROR(VLOOKUP(Open[[#This Row],[TS ZH O/B 8.7.23 R]],$AZ$7:$BA$101,2,0)*S$5," ")</f>
        <v xml:space="preserve"> </v>
      </c>
      <c r="T133" s="148" t="str">
        <f>IFERROR(VLOOKUP(Open[[#This Row],[TS BA O A 12.08.23 R]],$AZ$7:$BA$101,2,0)*T$5," ")</f>
        <v xml:space="preserve"> </v>
      </c>
      <c r="U133" s="148" t="str">
        <f>IFERROR(VLOOKUP(Open[[#This Row],[TS BA O B 12.08.23  R]],$AZ$7:$BA$101,2,0)*U$5," ")</f>
        <v xml:space="preserve"> </v>
      </c>
      <c r="V133" s="148" t="str">
        <f>IFERROR(VLOOKUP(Open[[#This Row],[SM LT O A 2.9.23 R]],$AZ$7:$BA$101,2,0)*V$5," ")</f>
        <v xml:space="preserve"> </v>
      </c>
      <c r="W133" s="148" t="str">
        <f>IFERROR(VLOOKUP(Open[[#This Row],[SM LT O B 2.9.23 R]],$AZ$7:$BA$101,2,0)*W$5," ")</f>
        <v xml:space="preserve"> </v>
      </c>
      <c r="X133" s="148" t="str">
        <f>IFERROR(VLOOKUP(Open[[#This Row],[TS LA O 16.9.23 R]],$AZ$7:$BA$101,2,0)*X$5," ")</f>
        <v xml:space="preserve"> </v>
      </c>
      <c r="Y133" s="148" t="str">
        <f>IFERROR(VLOOKUP(Open[[#This Row],[TS ZH O 8.10.23 R]],$AZ$7:$BA$101,2,0)*Y$5," ")</f>
        <v xml:space="preserve"> </v>
      </c>
      <c r="Z133" s="148" t="str">
        <f>IFERROR(VLOOKUP(Open[[#This Row],[TS ZH O/A 6.1.24 R]],$AZ$7:$BA$101,2,0)*Z$5," ")</f>
        <v xml:space="preserve"> </v>
      </c>
      <c r="AA133" s="148" t="str">
        <f>IFERROR(VLOOKUP(Open[[#This Row],[TS ZH O/B 6.1.24 R]],$AZ$7:$BA$101,2,0)*AA$5," ")</f>
        <v xml:space="preserve"> </v>
      </c>
      <c r="AB133" s="148" t="str">
        <f>IFERROR(VLOOKUP(Open[[#This Row],[TS SH O 13.1.24 R]],$AZ$7:$BA$101,2,0)*AB$5," ")</f>
        <v xml:space="preserve"> </v>
      </c>
      <c r="AC133">
        <v>0</v>
      </c>
      <c r="AD133">
        <v>0</v>
      </c>
      <c r="AE133">
        <v>0</v>
      </c>
      <c r="AF133" s="63"/>
      <c r="AG133" s="63"/>
      <c r="AH133" s="63"/>
      <c r="AI133" s="63"/>
      <c r="AJ133" s="63">
        <v>17</v>
      </c>
      <c r="AK133" s="63"/>
      <c r="AL133" s="63">
        <v>19</v>
      </c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</row>
    <row r="134" spans="1:48">
      <c r="A134" s="53">
        <f>RANK(Open[[#This Row],[PR Punkte]],Open[PR Punkte],0)</f>
        <v>128</v>
      </c>
      <c r="B134">
        <f>IF(Open[[#This Row],[PR Rang beim letzten Turnier]]&gt;Open[[#This Row],[PR Rang]],1,IF(Open[[#This Row],[PR Rang beim letzten Turnier]]=Open[[#This Row],[PR Rang]],0,-1))</f>
        <v>0</v>
      </c>
      <c r="C134" s="53">
        <f>RANK(Open[[#This Row],[PR Punkte]],Open[PR Punkte],0)</f>
        <v>128</v>
      </c>
      <c r="D134" s="1" t="s">
        <v>828</v>
      </c>
      <c r="E134" t="s">
        <v>797</v>
      </c>
      <c r="F134" s="52">
        <f>SUM(Open[[#This Row],[PR 1]:[PR 3]])</f>
        <v>387</v>
      </c>
      <c r="G134" s="52">
        <f>LARGE(Open[[#This Row],[TS ZH O/B 26.03.23]:[PR3]],1)</f>
        <v>210</v>
      </c>
      <c r="H134" s="52">
        <f>LARGE(Open[[#This Row],[TS ZH O/B 26.03.23]:[PR3]],2)</f>
        <v>177</v>
      </c>
      <c r="I134" s="52">
        <f>LARGE(Open[[#This Row],[TS ZH O/B 26.03.23]:[PR3]],3)</f>
        <v>0</v>
      </c>
      <c r="J134" s="1">
        <f t="shared" si="2"/>
        <v>128</v>
      </c>
      <c r="K134" s="52">
        <f t="shared" si="3"/>
        <v>387</v>
      </c>
      <c r="L134" s="52" t="str">
        <f>IFERROR(VLOOKUP(Open[[#This Row],[TS ZH O/B 26.03.23 Rang]],$AZ$7:$BA$101,2,0)*L$5," ")</f>
        <v xml:space="preserve"> </v>
      </c>
      <c r="M134" s="52" t="str">
        <f>IFERROR(VLOOKUP(Open[[#This Row],[TS SG O 29.04.23 Rang]],$AZ$7:$BA$101,2,0)*M$5," ")</f>
        <v xml:space="preserve"> </v>
      </c>
      <c r="N134" s="52">
        <f>IFERROR(VLOOKUP(Open[[#This Row],[TS ES O 11.06.23 Rang]],$AZ$7:$BA$101,2,0)*N$5," ")</f>
        <v>177</v>
      </c>
      <c r="O134" s="52" t="str">
        <f>IFERROR(VLOOKUP(Open[[#This Row],[TS SH O 24.06.23 Rang]],$AZ$7:$BA$101,2,0)*O$5," ")</f>
        <v xml:space="preserve"> </v>
      </c>
      <c r="P134" s="52" t="str">
        <f>IFERROR(VLOOKUP(Open[[#This Row],[TS LU O A 1.6.23 R]],$AZ$7:$BA$101,2,0)*P$5," ")</f>
        <v xml:space="preserve"> </v>
      </c>
      <c r="Q134" s="52" t="str">
        <f>IFERROR(VLOOKUP(Open[[#This Row],[TS LU O B 1.6.23 R]],$AZ$7:$BA$101,2,0)*Q$5," ")</f>
        <v xml:space="preserve"> </v>
      </c>
      <c r="R134" s="52" t="str">
        <f>IFERROR(VLOOKUP(Open[[#This Row],[TS ZH O/A 8.7.23 R]],$AZ$7:$BA$101,2,0)*R$5," ")</f>
        <v xml:space="preserve"> </v>
      </c>
      <c r="S134" s="148" t="str">
        <f>IFERROR(VLOOKUP(Open[[#This Row],[TS ZH O/B 8.7.23 R]],$AZ$7:$BA$101,2,0)*S$5," ")</f>
        <v xml:space="preserve"> </v>
      </c>
      <c r="T134" s="148" t="str">
        <f>IFERROR(VLOOKUP(Open[[#This Row],[TS BA O A 12.08.23 R]],$AZ$7:$BA$101,2,0)*T$5," ")</f>
        <v xml:space="preserve"> </v>
      </c>
      <c r="U134" s="148" t="str">
        <f>IFERROR(VLOOKUP(Open[[#This Row],[TS BA O B 12.08.23  R]],$AZ$7:$BA$101,2,0)*U$5," ")</f>
        <v xml:space="preserve"> </v>
      </c>
      <c r="V134" s="148" t="str">
        <f>IFERROR(VLOOKUP(Open[[#This Row],[SM LT O A 2.9.23 R]],$AZ$7:$BA$101,2,0)*V$5," ")</f>
        <v xml:space="preserve"> </v>
      </c>
      <c r="W134" s="148" t="str">
        <f>IFERROR(VLOOKUP(Open[[#This Row],[SM LT O B 2.9.23 R]],$AZ$7:$BA$101,2,0)*W$5," ")</f>
        <v xml:space="preserve"> </v>
      </c>
      <c r="X134" s="148" t="str">
        <f>IFERROR(VLOOKUP(Open[[#This Row],[TS LA O 16.9.23 R]],$AZ$7:$BA$101,2,0)*X$5," ")</f>
        <v xml:space="preserve"> </v>
      </c>
      <c r="Y134" s="148">
        <f>IFERROR(VLOOKUP(Open[[#This Row],[TS ZH O 8.10.23 R]],$AZ$7:$BA$101,2,0)*Y$5," ")</f>
        <v>210</v>
      </c>
      <c r="Z134" s="148" t="str">
        <f>IFERROR(VLOOKUP(Open[[#This Row],[TS ZH O/A 6.1.24 R]],$AZ$7:$BA$101,2,0)*Z$5," ")</f>
        <v xml:space="preserve"> </v>
      </c>
      <c r="AA134" s="148" t="str">
        <f>IFERROR(VLOOKUP(Open[[#This Row],[TS ZH O/B 6.1.24 R]],$AZ$7:$BA$101,2,0)*AA$5," ")</f>
        <v xml:space="preserve"> </v>
      </c>
      <c r="AB134" s="148" t="str">
        <f>IFERROR(VLOOKUP(Open[[#This Row],[TS SH O 13.1.24 R]],$AZ$7:$BA$101,2,0)*AB$5," ")</f>
        <v xml:space="preserve"> </v>
      </c>
      <c r="AC134">
        <v>0</v>
      </c>
      <c r="AD134">
        <v>0</v>
      </c>
      <c r="AE134">
        <v>0</v>
      </c>
      <c r="AF134" s="63"/>
      <c r="AG134" s="63"/>
      <c r="AH134" s="63">
        <v>24</v>
      </c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>
        <v>21</v>
      </c>
      <c r="AT134" s="63"/>
      <c r="AU134" s="63"/>
      <c r="AV134" s="63"/>
    </row>
    <row r="135" spans="1:48">
      <c r="A135" s="53">
        <f>RANK(Open[[#This Row],[PR Punkte]],Open[PR Punkte],0)</f>
        <v>129</v>
      </c>
      <c r="B135">
        <f>IF(Open[[#This Row],[PR Rang beim letzten Turnier]]&gt;Open[[#This Row],[PR Rang]],1,IF(Open[[#This Row],[PR Rang beim letzten Turnier]]=Open[[#This Row],[PR Rang]],0,-1))</f>
        <v>0</v>
      </c>
      <c r="C135" s="53">
        <f>RANK(Open[[#This Row],[PR Punkte]],Open[PR Punkte],0)</f>
        <v>129</v>
      </c>
      <c r="D135" s="1" t="s">
        <v>692</v>
      </c>
      <c r="E135" t="s">
        <v>12</v>
      </c>
      <c r="F135" s="99">
        <f>SUM(Open[[#This Row],[PR 1]:[PR 3]])</f>
        <v>369</v>
      </c>
      <c r="G135" s="52">
        <f>LARGE(Open[[#This Row],[TS ZH O/B 26.03.23]:[PR3]],1)</f>
        <v>369</v>
      </c>
      <c r="H135" s="52">
        <f>LARGE(Open[[#This Row],[TS ZH O/B 26.03.23]:[PR3]],2)</f>
        <v>0</v>
      </c>
      <c r="I135" s="52">
        <f>LARGE(Open[[#This Row],[TS ZH O/B 26.03.23]:[PR3]],3)</f>
        <v>0</v>
      </c>
      <c r="J135" s="1">
        <f t="shared" ref="J135:J198" si="4">RANK(K135,$K$7:$K$944,0)</f>
        <v>129</v>
      </c>
      <c r="K135" s="52">
        <f t="shared" ref="K135:K198" si="5">SUM(L135:AE135)</f>
        <v>369</v>
      </c>
      <c r="L135" s="52" t="str">
        <f>IFERROR(VLOOKUP(Open[[#This Row],[TS ZH O/B 26.03.23 Rang]],$AZ$7:$BA$101,2,0)*L$5," ")</f>
        <v xml:space="preserve"> </v>
      </c>
      <c r="M135" s="52" t="str">
        <f>IFERROR(VLOOKUP(Open[[#This Row],[TS SG O 29.04.23 Rang]],$AZ$7:$BA$101,2,0)*M$5," ")</f>
        <v xml:space="preserve"> </v>
      </c>
      <c r="N135" s="52" t="str">
        <f>IFERROR(VLOOKUP(Open[[#This Row],[TS ES O 11.06.23 Rang]],$AZ$7:$BA$101,2,0)*N$5," ")</f>
        <v xml:space="preserve"> </v>
      </c>
      <c r="O135" s="52" t="str">
        <f>IFERROR(VLOOKUP(Open[[#This Row],[TS SH O 24.06.23 Rang]],$AZ$7:$BA$101,2,0)*O$5," ")</f>
        <v xml:space="preserve"> </v>
      </c>
      <c r="P135" s="52" t="str">
        <f>IFERROR(VLOOKUP(Open[[#This Row],[TS LU O A 1.6.23 R]],$AZ$7:$BA$101,2,0)*P$5," ")</f>
        <v xml:space="preserve"> </v>
      </c>
      <c r="Q135" s="52" t="str">
        <f>IFERROR(VLOOKUP(Open[[#This Row],[TS LU O B 1.6.23 R]],$AZ$7:$BA$101,2,0)*Q$5," ")</f>
        <v xml:space="preserve"> </v>
      </c>
      <c r="R135" s="52" t="str">
        <f>IFERROR(VLOOKUP(Open[[#This Row],[TS ZH O/A 8.7.23 R]],$AZ$7:$BA$101,2,0)*R$5," ")</f>
        <v xml:space="preserve"> </v>
      </c>
      <c r="S135" s="148" t="str">
        <f>IFERROR(VLOOKUP(Open[[#This Row],[TS ZH O/B 8.7.23 R]],$AZ$7:$BA$101,2,0)*S$5," ")</f>
        <v xml:space="preserve"> </v>
      </c>
      <c r="T135" s="148">
        <f>IFERROR(VLOOKUP(Open[[#This Row],[TS BA O A 12.08.23 R]],$AZ$7:$BA$101,2,0)*T$5," ")</f>
        <v>369</v>
      </c>
      <c r="U135" s="148" t="str">
        <f>IFERROR(VLOOKUP(Open[[#This Row],[TS BA O B 12.08.23  R]],$AZ$7:$BA$101,2,0)*U$5," ")</f>
        <v xml:space="preserve"> </v>
      </c>
      <c r="V135" s="148" t="str">
        <f>IFERROR(VLOOKUP(Open[[#This Row],[SM LT O A 2.9.23 R]],$AZ$7:$BA$101,2,0)*V$5," ")</f>
        <v xml:space="preserve"> </v>
      </c>
      <c r="W135" s="148" t="str">
        <f>IFERROR(VLOOKUP(Open[[#This Row],[SM LT O B 2.9.23 R]],$AZ$7:$BA$101,2,0)*W$5," ")</f>
        <v xml:space="preserve"> </v>
      </c>
      <c r="X135" s="148" t="str">
        <f>IFERROR(VLOOKUP(Open[[#This Row],[TS LA O 16.9.23 R]],$AZ$7:$BA$101,2,0)*X$5," ")</f>
        <v xml:space="preserve"> </v>
      </c>
      <c r="Y135" s="148" t="str">
        <f>IFERROR(VLOOKUP(Open[[#This Row],[TS ZH O 8.10.23 R]],$AZ$7:$BA$101,2,0)*Y$5," ")</f>
        <v xml:space="preserve"> </v>
      </c>
      <c r="Z135" s="148" t="str">
        <f>IFERROR(VLOOKUP(Open[[#This Row],[TS ZH O/A 6.1.24 R]],$AZ$7:$BA$101,2,0)*Z$5," ")</f>
        <v xml:space="preserve"> </v>
      </c>
      <c r="AA135" s="148" t="str">
        <f>IFERROR(VLOOKUP(Open[[#This Row],[TS ZH O/B 6.1.24 R]],$AZ$7:$BA$101,2,0)*AA$5," ")</f>
        <v xml:space="preserve"> </v>
      </c>
      <c r="AB135" s="148" t="str">
        <f>IFERROR(VLOOKUP(Open[[#This Row],[TS SH O 13.1.24 R]],$AZ$7:$BA$101,2,0)*AB$5," ")</f>
        <v xml:space="preserve"> </v>
      </c>
      <c r="AC135">
        <v>0</v>
      </c>
      <c r="AD135">
        <v>0</v>
      </c>
      <c r="AE135">
        <v>0</v>
      </c>
      <c r="AF135" s="63"/>
      <c r="AG135" s="63"/>
      <c r="AH135" s="63"/>
      <c r="AI135" s="63"/>
      <c r="AJ135" s="63"/>
      <c r="AK135" s="63"/>
      <c r="AL135" s="63"/>
      <c r="AM135" s="63"/>
      <c r="AN135" s="63">
        <v>13</v>
      </c>
      <c r="AO135" s="63"/>
      <c r="AP135" s="63"/>
      <c r="AQ135" s="63"/>
      <c r="AR135" s="63"/>
      <c r="AS135" s="63"/>
      <c r="AT135" s="63"/>
      <c r="AU135" s="63"/>
      <c r="AV135" s="63"/>
    </row>
    <row r="136" spans="1:48">
      <c r="A136" s="53">
        <f>RANK(Open[[#This Row],[PR Punkte]],Open[PR Punkte],0)</f>
        <v>129</v>
      </c>
      <c r="B136">
        <f>IF(Open[[#This Row],[PR Rang beim letzten Turnier]]&gt;Open[[#This Row],[PR Rang]],1,IF(Open[[#This Row],[PR Rang beim letzten Turnier]]=Open[[#This Row],[PR Rang]],0,-1))</f>
        <v>0</v>
      </c>
      <c r="C136" s="53">
        <f>RANK(Open[[#This Row],[PR Punkte]],Open[PR Punkte],0)</f>
        <v>129</v>
      </c>
      <c r="D136" s="1" t="s">
        <v>729</v>
      </c>
      <c r="E136" t="s">
        <v>10</v>
      </c>
      <c r="F136" s="52">
        <f>SUM(Open[[#This Row],[PR 1]:[PR 3]])</f>
        <v>369</v>
      </c>
      <c r="G136" s="52">
        <f>LARGE(Open[[#This Row],[TS ZH O/B 26.03.23]:[PR3]],1)</f>
        <v>369</v>
      </c>
      <c r="H136" s="52">
        <f>LARGE(Open[[#This Row],[TS ZH O/B 26.03.23]:[PR3]],2)</f>
        <v>0</v>
      </c>
      <c r="I136" s="52">
        <f>LARGE(Open[[#This Row],[TS ZH O/B 26.03.23]:[PR3]],3)</f>
        <v>0</v>
      </c>
      <c r="J136" s="1">
        <f t="shared" si="4"/>
        <v>129</v>
      </c>
      <c r="K136" s="52">
        <f t="shared" si="5"/>
        <v>369</v>
      </c>
      <c r="L136" s="52" t="str">
        <f>IFERROR(VLOOKUP(Open[[#This Row],[TS ZH O/B 26.03.23 Rang]],$AZ$7:$BA$101,2,0)*L$5," ")</f>
        <v xml:space="preserve"> </v>
      </c>
      <c r="M136" s="52" t="str">
        <f>IFERROR(VLOOKUP(Open[[#This Row],[TS SG O 29.04.23 Rang]],$AZ$7:$BA$101,2,0)*M$5," ")</f>
        <v xml:space="preserve"> </v>
      </c>
      <c r="N136" s="52" t="str">
        <f>IFERROR(VLOOKUP(Open[[#This Row],[TS ES O 11.06.23 Rang]],$AZ$7:$BA$101,2,0)*N$5," ")</f>
        <v xml:space="preserve"> </v>
      </c>
      <c r="O136" s="52" t="str">
        <f>IFERROR(VLOOKUP(Open[[#This Row],[TS SH O 24.06.23 Rang]],$AZ$7:$BA$101,2,0)*O$5," ")</f>
        <v xml:space="preserve"> </v>
      </c>
      <c r="P136" s="52" t="str">
        <f>IFERROR(VLOOKUP(Open[[#This Row],[TS LU O A 1.6.23 R]],$AZ$7:$BA$101,2,0)*P$5," ")</f>
        <v xml:space="preserve"> </v>
      </c>
      <c r="Q136" s="52" t="str">
        <f>IFERROR(VLOOKUP(Open[[#This Row],[TS LU O B 1.6.23 R]],$AZ$7:$BA$101,2,0)*Q$5," ")</f>
        <v xml:space="preserve"> </v>
      </c>
      <c r="R136" s="52" t="str">
        <f>IFERROR(VLOOKUP(Open[[#This Row],[TS ZH O/A 8.7.23 R]],$AZ$7:$BA$101,2,0)*R$5," ")</f>
        <v xml:space="preserve"> </v>
      </c>
      <c r="S136" s="148" t="str">
        <f>IFERROR(VLOOKUP(Open[[#This Row],[TS ZH O/B 8.7.23 R]],$AZ$7:$BA$101,2,0)*S$5," ")</f>
        <v xml:space="preserve"> </v>
      </c>
      <c r="T136" s="148">
        <f>IFERROR(VLOOKUP(Open[[#This Row],[TS BA O A 12.08.23 R]],$AZ$7:$BA$101,2,0)*T$5," ")</f>
        <v>369</v>
      </c>
      <c r="U136" s="148" t="str">
        <f>IFERROR(VLOOKUP(Open[[#This Row],[TS BA O B 12.08.23  R]],$AZ$7:$BA$101,2,0)*U$5," ")</f>
        <v xml:space="preserve"> </v>
      </c>
      <c r="V136" s="148" t="str">
        <f>IFERROR(VLOOKUP(Open[[#This Row],[SM LT O A 2.9.23 R]],$AZ$7:$BA$101,2,0)*V$5," ")</f>
        <v xml:space="preserve"> </v>
      </c>
      <c r="W136" s="148" t="str">
        <f>IFERROR(VLOOKUP(Open[[#This Row],[SM LT O B 2.9.23 R]],$AZ$7:$BA$101,2,0)*W$5," ")</f>
        <v xml:space="preserve"> </v>
      </c>
      <c r="X136" s="148" t="str">
        <f>IFERROR(VLOOKUP(Open[[#This Row],[TS LA O 16.9.23 R]],$AZ$7:$BA$101,2,0)*X$5," ")</f>
        <v xml:space="preserve"> </v>
      </c>
      <c r="Y136" s="148" t="str">
        <f>IFERROR(VLOOKUP(Open[[#This Row],[TS ZH O 8.10.23 R]],$AZ$7:$BA$101,2,0)*Y$5," ")</f>
        <v xml:space="preserve"> </v>
      </c>
      <c r="Z136" s="148" t="str">
        <f>IFERROR(VLOOKUP(Open[[#This Row],[TS ZH O/A 6.1.24 R]],$AZ$7:$BA$101,2,0)*Z$5," ")</f>
        <v xml:space="preserve"> </v>
      </c>
      <c r="AA136" s="148" t="str">
        <f>IFERROR(VLOOKUP(Open[[#This Row],[TS ZH O/B 6.1.24 R]],$AZ$7:$BA$101,2,0)*AA$5," ")</f>
        <v xml:space="preserve"> </v>
      </c>
      <c r="AB136" s="148" t="str">
        <f>IFERROR(VLOOKUP(Open[[#This Row],[TS SH O 13.1.24 R]],$AZ$7:$BA$101,2,0)*AB$5," ")</f>
        <v xml:space="preserve"> </v>
      </c>
      <c r="AC136">
        <v>0</v>
      </c>
      <c r="AD136">
        <v>0</v>
      </c>
      <c r="AE136">
        <v>0</v>
      </c>
      <c r="AF136" s="63"/>
      <c r="AG136" s="63"/>
      <c r="AH136" s="63"/>
      <c r="AI136" s="63"/>
      <c r="AJ136" s="63"/>
      <c r="AK136" s="63"/>
      <c r="AL136" s="63"/>
      <c r="AM136" s="63"/>
      <c r="AN136" s="63">
        <v>13</v>
      </c>
      <c r="AO136" s="63"/>
      <c r="AP136" s="63"/>
      <c r="AQ136" s="63"/>
      <c r="AR136" s="63"/>
      <c r="AS136" s="63"/>
      <c r="AT136" s="63"/>
      <c r="AU136" s="63"/>
      <c r="AV136" s="63"/>
    </row>
    <row r="137" spans="1:48">
      <c r="A137" s="53">
        <f>RANK(Open[[#This Row],[PR Punkte]],Open[PR Punkte],0)</f>
        <v>129</v>
      </c>
      <c r="B137">
        <f>IF(Open[[#This Row],[PR Rang beim letzten Turnier]]&gt;Open[[#This Row],[PR Rang]],1,IF(Open[[#This Row],[PR Rang beim letzten Turnier]]=Open[[#This Row],[PR Rang]],0,-1))</f>
        <v>0</v>
      </c>
      <c r="C137" s="53">
        <f>RANK(Open[[#This Row],[PR Punkte]],Open[PR Punkte],0)</f>
        <v>129</v>
      </c>
      <c r="D137" s="1" t="s">
        <v>890</v>
      </c>
      <c r="E137" t="s">
        <v>17</v>
      </c>
      <c r="F137" s="99">
        <f>SUM(Open[[#This Row],[PR 1]:[PR 3]])</f>
        <v>369</v>
      </c>
      <c r="G137" s="52">
        <f>LARGE(Open[[#This Row],[TS ZH O/B 26.03.23]:[PR3]],1)</f>
        <v>369</v>
      </c>
      <c r="H137" s="52">
        <f>LARGE(Open[[#This Row],[TS ZH O/B 26.03.23]:[PR3]],2)</f>
        <v>0</v>
      </c>
      <c r="I137" s="52">
        <f>LARGE(Open[[#This Row],[TS ZH O/B 26.03.23]:[PR3]],3)</f>
        <v>0</v>
      </c>
      <c r="J137" s="1">
        <f t="shared" si="4"/>
        <v>129</v>
      </c>
      <c r="K137" s="52">
        <f t="shared" si="5"/>
        <v>369</v>
      </c>
      <c r="L137" s="52" t="str">
        <f>IFERROR(VLOOKUP(Open[[#This Row],[TS ZH O/B 26.03.23 Rang]],$AZ$7:$BA$101,2,0)*L$5," ")</f>
        <v xml:space="preserve"> </v>
      </c>
      <c r="M137" s="52" t="str">
        <f>IFERROR(VLOOKUP(Open[[#This Row],[TS SG O 29.04.23 Rang]],$AZ$7:$BA$101,2,0)*M$5," ")</f>
        <v xml:space="preserve"> </v>
      </c>
      <c r="N137" s="52" t="str">
        <f>IFERROR(VLOOKUP(Open[[#This Row],[TS ES O 11.06.23 Rang]],$AZ$7:$BA$101,2,0)*N$5," ")</f>
        <v xml:space="preserve"> </v>
      </c>
      <c r="O137" s="52" t="str">
        <f>IFERROR(VLOOKUP(Open[[#This Row],[TS SH O 24.06.23 Rang]],$AZ$7:$BA$101,2,0)*O$5," ")</f>
        <v xml:space="preserve"> </v>
      </c>
      <c r="P137" s="52" t="str">
        <f>IFERROR(VLOOKUP(Open[[#This Row],[TS LU O A 1.6.23 R]],$AZ$7:$BA$101,2,0)*P$5," ")</f>
        <v xml:space="preserve"> </v>
      </c>
      <c r="Q137" s="52" t="str">
        <f>IFERROR(VLOOKUP(Open[[#This Row],[TS LU O B 1.6.23 R]],$AZ$7:$BA$101,2,0)*Q$5," ")</f>
        <v xml:space="preserve"> </v>
      </c>
      <c r="R137" s="52" t="str">
        <f>IFERROR(VLOOKUP(Open[[#This Row],[TS ZH O/A 8.7.23 R]],$AZ$7:$BA$101,2,0)*R$5," ")</f>
        <v xml:space="preserve"> </v>
      </c>
      <c r="S137" s="148" t="str">
        <f>IFERROR(VLOOKUP(Open[[#This Row],[TS ZH O/B 8.7.23 R]],$AZ$7:$BA$101,2,0)*S$5," ")</f>
        <v xml:space="preserve"> </v>
      </c>
      <c r="T137" s="148">
        <f>IFERROR(VLOOKUP(Open[[#This Row],[TS BA O A 12.08.23 R]],$AZ$7:$BA$101,2,0)*T$5," ")</f>
        <v>369</v>
      </c>
      <c r="U137" s="148" t="str">
        <f>IFERROR(VLOOKUP(Open[[#This Row],[TS BA O B 12.08.23  R]],$AZ$7:$BA$101,2,0)*U$5," ")</f>
        <v xml:space="preserve"> </v>
      </c>
      <c r="V137" s="148" t="str">
        <f>IFERROR(VLOOKUP(Open[[#This Row],[SM LT O A 2.9.23 R]],$AZ$7:$BA$101,2,0)*V$5," ")</f>
        <v xml:space="preserve"> </v>
      </c>
      <c r="W137" s="148" t="str">
        <f>IFERROR(VLOOKUP(Open[[#This Row],[SM LT O B 2.9.23 R]],$AZ$7:$BA$101,2,0)*W$5," ")</f>
        <v xml:space="preserve"> </v>
      </c>
      <c r="X137" s="148" t="str">
        <f>IFERROR(VLOOKUP(Open[[#This Row],[TS LA O 16.9.23 R]],$AZ$7:$BA$101,2,0)*X$5," ")</f>
        <v xml:space="preserve"> </v>
      </c>
      <c r="Y137" s="148" t="str">
        <f>IFERROR(VLOOKUP(Open[[#This Row],[TS ZH O 8.10.23 R]],$AZ$7:$BA$101,2,0)*Y$5," ")</f>
        <v xml:space="preserve"> </v>
      </c>
      <c r="Z137" s="148" t="str">
        <f>IFERROR(VLOOKUP(Open[[#This Row],[TS ZH O/A 6.1.24 R]],$AZ$7:$BA$101,2,0)*Z$5," ")</f>
        <v xml:space="preserve"> </v>
      </c>
      <c r="AA137" s="148" t="str">
        <f>IFERROR(VLOOKUP(Open[[#This Row],[TS ZH O/B 6.1.24 R]],$AZ$7:$BA$101,2,0)*AA$5," ")</f>
        <v xml:space="preserve"> </v>
      </c>
      <c r="AB137" s="148" t="str">
        <f>IFERROR(VLOOKUP(Open[[#This Row],[TS SH O 13.1.24 R]],$AZ$7:$BA$101,2,0)*AB$5," ")</f>
        <v xml:space="preserve"> </v>
      </c>
      <c r="AC137">
        <v>0</v>
      </c>
      <c r="AD137">
        <v>0</v>
      </c>
      <c r="AE137">
        <v>0</v>
      </c>
      <c r="AF137" s="63"/>
      <c r="AG137" s="63"/>
      <c r="AH137" s="63"/>
      <c r="AI137" s="63"/>
      <c r="AJ137" s="63"/>
      <c r="AK137" s="63"/>
      <c r="AL137" s="63"/>
      <c r="AM137" s="63"/>
      <c r="AN137" s="63">
        <v>16</v>
      </c>
      <c r="AO137" s="63"/>
      <c r="AP137" s="63"/>
      <c r="AQ137" s="63"/>
      <c r="AR137" s="63"/>
      <c r="AS137" s="63"/>
      <c r="AT137" s="63"/>
      <c r="AU137" s="63"/>
      <c r="AV137" s="63"/>
    </row>
    <row r="138" spans="1:48">
      <c r="A138" s="53">
        <f>RANK(Open[[#This Row],[PR Punkte]],Open[PR Punkte],0)</f>
        <v>129</v>
      </c>
      <c r="B138">
        <f>IF(Open[[#This Row],[PR Rang beim letzten Turnier]]&gt;Open[[#This Row],[PR Rang]],1,IF(Open[[#This Row],[PR Rang beim letzten Turnier]]=Open[[#This Row],[PR Rang]],0,-1))</f>
        <v>0</v>
      </c>
      <c r="C138" s="53">
        <f>RANK(Open[[#This Row],[PR Punkte]],Open[PR Punkte],0)</f>
        <v>129</v>
      </c>
      <c r="D138" s="1" t="s">
        <v>891</v>
      </c>
      <c r="E138" t="s">
        <v>17</v>
      </c>
      <c r="F138" s="99">
        <f>SUM(Open[[#This Row],[PR 1]:[PR 3]])</f>
        <v>369</v>
      </c>
      <c r="G138" s="52">
        <f>LARGE(Open[[#This Row],[TS ZH O/B 26.03.23]:[PR3]],1)</f>
        <v>369</v>
      </c>
      <c r="H138" s="52">
        <f>LARGE(Open[[#This Row],[TS ZH O/B 26.03.23]:[PR3]],2)</f>
        <v>0</v>
      </c>
      <c r="I138" s="52">
        <f>LARGE(Open[[#This Row],[TS ZH O/B 26.03.23]:[PR3]],3)</f>
        <v>0</v>
      </c>
      <c r="J138" s="1">
        <f t="shared" si="4"/>
        <v>129</v>
      </c>
      <c r="K138" s="52">
        <f t="shared" si="5"/>
        <v>369</v>
      </c>
      <c r="L138" s="52" t="str">
        <f>IFERROR(VLOOKUP(Open[[#This Row],[TS ZH O/B 26.03.23 Rang]],$AZ$7:$BA$101,2,0)*L$5," ")</f>
        <v xml:space="preserve"> </v>
      </c>
      <c r="M138" s="52" t="str">
        <f>IFERROR(VLOOKUP(Open[[#This Row],[TS SG O 29.04.23 Rang]],$AZ$7:$BA$101,2,0)*M$5," ")</f>
        <v xml:space="preserve"> </v>
      </c>
      <c r="N138" s="52" t="str">
        <f>IFERROR(VLOOKUP(Open[[#This Row],[TS ES O 11.06.23 Rang]],$AZ$7:$BA$101,2,0)*N$5," ")</f>
        <v xml:space="preserve"> </v>
      </c>
      <c r="O138" s="52" t="str">
        <f>IFERROR(VLOOKUP(Open[[#This Row],[TS SH O 24.06.23 Rang]],$AZ$7:$BA$101,2,0)*O$5," ")</f>
        <v xml:space="preserve"> </v>
      </c>
      <c r="P138" s="52" t="str">
        <f>IFERROR(VLOOKUP(Open[[#This Row],[TS LU O A 1.6.23 R]],$AZ$7:$BA$101,2,0)*P$5," ")</f>
        <v xml:space="preserve"> </v>
      </c>
      <c r="Q138" s="52" t="str">
        <f>IFERROR(VLOOKUP(Open[[#This Row],[TS LU O B 1.6.23 R]],$AZ$7:$BA$101,2,0)*Q$5," ")</f>
        <v xml:space="preserve"> </v>
      </c>
      <c r="R138" s="52" t="str">
        <f>IFERROR(VLOOKUP(Open[[#This Row],[TS ZH O/A 8.7.23 R]],$AZ$7:$BA$101,2,0)*R$5," ")</f>
        <v xml:space="preserve"> </v>
      </c>
      <c r="S138" s="148" t="str">
        <f>IFERROR(VLOOKUP(Open[[#This Row],[TS ZH O/B 8.7.23 R]],$AZ$7:$BA$101,2,0)*S$5," ")</f>
        <v xml:space="preserve"> </v>
      </c>
      <c r="T138" s="148">
        <f>IFERROR(VLOOKUP(Open[[#This Row],[TS BA O A 12.08.23 R]],$AZ$7:$BA$101,2,0)*T$5," ")</f>
        <v>369</v>
      </c>
      <c r="U138" s="148" t="str">
        <f>IFERROR(VLOOKUP(Open[[#This Row],[TS BA O B 12.08.23  R]],$AZ$7:$BA$101,2,0)*U$5," ")</f>
        <v xml:space="preserve"> </v>
      </c>
      <c r="V138" s="148" t="str">
        <f>IFERROR(VLOOKUP(Open[[#This Row],[SM LT O A 2.9.23 R]],$AZ$7:$BA$101,2,0)*V$5," ")</f>
        <v xml:space="preserve"> </v>
      </c>
      <c r="W138" s="148" t="str">
        <f>IFERROR(VLOOKUP(Open[[#This Row],[SM LT O B 2.9.23 R]],$AZ$7:$BA$101,2,0)*W$5," ")</f>
        <v xml:space="preserve"> </v>
      </c>
      <c r="X138" s="148" t="str">
        <f>IFERROR(VLOOKUP(Open[[#This Row],[TS LA O 16.9.23 R]],$AZ$7:$BA$101,2,0)*X$5," ")</f>
        <v xml:space="preserve"> </v>
      </c>
      <c r="Y138" s="148" t="str">
        <f>IFERROR(VLOOKUP(Open[[#This Row],[TS ZH O 8.10.23 R]],$AZ$7:$BA$101,2,0)*Y$5," ")</f>
        <v xml:space="preserve"> </v>
      </c>
      <c r="Z138" s="148" t="str">
        <f>IFERROR(VLOOKUP(Open[[#This Row],[TS ZH O/A 6.1.24 R]],$AZ$7:$BA$101,2,0)*Z$5," ")</f>
        <v xml:space="preserve"> </v>
      </c>
      <c r="AA138" s="148" t="str">
        <f>IFERROR(VLOOKUP(Open[[#This Row],[TS ZH O/B 6.1.24 R]],$AZ$7:$BA$101,2,0)*AA$5," ")</f>
        <v xml:space="preserve"> </v>
      </c>
      <c r="AB138" s="148" t="str">
        <f>IFERROR(VLOOKUP(Open[[#This Row],[TS SH O 13.1.24 R]],$AZ$7:$BA$101,2,0)*AB$5," ")</f>
        <v xml:space="preserve"> </v>
      </c>
      <c r="AC138">
        <v>0</v>
      </c>
      <c r="AD138">
        <v>0</v>
      </c>
      <c r="AE138">
        <v>0</v>
      </c>
      <c r="AF138" s="63"/>
      <c r="AG138" s="63"/>
      <c r="AH138" s="63"/>
      <c r="AI138" s="63"/>
      <c r="AJ138" s="63"/>
      <c r="AK138" s="63"/>
      <c r="AL138" s="63"/>
      <c r="AM138" s="63"/>
      <c r="AN138" s="63">
        <v>16</v>
      </c>
      <c r="AO138" s="63"/>
      <c r="AP138" s="63"/>
      <c r="AQ138" s="63"/>
      <c r="AR138" s="63"/>
      <c r="AS138" s="63"/>
      <c r="AT138" s="63"/>
      <c r="AU138" s="63"/>
      <c r="AV138" s="63"/>
    </row>
    <row r="139" spans="1:48">
      <c r="A139" s="53">
        <f>RANK(Open[[#This Row],[PR Punkte]],Open[PR Punkte],0)</f>
        <v>133</v>
      </c>
      <c r="B139">
        <f>IF(Open[[#This Row],[PR Rang beim letzten Turnier]]&gt;Open[[#This Row],[PR Rang]],1,IF(Open[[#This Row],[PR Rang beim letzten Turnier]]=Open[[#This Row],[PR Rang]],0,-1))</f>
        <v>0</v>
      </c>
      <c r="C139" s="53">
        <f>RANK(Open[[#This Row],[PR Punkte]],Open[PR Punkte],0)</f>
        <v>133</v>
      </c>
      <c r="D139" s="1" t="s">
        <v>824</v>
      </c>
      <c r="E139" t="s">
        <v>11</v>
      </c>
      <c r="F139" s="52">
        <f>SUM(Open[[#This Row],[PR 1]:[PR 3]])</f>
        <v>354</v>
      </c>
      <c r="G139" s="52">
        <f>LARGE(Open[[#This Row],[TS ZH O/B 26.03.23]:[PR3]],1)</f>
        <v>354</v>
      </c>
      <c r="H139" s="52">
        <f>LARGE(Open[[#This Row],[TS ZH O/B 26.03.23]:[PR3]],2)</f>
        <v>0</v>
      </c>
      <c r="I139" s="52">
        <f>LARGE(Open[[#This Row],[TS ZH O/B 26.03.23]:[PR3]],3)</f>
        <v>0</v>
      </c>
      <c r="J139" s="1">
        <f t="shared" si="4"/>
        <v>133</v>
      </c>
      <c r="K139" s="52">
        <f t="shared" si="5"/>
        <v>354</v>
      </c>
      <c r="L139" s="52" t="str">
        <f>IFERROR(VLOOKUP(Open[[#This Row],[TS ZH O/B 26.03.23 Rang]],$AZ$7:$BA$101,2,0)*L$5," ")</f>
        <v xml:space="preserve"> </v>
      </c>
      <c r="M139" s="52" t="str">
        <f>IFERROR(VLOOKUP(Open[[#This Row],[TS SG O 29.04.23 Rang]],$AZ$7:$BA$101,2,0)*M$5," ")</f>
        <v xml:space="preserve"> </v>
      </c>
      <c r="N139" s="52">
        <f>IFERROR(VLOOKUP(Open[[#This Row],[TS ES O 11.06.23 Rang]],$AZ$7:$BA$101,2,0)*N$5," ")</f>
        <v>354</v>
      </c>
      <c r="O139" s="52" t="str">
        <f>IFERROR(VLOOKUP(Open[[#This Row],[TS SH O 24.06.23 Rang]],$AZ$7:$BA$101,2,0)*O$5," ")</f>
        <v xml:space="preserve"> </v>
      </c>
      <c r="P139" s="52" t="str">
        <f>IFERROR(VLOOKUP(Open[[#This Row],[TS LU O A 1.6.23 R]],$AZ$7:$BA$101,2,0)*P$5," ")</f>
        <v xml:space="preserve"> </v>
      </c>
      <c r="Q139" s="52" t="str">
        <f>IFERROR(VLOOKUP(Open[[#This Row],[TS LU O B 1.6.23 R]],$AZ$7:$BA$101,2,0)*Q$5," ")</f>
        <v xml:space="preserve"> </v>
      </c>
      <c r="R139" s="52" t="str">
        <f>IFERROR(VLOOKUP(Open[[#This Row],[TS ZH O/A 8.7.23 R]],$AZ$7:$BA$101,2,0)*R$5," ")</f>
        <v xml:space="preserve"> </v>
      </c>
      <c r="S139" s="148" t="str">
        <f>IFERROR(VLOOKUP(Open[[#This Row],[TS ZH O/B 8.7.23 R]],$AZ$7:$BA$101,2,0)*S$5," ")</f>
        <v xml:space="preserve"> </v>
      </c>
      <c r="T139" s="148" t="str">
        <f>IFERROR(VLOOKUP(Open[[#This Row],[TS BA O A 12.08.23 R]],$AZ$7:$BA$101,2,0)*T$5," ")</f>
        <v xml:space="preserve"> </v>
      </c>
      <c r="U139" s="148" t="str">
        <f>IFERROR(VLOOKUP(Open[[#This Row],[TS BA O B 12.08.23  R]],$AZ$7:$BA$101,2,0)*U$5," ")</f>
        <v xml:space="preserve"> </v>
      </c>
      <c r="V139" s="148" t="str">
        <f>IFERROR(VLOOKUP(Open[[#This Row],[SM LT O A 2.9.23 R]],$AZ$7:$BA$101,2,0)*V$5," ")</f>
        <v xml:space="preserve"> </v>
      </c>
      <c r="W139" s="148" t="str">
        <f>IFERROR(VLOOKUP(Open[[#This Row],[SM LT O B 2.9.23 R]],$AZ$7:$BA$101,2,0)*W$5," ")</f>
        <v xml:space="preserve"> </v>
      </c>
      <c r="X139" s="148" t="str">
        <f>IFERROR(VLOOKUP(Open[[#This Row],[TS LA O 16.9.23 R]],$AZ$7:$BA$101,2,0)*X$5," ")</f>
        <v xml:space="preserve"> </v>
      </c>
      <c r="Y139" s="148" t="str">
        <f>IFERROR(VLOOKUP(Open[[#This Row],[TS ZH O 8.10.23 R]],$AZ$7:$BA$101,2,0)*Y$5," ")</f>
        <v xml:space="preserve"> </v>
      </c>
      <c r="Z139" s="148" t="str">
        <f>IFERROR(VLOOKUP(Open[[#This Row],[TS ZH O/A 6.1.24 R]],$AZ$7:$BA$101,2,0)*Z$5," ")</f>
        <v xml:space="preserve"> </v>
      </c>
      <c r="AA139" s="148" t="str">
        <f>IFERROR(VLOOKUP(Open[[#This Row],[TS ZH O/B 6.1.24 R]],$AZ$7:$BA$101,2,0)*AA$5," ")</f>
        <v xml:space="preserve"> </v>
      </c>
      <c r="AB139" s="148" t="str">
        <f>IFERROR(VLOOKUP(Open[[#This Row],[TS SH O 13.1.24 R]],$AZ$7:$BA$101,2,0)*AB$5," ")</f>
        <v xml:space="preserve"> </v>
      </c>
      <c r="AC139">
        <v>0</v>
      </c>
      <c r="AD139">
        <v>0</v>
      </c>
      <c r="AE139">
        <v>0</v>
      </c>
      <c r="AF139" s="63"/>
      <c r="AG139" s="63"/>
      <c r="AH139" s="63">
        <v>9</v>
      </c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</row>
    <row r="140" spans="1:48">
      <c r="A140" s="53">
        <f>RANK(Open[[#This Row],[PR Punkte]],Open[PR Punkte],0)</f>
        <v>133</v>
      </c>
      <c r="B140">
        <f>IF(Open[[#This Row],[PR Rang beim letzten Turnier]]&gt;Open[[#This Row],[PR Rang]],1,IF(Open[[#This Row],[PR Rang beim letzten Turnier]]=Open[[#This Row],[PR Rang]],0,-1))</f>
        <v>0</v>
      </c>
      <c r="C140" s="53">
        <f>RANK(Open[[#This Row],[PR Punkte]],Open[PR Punkte],0)</f>
        <v>133</v>
      </c>
      <c r="D140" s="7" t="s">
        <v>244</v>
      </c>
      <c r="E140" t="s">
        <v>10</v>
      </c>
      <c r="F140" s="52">
        <f>SUM(Open[[#This Row],[PR 1]:[PR 3]])</f>
        <v>354</v>
      </c>
      <c r="G140" s="52">
        <f>LARGE(Open[[#This Row],[TS ZH O/B 26.03.23]:[PR3]],1)</f>
        <v>354</v>
      </c>
      <c r="H140" s="52">
        <f>LARGE(Open[[#This Row],[TS ZH O/B 26.03.23]:[PR3]],2)</f>
        <v>0</v>
      </c>
      <c r="I140" s="52">
        <f>LARGE(Open[[#This Row],[TS ZH O/B 26.03.23]:[PR3]],3)</f>
        <v>0</v>
      </c>
      <c r="J140" s="1">
        <f t="shared" si="4"/>
        <v>133</v>
      </c>
      <c r="K140" s="52">
        <f t="shared" si="5"/>
        <v>354</v>
      </c>
      <c r="L140" s="52" t="str">
        <f>IFERROR(VLOOKUP(Open[[#This Row],[TS ZH O/B 26.03.23 Rang]],$AZ$7:$BA$101,2,0)*L$5," ")</f>
        <v xml:space="preserve"> </v>
      </c>
      <c r="M140" s="52" t="str">
        <f>IFERROR(VLOOKUP(Open[[#This Row],[TS SG O 29.04.23 Rang]],$AZ$7:$BA$101,2,0)*M$5," ")</f>
        <v xml:space="preserve"> </v>
      </c>
      <c r="N140" s="52">
        <f>IFERROR(VLOOKUP(Open[[#This Row],[TS ES O 11.06.23 Rang]],$AZ$7:$BA$101,2,0)*N$5," ")</f>
        <v>354</v>
      </c>
      <c r="O140" s="52" t="str">
        <f>IFERROR(VLOOKUP(Open[[#This Row],[TS SH O 24.06.23 Rang]],$AZ$7:$BA$101,2,0)*O$5," ")</f>
        <v xml:space="preserve"> </v>
      </c>
      <c r="P140" s="52" t="str">
        <f>IFERROR(VLOOKUP(Open[[#This Row],[TS LU O A 1.6.23 R]],$AZ$7:$BA$101,2,0)*P$5," ")</f>
        <v xml:space="preserve"> </v>
      </c>
      <c r="Q140" s="52" t="str">
        <f>IFERROR(VLOOKUP(Open[[#This Row],[TS LU O B 1.6.23 R]],$AZ$7:$BA$101,2,0)*Q$5," ")</f>
        <v xml:space="preserve"> </v>
      </c>
      <c r="R140" s="52" t="str">
        <f>IFERROR(VLOOKUP(Open[[#This Row],[TS ZH O/A 8.7.23 R]],$AZ$7:$BA$101,2,0)*R$5," ")</f>
        <v xml:space="preserve"> </v>
      </c>
      <c r="S140" s="148" t="str">
        <f>IFERROR(VLOOKUP(Open[[#This Row],[TS ZH O/B 8.7.23 R]],$AZ$7:$BA$101,2,0)*S$5," ")</f>
        <v xml:space="preserve"> </v>
      </c>
      <c r="T140" s="148" t="str">
        <f>IFERROR(VLOOKUP(Open[[#This Row],[TS BA O A 12.08.23 R]],$AZ$7:$BA$101,2,0)*T$5," ")</f>
        <v xml:space="preserve"> </v>
      </c>
      <c r="U140" s="148" t="str">
        <f>IFERROR(VLOOKUP(Open[[#This Row],[TS BA O B 12.08.23  R]],$AZ$7:$BA$101,2,0)*U$5," ")</f>
        <v xml:space="preserve"> </v>
      </c>
      <c r="V140" s="148" t="str">
        <f>IFERROR(VLOOKUP(Open[[#This Row],[SM LT O A 2.9.23 R]],$AZ$7:$BA$101,2,0)*V$5," ")</f>
        <v xml:space="preserve"> </v>
      </c>
      <c r="W140" s="148" t="str">
        <f>IFERROR(VLOOKUP(Open[[#This Row],[SM LT O B 2.9.23 R]],$AZ$7:$BA$101,2,0)*W$5," ")</f>
        <v xml:space="preserve"> </v>
      </c>
      <c r="X140" s="148" t="str">
        <f>IFERROR(VLOOKUP(Open[[#This Row],[TS LA O 16.9.23 R]],$AZ$7:$BA$101,2,0)*X$5," ")</f>
        <v xml:space="preserve"> </v>
      </c>
      <c r="Y140" s="148" t="str">
        <f>IFERROR(VLOOKUP(Open[[#This Row],[TS ZH O 8.10.23 R]],$AZ$7:$BA$101,2,0)*Y$5," ")</f>
        <v xml:space="preserve"> </v>
      </c>
      <c r="Z140" s="148" t="str">
        <f>IFERROR(VLOOKUP(Open[[#This Row],[TS ZH O/A 6.1.24 R]],$AZ$7:$BA$101,2,0)*Z$5," ")</f>
        <v xml:space="preserve"> </v>
      </c>
      <c r="AA140" s="148" t="str">
        <f>IFERROR(VLOOKUP(Open[[#This Row],[TS ZH O/B 6.1.24 R]],$AZ$7:$BA$101,2,0)*AA$5," ")</f>
        <v xml:space="preserve"> </v>
      </c>
      <c r="AB140" s="148" t="str">
        <f>IFERROR(VLOOKUP(Open[[#This Row],[TS SH O 13.1.24 R]],$AZ$7:$BA$101,2,0)*AB$5," ")</f>
        <v xml:space="preserve"> </v>
      </c>
      <c r="AC140">
        <v>0</v>
      </c>
      <c r="AD140">
        <v>0</v>
      </c>
      <c r="AE140">
        <v>0</v>
      </c>
      <c r="AF140" s="63"/>
      <c r="AG140" s="63"/>
      <c r="AH140" s="63">
        <v>11</v>
      </c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</row>
    <row r="141" spans="1:48">
      <c r="A141" s="152">
        <f>RANK(Open[[#This Row],[PR Punkte]],Open[PR Punkte],0)</f>
        <v>135</v>
      </c>
      <c r="B141" s="151">
        <f>IF(Open[[#This Row],[PR Rang beim letzten Turnier]]&gt;Open[[#This Row],[PR Rang]],1,IF(Open[[#This Row],[PR Rang beim letzten Turnier]]=Open[[#This Row],[PR Rang]],0,-1))</f>
        <v>0</v>
      </c>
      <c r="C141" s="152">
        <f>RANK(Open[[#This Row],[PR Punkte]],Open[PR Punkte],0)</f>
        <v>135</v>
      </c>
      <c r="D141" s="153" t="s">
        <v>1033</v>
      </c>
      <c r="E141" t="s">
        <v>17</v>
      </c>
      <c r="F141" s="154">
        <f>SUM(Open[[#This Row],[PR 1]:[PR 3]])</f>
        <v>324</v>
      </c>
      <c r="G141" s="52">
        <f>LARGE(Open[[#This Row],[TS ZH O/B 26.03.23]:[PR3]],1)</f>
        <v>324</v>
      </c>
      <c r="H141" s="52">
        <f>LARGE(Open[[#This Row],[TS ZH O/B 26.03.23]:[PR3]],2)</f>
        <v>0</v>
      </c>
      <c r="I141" s="52">
        <f>LARGE(Open[[#This Row],[TS ZH O/B 26.03.23]:[PR3]],3)</f>
        <v>0</v>
      </c>
      <c r="J141" s="153">
        <f t="shared" si="4"/>
        <v>135</v>
      </c>
      <c r="K141" s="155">
        <f t="shared" si="5"/>
        <v>324</v>
      </c>
      <c r="L141" s="52" t="str">
        <f>IFERROR(VLOOKUP(Open[[#This Row],[TS ZH O/B 26.03.23 Rang]],$AZ$7:$BA$101,2,0)*L$5," ")</f>
        <v xml:space="preserve"> </v>
      </c>
      <c r="M141" s="52" t="str">
        <f>IFERROR(VLOOKUP(Open[[#This Row],[TS SG O 29.04.23 Rang]],$AZ$7:$BA$101,2,0)*M$5," ")</f>
        <v xml:space="preserve"> </v>
      </c>
      <c r="N141" s="52" t="str">
        <f>IFERROR(VLOOKUP(Open[[#This Row],[TS ES O 11.06.23 Rang]],$AZ$7:$BA$101,2,0)*N$5," ")</f>
        <v xml:space="preserve"> </v>
      </c>
      <c r="O141" s="52" t="str">
        <f>IFERROR(VLOOKUP(Open[[#This Row],[TS SH O 24.06.23 Rang]],$AZ$7:$BA$101,2,0)*O$5," ")</f>
        <v xml:space="preserve"> </v>
      </c>
      <c r="P141" s="52" t="str">
        <f>IFERROR(VLOOKUP(Open[[#This Row],[TS LU O A 1.6.23 R]],$AZ$7:$BA$101,2,0)*P$5," ")</f>
        <v xml:space="preserve"> </v>
      </c>
      <c r="Q141" s="52" t="str">
        <f>IFERROR(VLOOKUP(Open[[#This Row],[TS LU O B 1.6.23 R]],$AZ$7:$BA$101,2,0)*Q$5," ")</f>
        <v xml:space="preserve"> </v>
      </c>
      <c r="R141" s="52" t="str">
        <f>IFERROR(VLOOKUP(Open[[#This Row],[TS ZH O/A 8.7.23 R]],$AZ$7:$BA$101,2,0)*R$5," ")</f>
        <v xml:space="preserve"> </v>
      </c>
      <c r="S141" s="148" t="str">
        <f>IFERROR(VLOOKUP(Open[[#This Row],[TS ZH O/B 8.7.23 R]],$AZ$7:$BA$101,2,0)*S$5," ")</f>
        <v xml:space="preserve"> </v>
      </c>
      <c r="T141" s="148" t="str">
        <f>IFERROR(VLOOKUP(Open[[#This Row],[TS BA O A 12.08.23 R]],$AZ$7:$BA$101,2,0)*T$5," ")</f>
        <v xml:space="preserve"> </v>
      </c>
      <c r="U141" s="148" t="str">
        <f>IFERROR(VLOOKUP(Open[[#This Row],[TS BA O B 12.08.23  R]],$AZ$7:$BA$101,2,0)*U$5," ")</f>
        <v xml:space="preserve"> </v>
      </c>
      <c r="V141" s="148" t="str">
        <f>IFERROR(VLOOKUP(Open[[#This Row],[SM LT O A 2.9.23 R]],$AZ$7:$BA$101,2,0)*V$5," ")</f>
        <v xml:space="preserve"> </v>
      </c>
      <c r="W141" s="148" t="str">
        <f>IFERROR(VLOOKUP(Open[[#This Row],[SM LT O B 2.9.23 R]],$AZ$7:$BA$101,2,0)*W$5," ")</f>
        <v xml:space="preserve"> </v>
      </c>
      <c r="X141" s="148" t="str">
        <f>IFERROR(VLOOKUP(Open[[#This Row],[TS LA O 16.9.23 R]],$AZ$7:$BA$101,2,0)*X$5," ")</f>
        <v xml:space="preserve"> </v>
      </c>
      <c r="Y141" s="148" t="str">
        <f>IFERROR(VLOOKUP(Open[[#This Row],[TS ZH O 8.10.23 R]],$AZ$7:$BA$101,2,0)*Y$5," ")</f>
        <v xml:space="preserve"> </v>
      </c>
      <c r="Z141" s="148">
        <f>IFERROR(VLOOKUP(Open[[#This Row],[TS ZH O/A 6.1.24 R]],$AZ$7:$BA$101,2,0)*Z$5," ")</f>
        <v>324</v>
      </c>
      <c r="AA141" s="148" t="str">
        <f>IFERROR(VLOOKUP(Open[[#This Row],[TS ZH O/B 6.1.24 R]],$AZ$7:$BA$101,2,0)*AA$5," ")</f>
        <v xml:space="preserve"> </v>
      </c>
      <c r="AB141" s="148" t="str">
        <f>IFERROR(VLOOKUP(Open[[#This Row],[TS SH O 13.1.24 R]],$AZ$7:$BA$101,2,0)*AB$5," ")</f>
        <v xml:space="preserve"> </v>
      </c>
      <c r="AC141">
        <v>0</v>
      </c>
      <c r="AD141">
        <v>0</v>
      </c>
      <c r="AE141">
        <v>0</v>
      </c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>
        <v>13</v>
      </c>
      <c r="AU141" s="63"/>
      <c r="AV141" s="63"/>
    </row>
    <row r="142" spans="1:48">
      <c r="A142" s="152">
        <f>RANK(Open[[#This Row],[PR Punkte]],Open[PR Punkte],0)</f>
        <v>135</v>
      </c>
      <c r="B142" s="151">
        <f>IF(Open[[#This Row],[PR Rang beim letzten Turnier]]&gt;Open[[#This Row],[PR Rang]],1,IF(Open[[#This Row],[PR Rang beim letzten Turnier]]=Open[[#This Row],[PR Rang]],0,-1))</f>
        <v>0</v>
      </c>
      <c r="C142" s="152">
        <f>RANK(Open[[#This Row],[PR Punkte]],Open[PR Punkte],0)</f>
        <v>135</v>
      </c>
      <c r="D142" s="153" t="s">
        <v>1034</v>
      </c>
      <c r="E142" t="s">
        <v>17</v>
      </c>
      <c r="F142" s="154">
        <f>SUM(Open[[#This Row],[PR 1]:[PR 3]])</f>
        <v>324</v>
      </c>
      <c r="G142" s="52">
        <f>LARGE(Open[[#This Row],[TS ZH O/B 26.03.23]:[PR3]],1)</f>
        <v>324</v>
      </c>
      <c r="H142" s="52">
        <f>LARGE(Open[[#This Row],[TS ZH O/B 26.03.23]:[PR3]],2)</f>
        <v>0</v>
      </c>
      <c r="I142" s="52">
        <f>LARGE(Open[[#This Row],[TS ZH O/B 26.03.23]:[PR3]],3)</f>
        <v>0</v>
      </c>
      <c r="J142" s="153">
        <f t="shared" si="4"/>
        <v>135</v>
      </c>
      <c r="K142" s="155">
        <f t="shared" si="5"/>
        <v>324</v>
      </c>
      <c r="L142" s="52" t="str">
        <f>IFERROR(VLOOKUP(Open[[#This Row],[TS ZH O/B 26.03.23 Rang]],$AZ$7:$BA$101,2,0)*L$5," ")</f>
        <v xml:space="preserve"> </v>
      </c>
      <c r="M142" s="52" t="str">
        <f>IFERROR(VLOOKUP(Open[[#This Row],[TS SG O 29.04.23 Rang]],$AZ$7:$BA$101,2,0)*M$5," ")</f>
        <v xml:space="preserve"> </v>
      </c>
      <c r="N142" s="52" t="str">
        <f>IFERROR(VLOOKUP(Open[[#This Row],[TS ES O 11.06.23 Rang]],$AZ$7:$BA$101,2,0)*N$5," ")</f>
        <v xml:space="preserve"> </v>
      </c>
      <c r="O142" s="52" t="str">
        <f>IFERROR(VLOOKUP(Open[[#This Row],[TS SH O 24.06.23 Rang]],$AZ$7:$BA$101,2,0)*O$5," ")</f>
        <v xml:space="preserve"> </v>
      </c>
      <c r="P142" s="52" t="str">
        <f>IFERROR(VLOOKUP(Open[[#This Row],[TS LU O A 1.6.23 R]],$AZ$7:$BA$101,2,0)*P$5," ")</f>
        <v xml:space="preserve"> </v>
      </c>
      <c r="Q142" s="52" t="str">
        <f>IFERROR(VLOOKUP(Open[[#This Row],[TS LU O B 1.6.23 R]],$AZ$7:$BA$101,2,0)*Q$5," ")</f>
        <v xml:space="preserve"> </v>
      </c>
      <c r="R142" s="52" t="str">
        <f>IFERROR(VLOOKUP(Open[[#This Row],[TS ZH O/A 8.7.23 R]],$AZ$7:$BA$101,2,0)*R$5," ")</f>
        <v xml:space="preserve"> </v>
      </c>
      <c r="S142" s="148" t="str">
        <f>IFERROR(VLOOKUP(Open[[#This Row],[TS ZH O/B 8.7.23 R]],$AZ$7:$BA$101,2,0)*S$5," ")</f>
        <v xml:space="preserve"> </v>
      </c>
      <c r="T142" s="148" t="str">
        <f>IFERROR(VLOOKUP(Open[[#This Row],[TS BA O A 12.08.23 R]],$AZ$7:$BA$101,2,0)*T$5," ")</f>
        <v xml:space="preserve"> </v>
      </c>
      <c r="U142" s="148" t="str">
        <f>IFERROR(VLOOKUP(Open[[#This Row],[TS BA O B 12.08.23  R]],$AZ$7:$BA$101,2,0)*U$5," ")</f>
        <v xml:space="preserve"> </v>
      </c>
      <c r="V142" s="148" t="str">
        <f>IFERROR(VLOOKUP(Open[[#This Row],[SM LT O A 2.9.23 R]],$AZ$7:$BA$101,2,0)*V$5," ")</f>
        <v xml:space="preserve"> </v>
      </c>
      <c r="W142" s="148" t="str">
        <f>IFERROR(VLOOKUP(Open[[#This Row],[SM LT O B 2.9.23 R]],$AZ$7:$BA$101,2,0)*W$5," ")</f>
        <v xml:space="preserve"> </v>
      </c>
      <c r="X142" s="148" t="str">
        <f>IFERROR(VLOOKUP(Open[[#This Row],[TS LA O 16.9.23 R]],$AZ$7:$BA$101,2,0)*X$5," ")</f>
        <v xml:space="preserve"> </v>
      </c>
      <c r="Y142" s="148" t="str">
        <f>IFERROR(VLOOKUP(Open[[#This Row],[TS ZH O 8.10.23 R]],$AZ$7:$BA$101,2,0)*Y$5," ")</f>
        <v xml:space="preserve"> </v>
      </c>
      <c r="Z142" s="148">
        <f>IFERROR(VLOOKUP(Open[[#This Row],[TS ZH O/A 6.1.24 R]],$AZ$7:$BA$101,2,0)*Z$5," ")</f>
        <v>324</v>
      </c>
      <c r="AA142" s="148" t="str">
        <f>IFERROR(VLOOKUP(Open[[#This Row],[TS ZH O/B 6.1.24 R]],$AZ$7:$BA$101,2,0)*AA$5," ")</f>
        <v xml:space="preserve"> </v>
      </c>
      <c r="AB142" s="148" t="str">
        <f>IFERROR(VLOOKUP(Open[[#This Row],[TS SH O 13.1.24 R]],$AZ$7:$BA$101,2,0)*AB$5," ")</f>
        <v xml:space="preserve"> </v>
      </c>
      <c r="AC142">
        <v>0</v>
      </c>
      <c r="AD142">
        <v>0</v>
      </c>
      <c r="AE142">
        <v>0</v>
      </c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>
        <v>13</v>
      </c>
      <c r="AU142" s="63"/>
      <c r="AV142" s="63"/>
    </row>
    <row r="143" spans="1:48">
      <c r="A143" s="53">
        <f>RANK(Open[[#This Row],[PR Punkte]],Open[PR Punkte],0)</f>
        <v>137</v>
      </c>
      <c r="B143">
        <f>IF(Open[[#This Row],[PR Rang beim letzten Turnier]]&gt;Open[[#This Row],[PR Rang]],1,IF(Open[[#This Row],[PR Rang beim letzten Turnier]]=Open[[#This Row],[PR Rang]],0,-1))</f>
        <v>0</v>
      </c>
      <c r="C143" s="53">
        <f>RANK(Open[[#This Row],[PR Punkte]],Open[PR Punkte],0)</f>
        <v>137</v>
      </c>
      <c r="D143" s="1" t="s">
        <v>587</v>
      </c>
      <c r="E143" t="s">
        <v>10</v>
      </c>
      <c r="F143" s="99">
        <f>SUM(Open[[#This Row],[PR 1]:[PR 3]])</f>
        <v>316</v>
      </c>
      <c r="G143" s="52">
        <f>LARGE(Open[[#This Row],[TS ZH O/B 26.03.23]:[PR3]],1)</f>
        <v>245.99999999999997</v>
      </c>
      <c r="H143" s="52">
        <f>LARGE(Open[[#This Row],[TS ZH O/B 26.03.23]:[PR3]],2)</f>
        <v>70</v>
      </c>
      <c r="I143" s="52">
        <f>LARGE(Open[[#This Row],[TS ZH O/B 26.03.23]:[PR3]],3)</f>
        <v>0</v>
      </c>
      <c r="J143" s="1">
        <f t="shared" si="4"/>
        <v>137</v>
      </c>
      <c r="K143" s="52">
        <f t="shared" si="5"/>
        <v>316</v>
      </c>
      <c r="L143" s="52" t="str">
        <f>IFERROR(VLOOKUP(Open[[#This Row],[TS ZH O/B 26.03.23 Rang]],$AZ$7:$BA$101,2,0)*L$5," ")</f>
        <v xml:space="preserve"> </v>
      </c>
      <c r="M143" s="52" t="str">
        <f>IFERROR(VLOOKUP(Open[[#This Row],[TS SG O 29.04.23 Rang]],$AZ$7:$BA$101,2,0)*M$5," ")</f>
        <v xml:space="preserve"> </v>
      </c>
      <c r="N143" s="52" t="str">
        <f>IFERROR(VLOOKUP(Open[[#This Row],[TS ES O 11.06.23 Rang]],$AZ$7:$BA$101,2,0)*N$5," ")</f>
        <v xml:space="preserve"> </v>
      </c>
      <c r="O143" s="52" t="str">
        <f>IFERROR(VLOOKUP(Open[[#This Row],[TS SH O 24.06.23 Rang]],$AZ$7:$BA$101,2,0)*O$5," ")</f>
        <v xml:space="preserve"> </v>
      </c>
      <c r="P143" s="52" t="str">
        <f>IFERROR(VLOOKUP(Open[[#This Row],[TS LU O A 1.6.23 R]],$AZ$7:$BA$101,2,0)*P$5," ")</f>
        <v xml:space="preserve"> </v>
      </c>
      <c r="Q143" s="52" t="str">
        <f>IFERROR(VLOOKUP(Open[[#This Row],[TS LU O B 1.6.23 R]],$AZ$7:$BA$101,2,0)*Q$5," ")</f>
        <v xml:space="preserve"> </v>
      </c>
      <c r="R143" s="52" t="str">
        <f>IFERROR(VLOOKUP(Open[[#This Row],[TS ZH O/A 8.7.23 R]],$AZ$7:$BA$101,2,0)*R$5," ")</f>
        <v xml:space="preserve"> </v>
      </c>
      <c r="S143" s="148">
        <f>IFERROR(VLOOKUP(Open[[#This Row],[TS ZH O/B 8.7.23 R]],$AZ$7:$BA$101,2,0)*S$5," ")</f>
        <v>70</v>
      </c>
      <c r="T143" s="148">
        <f>IFERROR(VLOOKUP(Open[[#This Row],[TS BA O A 12.08.23 R]],$AZ$7:$BA$101,2,0)*T$5," ")</f>
        <v>245.99999999999997</v>
      </c>
      <c r="U143" s="148" t="str">
        <f>IFERROR(VLOOKUP(Open[[#This Row],[TS BA O B 12.08.23  R]],$AZ$7:$BA$101,2,0)*U$5," ")</f>
        <v xml:space="preserve"> </v>
      </c>
      <c r="V143" s="148" t="str">
        <f>IFERROR(VLOOKUP(Open[[#This Row],[SM LT O A 2.9.23 R]],$AZ$7:$BA$101,2,0)*V$5," ")</f>
        <v xml:space="preserve"> </v>
      </c>
      <c r="W143" s="148" t="str">
        <f>IFERROR(VLOOKUP(Open[[#This Row],[SM LT O B 2.9.23 R]],$AZ$7:$BA$101,2,0)*W$5," ")</f>
        <v xml:space="preserve"> </v>
      </c>
      <c r="X143" s="148" t="str">
        <f>IFERROR(VLOOKUP(Open[[#This Row],[TS LA O 16.9.23 R]],$AZ$7:$BA$101,2,0)*X$5," ")</f>
        <v xml:space="preserve"> </v>
      </c>
      <c r="Y143" s="148" t="str">
        <f>IFERROR(VLOOKUP(Open[[#This Row],[TS ZH O 8.10.23 R]],$AZ$7:$BA$101,2,0)*Y$5," ")</f>
        <v xml:space="preserve"> </v>
      </c>
      <c r="Z143" s="148" t="str">
        <f>IFERROR(VLOOKUP(Open[[#This Row],[TS ZH O/A 6.1.24 R]],$AZ$7:$BA$101,2,0)*Z$5," ")</f>
        <v xml:space="preserve"> </v>
      </c>
      <c r="AA143" s="148" t="str">
        <f>IFERROR(VLOOKUP(Open[[#This Row],[TS ZH O/B 6.1.24 R]],$AZ$7:$BA$101,2,0)*AA$5," ")</f>
        <v xml:space="preserve"> </v>
      </c>
      <c r="AB143" s="148" t="str">
        <f>IFERROR(VLOOKUP(Open[[#This Row],[TS SH O 13.1.24 R]],$AZ$7:$BA$101,2,0)*AB$5," ")</f>
        <v xml:space="preserve"> </v>
      </c>
      <c r="AC143">
        <v>0</v>
      </c>
      <c r="AD143">
        <v>0</v>
      </c>
      <c r="AE143">
        <v>0</v>
      </c>
      <c r="AF143" s="63"/>
      <c r="AG143" s="63"/>
      <c r="AH143" s="63"/>
      <c r="AI143" s="63"/>
      <c r="AJ143" s="63"/>
      <c r="AK143" s="63"/>
      <c r="AL143" s="63"/>
      <c r="AM143" s="63">
        <v>4</v>
      </c>
      <c r="AN143" s="63">
        <v>24</v>
      </c>
      <c r="AO143" s="63"/>
      <c r="AP143" s="63"/>
      <c r="AQ143" s="63"/>
      <c r="AR143" s="63"/>
      <c r="AS143" s="63"/>
      <c r="AT143" s="63"/>
      <c r="AU143" s="63"/>
      <c r="AV143" s="63"/>
    </row>
    <row r="144" spans="1:48">
      <c r="A144" s="53">
        <f>RANK(Open[[#This Row],[PR Punkte]],Open[PR Punkte],0)</f>
        <v>138</v>
      </c>
      <c r="B144">
        <f>IF(Open[[#This Row],[PR Rang beim letzten Turnier]]&gt;Open[[#This Row],[PR Rang]],1,IF(Open[[#This Row],[PR Rang beim letzten Turnier]]=Open[[#This Row],[PR Rang]],0,-1))</f>
        <v>0</v>
      </c>
      <c r="C144" s="53">
        <f>RANK(Open[[#This Row],[PR Punkte]],Open[PR Punkte],0)</f>
        <v>138</v>
      </c>
      <c r="D144" s="1" t="s">
        <v>993</v>
      </c>
      <c r="E144" s="4" t="s">
        <v>10</v>
      </c>
      <c r="F144" s="52">
        <f>SUM(Open[[#This Row],[PR 1]:[PR 3]])</f>
        <v>315</v>
      </c>
      <c r="G144" s="52">
        <f>LARGE(Open[[#This Row],[TS ZH O/B 26.03.23]:[PR3]],1)</f>
        <v>315</v>
      </c>
      <c r="H144" s="52">
        <f>LARGE(Open[[#This Row],[TS ZH O/B 26.03.23]:[PR3]],2)</f>
        <v>0</v>
      </c>
      <c r="I144" s="52">
        <f>LARGE(Open[[#This Row],[TS ZH O/B 26.03.23]:[PR3]],3)</f>
        <v>0</v>
      </c>
      <c r="J144" s="1">
        <f t="shared" si="4"/>
        <v>138</v>
      </c>
      <c r="K144" s="52">
        <f t="shared" si="5"/>
        <v>315</v>
      </c>
      <c r="L144" s="52" t="str">
        <f>IFERROR(VLOOKUP(Open[[#This Row],[TS ZH O/B 26.03.23 Rang]],$AZ$7:$BA$101,2,0)*L$5," ")</f>
        <v xml:space="preserve"> </v>
      </c>
      <c r="M144" s="52" t="str">
        <f>IFERROR(VLOOKUP(Open[[#This Row],[TS SG O 29.04.23 Rang]],$AZ$7:$BA$101,2,0)*M$5," ")</f>
        <v xml:space="preserve"> </v>
      </c>
      <c r="N144" s="52" t="str">
        <f>IFERROR(VLOOKUP(Open[[#This Row],[TS ES O 11.06.23 Rang]],$AZ$7:$BA$101,2,0)*N$5," ")</f>
        <v xml:space="preserve"> </v>
      </c>
      <c r="O144" s="52" t="str">
        <f>IFERROR(VLOOKUP(Open[[#This Row],[TS SH O 24.06.23 Rang]],$AZ$7:$BA$101,2,0)*O$5," ")</f>
        <v xml:space="preserve"> </v>
      </c>
      <c r="P144" s="52" t="str">
        <f>IFERROR(VLOOKUP(Open[[#This Row],[TS LU O A 1.6.23 R]],$AZ$7:$BA$101,2,0)*P$5," ")</f>
        <v xml:space="preserve"> </v>
      </c>
      <c r="Q144" s="52" t="str">
        <f>IFERROR(VLOOKUP(Open[[#This Row],[TS LU O B 1.6.23 R]],$AZ$7:$BA$101,2,0)*Q$5," ")</f>
        <v xml:space="preserve"> </v>
      </c>
      <c r="R144" s="52" t="str">
        <f>IFERROR(VLOOKUP(Open[[#This Row],[TS ZH O/A 8.7.23 R]],$AZ$7:$BA$101,2,0)*R$5," ")</f>
        <v xml:space="preserve"> </v>
      </c>
      <c r="S144" s="148" t="str">
        <f>IFERROR(VLOOKUP(Open[[#This Row],[TS ZH O/B 8.7.23 R]],$AZ$7:$BA$101,2,0)*S$5," ")</f>
        <v xml:space="preserve"> </v>
      </c>
      <c r="T144" s="148" t="str">
        <f>IFERROR(VLOOKUP(Open[[#This Row],[TS BA O A 12.08.23 R]],$AZ$7:$BA$101,2,0)*T$5," ")</f>
        <v xml:space="preserve"> </v>
      </c>
      <c r="U144" s="148" t="str">
        <f>IFERROR(VLOOKUP(Open[[#This Row],[TS BA O B 12.08.23  R]],$AZ$7:$BA$101,2,0)*U$5," ")</f>
        <v xml:space="preserve"> </v>
      </c>
      <c r="V144" s="148" t="str">
        <f>IFERROR(VLOOKUP(Open[[#This Row],[SM LT O A 2.9.23 R]],$AZ$7:$BA$101,2,0)*V$5," ")</f>
        <v xml:space="preserve"> </v>
      </c>
      <c r="W144" s="148" t="str">
        <f>IFERROR(VLOOKUP(Open[[#This Row],[SM LT O B 2.9.23 R]],$AZ$7:$BA$101,2,0)*W$5," ")</f>
        <v xml:space="preserve"> </v>
      </c>
      <c r="X144" s="148" t="str">
        <f>IFERROR(VLOOKUP(Open[[#This Row],[TS LA O 16.9.23 R]],$AZ$7:$BA$101,2,0)*X$5," ")</f>
        <v xml:space="preserve"> </v>
      </c>
      <c r="Y144" s="148">
        <f>IFERROR(VLOOKUP(Open[[#This Row],[TS ZH O 8.10.23 R]],$AZ$7:$BA$101,2,0)*Y$5," ")</f>
        <v>315</v>
      </c>
      <c r="Z144" s="148" t="str">
        <f>IFERROR(VLOOKUP(Open[[#This Row],[TS ZH O/A 6.1.24 R]],$AZ$7:$BA$101,2,0)*Z$5," ")</f>
        <v xml:space="preserve"> </v>
      </c>
      <c r="AA144" s="148" t="str">
        <f>IFERROR(VLOOKUP(Open[[#This Row],[TS ZH O/B 6.1.24 R]],$AZ$7:$BA$101,2,0)*AA$5," ")</f>
        <v xml:space="preserve"> </v>
      </c>
      <c r="AB144" s="148" t="str">
        <f>IFERROR(VLOOKUP(Open[[#This Row],[TS SH O 13.1.24 R]],$AZ$7:$BA$101,2,0)*AB$5," ")</f>
        <v xml:space="preserve"> </v>
      </c>
      <c r="AC144">
        <v>0</v>
      </c>
      <c r="AD144">
        <v>0</v>
      </c>
      <c r="AE144">
        <v>0</v>
      </c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>
        <v>14</v>
      </c>
      <c r="AT144" s="63"/>
      <c r="AU144" s="63"/>
      <c r="AV144" s="63"/>
    </row>
    <row r="145" spans="1:48">
      <c r="A145" s="53">
        <f>RANK(Open[[#This Row],[PR Punkte]],Open[PR Punkte],0)</f>
        <v>139</v>
      </c>
      <c r="B145">
        <f>IF(Open[[#This Row],[PR Rang beim letzten Turnier]]&gt;Open[[#This Row],[PR Rang]],1,IF(Open[[#This Row],[PR Rang beim letzten Turnier]]=Open[[#This Row],[PR Rang]],0,-1))</f>
        <v>0</v>
      </c>
      <c r="C145" s="53">
        <f>RANK(Open[[#This Row],[PR Punkte]],Open[PR Punkte],0)</f>
        <v>139</v>
      </c>
      <c r="D145" s="1" t="s">
        <v>690</v>
      </c>
      <c r="E145" t="s">
        <v>633</v>
      </c>
      <c r="F145" s="99">
        <f>SUM(Open[[#This Row],[PR 1]:[PR 3]])</f>
        <v>297</v>
      </c>
      <c r="G145" s="52">
        <f>LARGE(Open[[#This Row],[TS ZH O/B 26.03.23]:[PR3]],1)</f>
        <v>297</v>
      </c>
      <c r="H145" s="52">
        <f>LARGE(Open[[#This Row],[TS ZH O/B 26.03.23]:[PR3]],2)</f>
        <v>0</v>
      </c>
      <c r="I145" s="52">
        <f>LARGE(Open[[#This Row],[TS ZH O/B 26.03.23]:[PR3]],3)</f>
        <v>0</v>
      </c>
      <c r="J145" s="1">
        <f t="shared" si="4"/>
        <v>139</v>
      </c>
      <c r="K145" s="52">
        <f t="shared" si="5"/>
        <v>297</v>
      </c>
      <c r="L145" s="52" t="str">
        <f>IFERROR(VLOOKUP(Open[[#This Row],[TS ZH O/B 26.03.23 Rang]],$AZ$7:$BA$101,2,0)*L$5," ")</f>
        <v xml:space="preserve"> </v>
      </c>
      <c r="M145" s="52" t="str">
        <f>IFERROR(VLOOKUP(Open[[#This Row],[TS SG O 29.04.23 Rang]],$AZ$7:$BA$101,2,0)*M$5," ")</f>
        <v xml:space="preserve"> </v>
      </c>
      <c r="N145" s="52" t="str">
        <f>IFERROR(VLOOKUP(Open[[#This Row],[TS ES O 11.06.23 Rang]],$AZ$7:$BA$101,2,0)*N$5," ")</f>
        <v xml:space="preserve"> </v>
      </c>
      <c r="O145" s="52" t="str">
        <f>IFERROR(VLOOKUP(Open[[#This Row],[TS SH O 24.06.23 Rang]],$AZ$7:$BA$101,2,0)*O$5," ")</f>
        <v xml:space="preserve"> </v>
      </c>
      <c r="P145" s="52" t="str">
        <f>IFERROR(VLOOKUP(Open[[#This Row],[TS LU O A 1.6.23 R]],$AZ$7:$BA$101,2,0)*P$5," ")</f>
        <v xml:space="preserve"> </v>
      </c>
      <c r="Q145" s="52" t="str">
        <f>IFERROR(VLOOKUP(Open[[#This Row],[TS LU O B 1.6.23 R]],$AZ$7:$BA$101,2,0)*Q$5," ")</f>
        <v xml:space="preserve"> </v>
      </c>
      <c r="R145" s="52" t="str">
        <f>IFERROR(VLOOKUP(Open[[#This Row],[TS ZH O/A 8.7.23 R]],$AZ$7:$BA$101,2,0)*R$5," ")</f>
        <v xml:space="preserve"> </v>
      </c>
      <c r="S145" s="148" t="str">
        <f>IFERROR(VLOOKUP(Open[[#This Row],[TS ZH O/B 8.7.23 R]],$AZ$7:$BA$101,2,0)*S$5," ")</f>
        <v xml:space="preserve"> </v>
      </c>
      <c r="T145" s="148" t="str">
        <f>IFERROR(VLOOKUP(Open[[#This Row],[TS BA O A 12.08.23 R]],$AZ$7:$BA$101,2,0)*T$5," ")</f>
        <v xml:space="preserve"> </v>
      </c>
      <c r="U145" s="148" t="str">
        <f>IFERROR(VLOOKUP(Open[[#This Row],[TS BA O B 12.08.23  R]],$AZ$7:$BA$101,2,0)*U$5," ")</f>
        <v xml:space="preserve"> </v>
      </c>
      <c r="V145" s="148" t="str">
        <f>IFERROR(VLOOKUP(Open[[#This Row],[SM LT O A 2.9.23 R]],$AZ$7:$BA$101,2,0)*V$5," ")</f>
        <v xml:space="preserve"> </v>
      </c>
      <c r="W145" s="148" t="str">
        <f>IFERROR(VLOOKUP(Open[[#This Row],[SM LT O B 2.9.23 R]],$AZ$7:$BA$101,2,0)*W$5," ")</f>
        <v xml:space="preserve"> </v>
      </c>
      <c r="X145" s="148" t="str">
        <f>IFERROR(VLOOKUP(Open[[#This Row],[TS LA O 16.9.23 R]],$AZ$7:$BA$101,2,0)*X$5," ")</f>
        <v xml:space="preserve"> </v>
      </c>
      <c r="Y145" s="148" t="str">
        <f>IFERROR(VLOOKUP(Open[[#This Row],[TS ZH O 8.10.23 R]],$AZ$7:$BA$101,2,0)*Y$5," ")</f>
        <v xml:space="preserve"> </v>
      </c>
      <c r="Z145" s="148" t="str">
        <f>IFERROR(VLOOKUP(Open[[#This Row],[TS ZH O/A 6.1.24 R]],$AZ$7:$BA$101,2,0)*Z$5," ")</f>
        <v xml:space="preserve"> </v>
      </c>
      <c r="AA145" s="148" t="str">
        <f>IFERROR(VLOOKUP(Open[[#This Row],[TS ZH O/B 6.1.24 R]],$AZ$7:$BA$101,2,0)*AA$5," ")</f>
        <v xml:space="preserve"> </v>
      </c>
      <c r="AB145" s="148">
        <f>IFERROR(VLOOKUP(Open[[#This Row],[TS SH O 13.1.24 R]],$AZ$7:$BA$101,2,0)*AB$5," ")</f>
        <v>297</v>
      </c>
      <c r="AC145">
        <v>0</v>
      </c>
      <c r="AD145">
        <v>0</v>
      </c>
      <c r="AE145">
        <v>0</v>
      </c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>
        <v>17</v>
      </c>
    </row>
    <row r="146" spans="1:48">
      <c r="A146" s="152">
        <f>RANK(Open[[#This Row],[PR Punkte]],Open[PR Punkte],0)</f>
        <v>139</v>
      </c>
      <c r="B146" s="151">
        <f>IF(Open[[#This Row],[PR Rang beim letzten Turnier]]&gt;Open[[#This Row],[PR Rang]],1,IF(Open[[#This Row],[PR Rang beim letzten Turnier]]=Open[[#This Row],[PR Rang]],0,-1))</f>
        <v>0</v>
      </c>
      <c r="C146" s="152">
        <f>RANK(Open[[#This Row],[PR Punkte]],Open[PR Punkte],0)</f>
        <v>139</v>
      </c>
      <c r="D146" s="153" t="s">
        <v>1043</v>
      </c>
      <c r="E146" t="s">
        <v>17</v>
      </c>
      <c r="F146" s="52">
        <f>SUM(Open[[#This Row],[PR 1]:[PR 3]])</f>
        <v>297</v>
      </c>
      <c r="G146" s="52">
        <f>LARGE(Open[[#This Row],[TS ZH O/B 26.03.23]:[PR3]],1)</f>
        <v>297</v>
      </c>
      <c r="H146" s="52">
        <f>LARGE(Open[[#This Row],[TS ZH O/B 26.03.23]:[PR3]],2)</f>
        <v>0</v>
      </c>
      <c r="I146" s="52">
        <f>LARGE(Open[[#This Row],[TS ZH O/B 26.03.23]:[PR3]],3)</f>
        <v>0</v>
      </c>
      <c r="J146" s="1">
        <f t="shared" si="4"/>
        <v>139</v>
      </c>
      <c r="K146" s="52">
        <f t="shared" si="5"/>
        <v>297</v>
      </c>
      <c r="L146" s="52" t="str">
        <f>IFERROR(VLOOKUP(Open[[#This Row],[TS ZH O/B 26.03.23 Rang]],$AZ$7:$BA$101,2,0)*L$5," ")</f>
        <v xml:space="preserve"> </v>
      </c>
      <c r="M146" s="52" t="str">
        <f>IFERROR(VLOOKUP(Open[[#This Row],[TS SG O 29.04.23 Rang]],$AZ$7:$BA$101,2,0)*M$5," ")</f>
        <v xml:space="preserve"> </v>
      </c>
      <c r="N146" s="52" t="str">
        <f>IFERROR(VLOOKUP(Open[[#This Row],[TS ES O 11.06.23 Rang]],$AZ$7:$BA$101,2,0)*N$5," ")</f>
        <v xml:space="preserve"> </v>
      </c>
      <c r="O146" s="52" t="str">
        <f>IFERROR(VLOOKUP(Open[[#This Row],[TS SH O 24.06.23 Rang]],$AZ$7:$BA$101,2,0)*O$5," ")</f>
        <v xml:space="preserve"> </v>
      </c>
      <c r="P146" s="52" t="str">
        <f>IFERROR(VLOOKUP(Open[[#This Row],[TS LU O A 1.6.23 R]],$AZ$7:$BA$101,2,0)*P$5," ")</f>
        <v xml:space="preserve"> </v>
      </c>
      <c r="Q146" s="52" t="str">
        <f>IFERROR(VLOOKUP(Open[[#This Row],[TS LU O B 1.6.23 R]],$AZ$7:$BA$101,2,0)*Q$5," ")</f>
        <v xml:space="preserve"> </v>
      </c>
      <c r="R146" s="52" t="str">
        <f>IFERROR(VLOOKUP(Open[[#This Row],[TS ZH O/A 8.7.23 R]],$AZ$7:$BA$101,2,0)*R$5," ")</f>
        <v xml:space="preserve"> </v>
      </c>
      <c r="S146" s="148" t="str">
        <f>IFERROR(VLOOKUP(Open[[#This Row],[TS ZH O/B 8.7.23 R]],$AZ$7:$BA$101,2,0)*S$5," ")</f>
        <v xml:space="preserve"> </v>
      </c>
      <c r="T146" s="148" t="str">
        <f>IFERROR(VLOOKUP(Open[[#This Row],[TS BA O A 12.08.23 R]],$AZ$7:$BA$101,2,0)*T$5," ")</f>
        <v xml:space="preserve"> </v>
      </c>
      <c r="U146" s="148" t="str">
        <f>IFERROR(VLOOKUP(Open[[#This Row],[TS BA O B 12.08.23  R]],$AZ$7:$BA$101,2,0)*U$5," ")</f>
        <v xml:space="preserve"> </v>
      </c>
      <c r="V146" s="148" t="str">
        <f>IFERROR(VLOOKUP(Open[[#This Row],[SM LT O A 2.9.23 R]],$AZ$7:$BA$101,2,0)*V$5," ")</f>
        <v xml:space="preserve"> </v>
      </c>
      <c r="W146" s="148" t="str">
        <f>IFERROR(VLOOKUP(Open[[#This Row],[SM LT O B 2.9.23 R]],$AZ$7:$BA$101,2,0)*W$5," ")</f>
        <v xml:space="preserve"> </v>
      </c>
      <c r="X146" s="148" t="str">
        <f>IFERROR(VLOOKUP(Open[[#This Row],[TS LA O 16.9.23 R]],$AZ$7:$BA$101,2,0)*X$5," ")</f>
        <v xml:space="preserve"> </v>
      </c>
      <c r="Y146" s="148" t="str">
        <f>IFERROR(VLOOKUP(Open[[#This Row],[TS ZH O 8.10.23 R]],$AZ$7:$BA$101,2,0)*Y$5," ")</f>
        <v xml:space="preserve"> </v>
      </c>
      <c r="Z146" s="148" t="str">
        <f>IFERROR(VLOOKUP(Open[[#This Row],[TS ZH O/A 6.1.24 R]],$AZ$7:$BA$101,2,0)*Z$5," ")</f>
        <v xml:space="preserve"> </v>
      </c>
      <c r="AA146" s="148" t="str">
        <f>IFERROR(VLOOKUP(Open[[#This Row],[TS ZH O/B 6.1.24 R]],$AZ$7:$BA$101,2,0)*AA$5," ")</f>
        <v xml:space="preserve"> </v>
      </c>
      <c r="AB146" s="148">
        <f>IFERROR(VLOOKUP(Open[[#This Row],[TS SH O 13.1.24 R]],$AZ$7:$BA$101,2,0)*AB$5," ")</f>
        <v>297</v>
      </c>
      <c r="AC146">
        <v>0</v>
      </c>
      <c r="AD146">
        <v>0</v>
      </c>
      <c r="AE146">
        <v>0</v>
      </c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>
        <v>17</v>
      </c>
    </row>
    <row r="147" spans="1:48">
      <c r="A147" s="53">
        <f>RANK(Open[[#This Row],[PR Punkte]],Open[PR Punkte],0)</f>
        <v>139</v>
      </c>
      <c r="B147">
        <f>IF(Open[[#This Row],[PR Rang beim letzten Turnier]]&gt;Open[[#This Row],[PR Rang]],1,IF(Open[[#This Row],[PR Rang beim letzten Turnier]]=Open[[#This Row],[PR Rang]],0,-1))</f>
        <v>0</v>
      </c>
      <c r="C147" s="53">
        <f>RANK(Open[[#This Row],[PR Punkte]],Open[PR Punkte],0)</f>
        <v>139</v>
      </c>
      <c r="D147" s="1" t="s">
        <v>689</v>
      </c>
      <c r="E147" t="s">
        <v>633</v>
      </c>
      <c r="F147" s="99">
        <f>SUM(Open[[#This Row],[PR 1]:[PR 3]])</f>
        <v>297</v>
      </c>
      <c r="G147" s="52">
        <f>LARGE(Open[[#This Row],[TS ZH O/B 26.03.23]:[PR3]],1)</f>
        <v>297</v>
      </c>
      <c r="H147" s="52">
        <f>LARGE(Open[[#This Row],[TS ZH O/B 26.03.23]:[PR3]],2)</f>
        <v>0</v>
      </c>
      <c r="I147" s="52">
        <f>LARGE(Open[[#This Row],[TS ZH O/B 26.03.23]:[PR3]],3)</f>
        <v>0</v>
      </c>
      <c r="J147" s="1">
        <f t="shared" si="4"/>
        <v>139</v>
      </c>
      <c r="K147" s="52">
        <f t="shared" si="5"/>
        <v>297</v>
      </c>
      <c r="L147" s="52" t="str">
        <f>IFERROR(VLOOKUP(Open[[#This Row],[TS ZH O/B 26.03.23 Rang]],$AZ$7:$BA$101,2,0)*L$5," ")</f>
        <v xml:space="preserve"> </v>
      </c>
      <c r="M147" s="52" t="str">
        <f>IFERROR(VLOOKUP(Open[[#This Row],[TS SG O 29.04.23 Rang]],$AZ$7:$BA$101,2,0)*M$5," ")</f>
        <v xml:space="preserve"> </v>
      </c>
      <c r="N147" s="52" t="str">
        <f>IFERROR(VLOOKUP(Open[[#This Row],[TS ES O 11.06.23 Rang]],$AZ$7:$BA$101,2,0)*N$5," ")</f>
        <v xml:space="preserve"> </v>
      </c>
      <c r="O147" s="52" t="str">
        <f>IFERROR(VLOOKUP(Open[[#This Row],[TS SH O 24.06.23 Rang]],$AZ$7:$BA$101,2,0)*O$5," ")</f>
        <v xml:space="preserve"> </v>
      </c>
      <c r="P147" s="52" t="str">
        <f>IFERROR(VLOOKUP(Open[[#This Row],[TS LU O A 1.6.23 R]],$AZ$7:$BA$101,2,0)*P$5," ")</f>
        <v xml:space="preserve"> </v>
      </c>
      <c r="Q147" s="52" t="str">
        <f>IFERROR(VLOOKUP(Open[[#This Row],[TS LU O B 1.6.23 R]],$AZ$7:$BA$101,2,0)*Q$5," ")</f>
        <v xml:space="preserve"> </v>
      </c>
      <c r="R147" s="52" t="str">
        <f>IFERROR(VLOOKUP(Open[[#This Row],[TS ZH O/A 8.7.23 R]],$AZ$7:$BA$101,2,0)*R$5," ")</f>
        <v xml:space="preserve"> </v>
      </c>
      <c r="S147" s="148" t="str">
        <f>IFERROR(VLOOKUP(Open[[#This Row],[TS ZH O/B 8.7.23 R]],$AZ$7:$BA$101,2,0)*S$5," ")</f>
        <v xml:space="preserve"> </v>
      </c>
      <c r="T147" s="148" t="str">
        <f>IFERROR(VLOOKUP(Open[[#This Row],[TS BA O A 12.08.23 R]],$AZ$7:$BA$101,2,0)*T$5," ")</f>
        <v xml:space="preserve"> </v>
      </c>
      <c r="U147" s="148" t="str">
        <f>IFERROR(VLOOKUP(Open[[#This Row],[TS BA O B 12.08.23  R]],$AZ$7:$BA$101,2,0)*U$5," ")</f>
        <v xml:space="preserve"> </v>
      </c>
      <c r="V147" s="148" t="str">
        <f>IFERROR(VLOOKUP(Open[[#This Row],[SM LT O A 2.9.23 R]],$AZ$7:$BA$101,2,0)*V$5," ")</f>
        <v xml:space="preserve"> </v>
      </c>
      <c r="W147" s="148" t="str">
        <f>IFERROR(VLOOKUP(Open[[#This Row],[SM LT O B 2.9.23 R]],$AZ$7:$BA$101,2,0)*W$5," ")</f>
        <v xml:space="preserve"> </v>
      </c>
      <c r="X147" s="148" t="str">
        <f>IFERROR(VLOOKUP(Open[[#This Row],[TS LA O 16.9.23 R]],$AZ$7:$BA$101,2,0)*X$5," ")</f>
        <v xml:space="preserve"> </v>
      </c>
      <c r="Y147" s="148" t="str">
        <f>IFERROR(VLOOKUP(Open[[#This Row],[TS ZH O 8.10.23 R]],$AZ$7:$BA$101,2,0)*Y$5," ")</f>
        <v xml:space="preserve"> </v>
      </c>
      <c r="Z147" s="148" t="str">
        <f>IFERROR(VLOOKUP(Open[[#This Row],[TS ZH O/A 6.1.24 R]],$AZ$7:$BA$101,2,0)*Z$5," ")</f>
        <v xml:space="preserve"> </v>
      </c>
      <c r="AA147" s="148" t="str">
        <f>IFERROR(VLOOKUP(Open[[#This Row],[TS ZH O/B 6.1.24 R]],$AZ$7:$BA$101,2,0)*AA$5," ")</f>
        <v xml:space="preserve"> </v>
      </c>
      <c r="AB147" s="148">
        <f>IFERROR(VLOOKUP(Open[[#This Row],[TS SH O 13.1.24 R]],$AZ$7:$BA$101,2,0)*AB$5," ")</f>
        <v>297</v>
      </c>
      <c r="AC147">
        <v>0</v>
      </c>
      <c r="AD147">
        <v>0</v>
      </c>
      <c r="AE147">
        <v>0</v>
      </c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>
        <v>18</v>
      </c>
    </row>
    <row r="148" spans="1:48">
      <c r="A148" s="152">
        <f>RANK(Open[[#This Row],[PR Punkte]],Open[PR Punkte],0)</f>
        <v>139</v>
      </c>
      <c r="B148" s="151">
        <f>IF(Open[[#This Row],[PR Rang beim letzten Turnier]]&gt;Open[[#This Row],[PR Rang]],1,IF(Open[[#This Row],[PR Rang beim letzten Turnier]]=Open[[#This Row],[PR Rang]],0,-1))</f>
        <v>0</v>
      </c>
      <c r="C148" s="152">
        <f>RANK(Open[[#This Row],[PR Punkte]],Open[PR Punkte],0)</f>
        <v>139</v>
      </c>
      <c r="D148" s="153" t="s">
        <v>1044</v>
      </c>
      <c r="E148" t="s">
        <v>17</v>
      </c>
      <c r="F148" s="52">
        <f>SUM(Open[[#This Row],[PR 1]:[PR 3]])</f>
        <v>297</v>
      </c>
      <c r="G148" s="52">
        <f>LARGE(Open[[#This Row],[TS ZH O/B 26.03.23]:[PR3]],1)</f>
        <v>297</v>
      </c>
      <c r="H148" s="52">
        <f>LARGE(Open[[#This Row],[TS ZH O/B 26.03.23]:[PR3]],2)</f>
        <v>0</v>
      </c>
      <c r="I148" s="52">
        <f>LARGE(Open[[#This Row],[TS ZH O/B 26.03.23]:[PR3]],3)</f>
        <v>0</v>
      </c>
      <c r="J148" s="1">
        <f t="shared" si="4"/>
        <v>139</v>
      </c>
      <c r="K148" s="52">
        <f t="shared" si="5"/>
        <v>297</v>
      </c>
      <c r="L148" s="52" t="str">
        <f>IFERROR(VLOOKUP(Open[[#This Row],[TS ZH O/B 26.03.23 Rang]],$AZ$7:$BA$101,2,0)*L$5," ")</f>
        <v xml:space="preserve"> </v>
      </c>
      <c r="M148" s="52" t="str">
        <f>IFERROR(VLOOKUP(Open[[#This Row],[TS SG O 29.04.23 Rang]],$AZ$7:$BA$101,2,0)*M$5," ")</f>
        <v xml:space="preserve"> </v>
      </c>
      <c r="N148" s="52" t="str">
        <f>IFERROR(VLOOKUP(Open[[#This Row],[TS ES O 11.06.23 Rang]],$AZ$7:$BA$101,2,0)*N$5," ")</f>
        <v xml:space="preserve"> </v>
      </c>
      <c r="O148" s="52" t="str">
        <f>IFERROR(VLOOKUP(Open[[#This Row],[TS SH O 24.06.23 Rang]],$AZ$7:$BA$101,2,0)*O$5," ")</f>
        <v xml:space="preserve"> </v>
      </c>
      <c r="P148" s="52" t="str">
        <f>IFERROR(VLOOKUP(Open[[#This Row],[TS LU O A 1.6.23 R]],$AZ$7:$BA$101,2,0)*P$5," ")</f>
        <v xml:space="preserve"> </v>
      </c>
      <c r="Q148" s="52" t="str">
        <f>IFERROR(VLOOKUP(Open[[#This Row],[TS LU O B 1.6.23 R]],$AZ$7:$BA$101,2,0)*Q$5," ")</f>
        <v xml:space="preserve"> </v>
      </c>
      <c r="R148" s="52" t="str">
        <f>IFERROR(VLOOKUP(Open[[#This Row],[TS ZH O/A 8.7.23 R]],$AZ$7:$BA$101,2,0)*R$5," ")</f>
        <v xml:space="preserve"> </v>
      </c>
      <c r="S148" s="148" t="str">
        <f>IFERROR(VLOOKUP(Open[[#This Row],[TS ZH O/B 8.7.23 R]],$AZ$7:$BA$101,2,0)*S$5," ")</f>
        <v xml:space="preserve"> </v>
      </c>
      <c r="T148" s="148" t="str">
        <f>IFERROR(VLOOKUP(Open[[#This Row],[TS BA O A 12.08.23 R]],$AZ$7:$BA$101,2,0)*T$5," ")</f>
        <v xml:space="preserve"> </v>
      </c>
      <c r="U148" s="148" t="str">
        <f>IFERROR(VLOOKUP(Open[[#This Row],[TS BA O B 12.08.23  R]],$AZ$7:$BA$101,2,0)*U$5," ")</f>
        <v xml:space="preserve"> </v>
      </c>
      <c r="V148" s="148" t="str">
        <f>IFERROR(VLOOKUP(Open[[#This Row],[SM LT O A 2.9.23 R]],$AZ$7:$BA$101,2,0)*V$5," ")</f>
        <v xml:space="preserve"> </v>
      </c>
      <c r="W148" s="148" t="str">
        <f>IFERROR(VLOOKUP(Open[[#This Row],[SM LT O B 2.9.23 R]],$AZ$7:$BA$101,2,0)*W$5," ")</f>
        <v xml:space="preserve"> </v>
      </c>
      <c r="X148" s="148" t="str">
        <f>IFERROR(VLOOKUP(Open[[#This Row],[TS LA O 16.9.23 R]],$AZ$7:$BA$101,2,0)*X$5," ")</f>
        <v xml:space="preserve"> </v>
      </c>
      <c r="Y148" s="148" t="str">
        <f>IFERROR(VLOOKUP(Open[[#This Row],[TS ZH O 8.10.23 R]],$AZ$7:$BA$101,2,0)*Y$5," ")</f>
        <v xml:space="preserve"> </v>
      </c>
      <c r="Z148" s="148" t="str">
        <f>IFERROR(VLOOKUP(Open[[#This Row],[TS ZH O/A 6.1.24 R]],$AZ$7:$BA$101,2,0)*Z$5," ")</f>
        <v xml:space="preserve"> </v>
      </c>
      <c r="AA148" s="148" t="str">
        <f>IFERROR(VLOOKUP(Open[[#This Row],[TS ZH O/B 6.1.24 R]],$AZ$7:$BA$101,2,0)*AA$5," ")</f>
        <v xml:space="preserve"> </v>
      </c>
      <c r="AB148" s="148">
        <f>IFERROR(VLOOKUP(Open[[#This Row],[TS SH O 13.1.24 R]],$AZ$7:$BA$101,2,0)*AB$5," ")</f>
        <v>297</v>
      </c>
      <c r="AC148">
        <v>0</v>
      </c>
      <c r="AD148">
        <v>0</v>
      </c>
      <c r="AE148">
        <v>0</v>
      </c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>
        <v>18</v>
      </c>
    </row>
    <row r="149" spans="1:48">
      <c r="A149" s="152">
        <f>RANK(Open[[#This Row],[PR Punkte]],Open[PR Punkte],0)</f>
        <v>139</v>
      </c>
      <c r="B149" s="151">
        <f>IF(Open[[#This Row],[PR Rang beim letzten Turnier]]&gt;Open[[#This Row],[PR Rang]],1,IF(Open[[#This Row],[PR Rang beim letzten Turnier]]=Open[[#This Row],[PR Rang]],0,-1))</f>
        <v>0</v>
      </c>
      <c r="C149" s="152">
        <f>RANK(Open[[#This Row],[PR Punkte]],Open[PR Punkte],0)</f>
        <v>139</v>
      </c>
      <c r="D149" s="153" t="s">
        <v>1045</v>
      </c>
      <c r="E149" t="s">
        <v>17</v>
      </c>
      <c r="F149" s="52">
        <f>SUM(Open[[#This Row],[PR 1]:[PR 3]])</f>
        <v>297</v>
      </c>
      <c r="G149" s="52">
        <f>LARGE(Open[[#This Row],[TS ZH O/B 26.03.23]:[PR3]],1)</f>
        <v>297</v>
      </c>
      <c r="H149" s="52">
        <f>LARGE(Open[[#This Row],[TS ZH O/B 26.03.23]:[PR3]],2)</f>
        <v>0</v>
      </c>
      <c r="I149" s="52">
        <f>LARGE(Open[[#This Row],[TS ZH O/B 26.03.23]:[PR3]],3)</f>
        <v>0</v>
      </c>
      <c r="J149" s="1">
        <f t="shared" si="4"/>
        <v>139</v>
      </c>
      <c r="K149" s="52">
        <f t="shared" si="5"/>
        <v>297</v>
      </c>
      <c r="L149" s="52" t="str">
        <f>IFERROR(VLOOKUP(Open[[#This Row],[TS ZH O/B 26.03.23 Rang]],$AZ$7:$BA$101,2,0)*L$5," ")</f>
        <v xml:space="preserve"> </v>
      </c>
      <c r="M149" s="52" t="str">
        <f>IFERROR(VLOOKUP(Open[[#This Row],[TS SG O 29.04.23 Rang]],$AZ$7:$BA$101,2,0)*M$5," ")</f>
        <v xml:space="preserve"> </v>
      </c>
      <c r="N149" s="52" t="str">
        <f>IFERROR(VLOOKUP(Open[[#This Row],[TS ES O 11.06.23 Rang]],$AZ$7:$BA$101,2,0)*N$5," ")</f>
        <v xml:space="preserve"> </v>
      </c>
      <c r="O149" s="52" t="str">
        <f>IFERROR(VLOOKUP(Open[[#This Row],[TS SH O 24.06.23 Rang]],$AZ$7:$BA$101,2,0)*O$5," ")</f>
        <v xml:space="preserve"> </v>
      </c>
      <c r="P149" s="52" t="str">
        <f>IFERROR(VLOOKUP(Open[[#This Row],[TS LU O A 1.6.23 R]],$AZ$7:$BA$101,2,0)*P$5," ")</f>
        <v xml:space="preserve"> </v>
      </c>
      <c r="Q149" s="52" t="str">
        <f>IFERROR(VLOOKUP(Open[[#This Row],[TS LU O B 1.6.23 R]],$AZ$7:$BA$101,2,0)*Q$5," ")</f>
        <v xml:space="preserve"> </v>
      </c>
      <c r="R149" s="52" t="str">
        <f>IFERROR(VLOOKUP(Open[[#This Row],[TS ZH O/A 8.7.23 R]],$AZ$7:$BA$101,2,0)*R$5," ")</f>
        <v xml:space="preserve"> </v>
      </c>
      <c r="S149" s="148" t="str">
        <f>IFERROR(VLOOKUP(Open[[#This Row],[TS ZH O/B 8.7.23 R]],$AZ$7:$BA$101,2,0)*S$5," ")</f>
        <v xml:space="preserve"> </v>
      </c>
      <c r="T149" s="148" t="str">
        <f>IFERROR(VLOOKUP(Open[[#This Row],[TS BA O A 12.08.23 R]],$AZ$7:$BA$101,2,0)*T$5," ")</f>
        <v xml:space="preserve"> </v>
      </c>
      <c r="U149" s="148" t="str">
        <f>IFERROR(VLOOKUP(Open[[#This Row],[TS BA O B 12.08.23  R]],$AZ$7:$BA$101,2,0)*U$5," ")</f>
        <v xml:space="preserve"> </v>
      </c>
      <c r="V149" s="148" t="str">
        <f>IFERROR(VLOOKUP(Open[[#This Row],[SM LT O A 2.9.23 R]],$AZ$7:$BA$101,2,0)*V$5," ")</f>
        <v xml:space="preserve"> </v>
      </c>
      <c r="W149" s="148" t="str">
        <f>IFERROR(VLOOKUP(Open[[#This Row],[SM LT O B 2.9.23 R]],$AZ$7:$BA$101,2,0)*W$5," ")</f>
        <v xml:space="preserve"> </v>
      </c>
      <c r="X149" s="148" t="str">
        <f>IFERROR(VLOOKUP(Open[[#This Row],[TS LA O 16.9.23 R]],$AZ$7:$BA$101,2,0)*X$5," ")</f>
        <v xml:space="preserve"> </v>
      </c>
      <c r="Y149" s="148" t="str">
        <f>IFERROR(VLOOKUP(Open[[#This Row],[TS ZH O 8.10.23 R]],$AZ$7:$BA$101,2,0)*Y$5," ")</f>
        <v xml:space="preserve"> </v>
      </c>
      <c r="Z149" s="148" t="str">
        <f>IFERROR(VLOOKUP(Open[[#This Row],[TS ZH O/A 6.1.24 R]],$AZ$7:$BA$101,2,0)*Z$5," ")</f>
        <v xml:space="preserve"> </v>
      </c>
      <c r="AA149" s="148" t="str">
        <f>IFERROR(VLOOKUP(Open[[#This Row],[TS ZH O/B 6.1.24 R]],$AZ$7:$BA$101,2,0)*AA$5," ")</f>
        <v xml:space="preserve"> </v>
      </c>
      <c r="AB149" s="148">
        <f>IFERROR(VLOOKUP(Open[[#This Row],[TS SH O 13.1.24 R]],$AZ$7:$BA$101,2,0)*AB$5," ")</f>
        <v>297</v>
      </c>
      <c r="AC149">
        <v>0</v>
      </c>
      <c r="AD149">
        <v>0</v>
      </c>
      <c r="AE149">
        <v>0</v>
      </c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>
        <v>22</v>
      </c>
    </row>
    <row r="150" spans="1:48">
      <c r="A150" s="152">
        <f>RANK(Open[[#This Row],[PR Punkte]],Open[PR Punkte],0)</f>
        <v>139</v>
      </c>
      <c r="B150" s="151">
        <f>IF(Open[[#This Row],[PR Rang beim letzten Turnier]]&gt;Open[[#This Row],[PR Rang]],1,IF(Open[[#This Row],[PR Rang beim letzten Turnier]]=Open[[#This Row],[PR Rang]],0,-1))</f>
        <v>0</v>
      </c>
      <c r="C150" s="152">
        <f>RANK(Open[[#This Row],[PR Punkte]],Open[PR Punkte],0)</f>
        <v>139</v>
      </c>
      <c r="D150" s="153" t="s">
        <v>1046</v>
      </c>
      <c r="E150" t="s">
        <v>17</v>
      </c>
      <c r="F150" s="52">
        <f>SUM(Open[[#This Row],[PR 1]:[PR 3]])</f>
        <v>297</v>
      </c>
      <c r="G150" s="52">
        <f>LARGE(Open[[#This Row],[TS ZH O/B 26.03.23]:[PR3]],1)</f>
        <v>297</v>
      </c>
      <c r="H150" s="52">
        <f>LARGE(Open[[#This Row],[TS ZH O/B 26.03.23]:[PR3]],2)</f>
        <v>0</v>
      </c>
      <c r="I150" s="52">
        <f>LARGE(Open[[#This Row],[TS ZH O/B 26.03.23]:[PR3]],3)</f>
        <v>0</v>
      </c>
      <c r="J150" s="1">
        <f t="shared" si="4"/>
        <v>139</v>
      </c>
      <c r="K150" s="52">
        <f t="shared" si="5"/>
        <v>297</v>
      </c>
      <c r="L150" s="52" t="str">
        <f>IFERROR(VLOOKUP(Open[[#This Row],[TS ZH O/B 26.03.23 Rang]],$AZ$7:$BA$101,2,0)*L$5," ")</f>
        <v xml:space="preserve"> </v>
      </c>
      <c r="M150" s="52" t="str">
        <f>IFERROR(VLOOKUP(Open[[#This Row],[TS SG O 29.04.23 Rang]],$AZ$7:$BA$101,2,0)*M$5," ")</f>
        <v xml:space="preserve"> </v>
      </c>
      <c r="N150" s="52" t="str">
        <f>IFERROR(VLOOKUP(Open[[#This Row],[TS ES O 11.06.23 Rang]],$AZ$7:$BA$101,2,0)*N$5," ")</f>
        <v xml:space="preserve"> </v>
      </c>
      <c r="O150" s="52" t="str">
        <f>IFERROR(VLOOKUP(Open[[#This Row],[TS SH O 24.06.23 Rang]],$AZ$7:$BA$101,2,0)*O$5," ")</f>
        <v xml:space="preserve"> </v>
      </c>
      <c r="P150" s="52" t="str">
        <f>IFERROR(VLOOKUP(Open[[#This Row],[TS LU O A 1.6.23 R]],$AZ$7:$BA$101,2,0)*P$5," ")</f>
        <v xml:space="preserve"> </v>
      </c>
      <c r="Q150" s="52" t="str">
        <f>IFERROR(VLOOKUP(Open[[#This Row],[TS LU O B 1.6.23 R]],$AZ$7:$BA$101,2,0)*Q$5," ")</f>
        <v xml:space="preserve"> </v>
      </c>
      <c r="R150" s="52" t="str">
        <f>IFERROR(VLOOKUP(Open[[#This Row],[TS ZH O/A 8.7.23 R]],$AZ$7:$BA$101,2,0)*R$5," ")</f>
        <v xml:space="preserve"> </v>
      </c>
      <c r="S150" s="148" t="str">
        <f>IFERROR(VLOOKUP(Open[[#This Row],[TS ZH O/B 8.7.23 R]],$AZ$7:$BA$101,2,0)*S$5," ")</f>
        <v xml:space="preserve"> </v>
      </c>
      <c r="T150" s="148" t="str">
        <f>IFERROR(VLOOKUP(Open[[#This Row],[TS BA O A 12.08.23 R]],$AZ$7:$BA$101,2,0)*T$5," ")</f>
        <v xml:space="preserve"> </v>
      </c>
      <c r="U150" s="148" t="str">
        <f>IFERROR(VLOOKUP(Open[[#This Row],[TS BA O B 12.08.23  R]],$AZ$7:$BA$101,2,0)*U$5," ")</f>
        <v xml:space="preserve"> </v>
      </c>
      <c r="V150" s="148" t="str">
        <f>IFERROR(VLOOKUP(Open[[#This Row],[SM LT O A 2.9.23 R]],$AZ$7:$BA$101,2,0)*V$5," ")</f>
        <v xml:space="preserve"> </v>
      </c>
      <c r="W150" s="148" t="str">
        <f>IFERROR(VLOOKUP(Open[[#This Row],[SM LT O B 2.9.23 R]],$AZ$7:$BA$101,2,0)*W$5," ")</f>
        <v xml:space="preserve"> </v>
      </c>
      <c r="X150" s="148" t="str">
        <f>IFERROR(VLOOKUP(Open[[#This Row],[TS LA O 16.9.23 R]],$AZ$7:$BA$101,2,0)*X$5," ")</f>
        <v xml:space="preserve"> </v>
      </c>
      <c r="Y150" s="148" t="str">
        <f>IFERROR(VLOOKUP(Open[[#This Row],[TS ZH O 8.10.23 R]],$AZ$7:$BA$101,2,0)*Y$5," ")</f>
        <v xml:space="preserve"> </v>
      </c>
      <c r="Z150" s="148" t="str">
        <f>IFERROR(VLOOKUP(Open[[#This Row],[TS ZH O/A 6.1.24 R]],$AZ$7:$BA$101,2,0)*Z$5," ")</f>
        <v xml:space="preserve"> </v>
      </c>
      <c r="AA150" s="148" t="str">
        <f>IFERROR(VLOOKUP(Open[[#This Row],[TS ZH O/B 6.1.24 R]],$AZ$7:$BA$101,2,0)*AA$5," ")</f>
        <v xml:space="preserve"> </v>
      </c>
      <c r="AB150" s="148">
        <f>IFERROR(VLOOKUP(Open[[#This Row],[TS SH O 13.1.24 R]],$AZ$7:$BA$101,2,0)*AB$5," ")</f>
        <v>297</v>
      </c>
      <c r="AC150">
        <v>0</v>
      </c>
      <c r="AD150">
        <v>0</v>
      </c>
      <c r="AE150">
        <v>0</v>
      </c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>
        <v>22</v>
      </c>
    </row>
    <row r="151" spans="1:48">
      <c r="A151" s="53">
        <f>RANK(Open[[#This Row],[PR Punkte]],Open[PR Punkte],0)</f>
        <v>139</v>
      </c>
      <c r="B151">
        <f>IF(Open[[#This Row],[PR Rang beim letzten Turnier]]&gt;Open[[#This Row],[PR Rang]],1,IF(Open[[#This Row],[PR Rang beim letzten Turnier]]=Open[[#This Row],[PR Rang]],0,-1))</f>
        <v>0</v>
      </c>
      <c r="C151" s="53">
        <f>RANK(Open[[#This Row],[PR Punkte]],Open[PR Punkte],0)</f>
        <v>139</v>
      </c>
      <c r="D151" t="s">
        <v>140</v>
      </c>
      <c r="E151" s="1" t="s">
        <v>16</v>
      </c>
      <c r="F151" s="52">
        <f>SUM(Open[[#This Row],[PR 1]:[PR 3]])</f>
        <v>297</v>
      </c>
      <c r="G151" s="52">
        <f>LARGE(Open[[#This Row],[TS ZH O/B 26.03.23]:[PR3]],1)</f>
        <v>297</v>
      </c>
      <c r="H151" s="52">
        <f>LARGE(Open[[#This Row],[TS ZH O/B 26.03.23]:[PR3]],2)</f>
        <v>0</v>
      </c>
      <c r="I151" s="52">
        <f>LARGE(Open[[#This Row],[TS ZH O/B 26.03.23]:[PR3]],3)</f>
        <v>0</v>
      </c>
      <c r="J151" s="1">
        <f t="shared" si="4"/>
        <v>139</v>
      </c>
      <c r="K151" s="52">
        <f t="shared" si="5"/>
        <v>297</v>
      </c>
      <c r="L151" s="52" t="str">
        <f>IFERROR(VLOOKUP(Open[[#This Row],[TS ZH O/B 26.03.23 Rang]],$AZ$7:$BA$101,2,0)*L$5," ")</f>
        <v xml:space="preserve"> </v>
      </c>
      <c r="M151" s="52" t="str">
        <f>IFERROR(VLOOKUP(Open[[#This Row],[TS SG O 29.04.23 Rang]],$AZ$7:$BA$101,2,0)*M$5," ")</f>
        <v xml:space="preserve"> </v>
      </c>
      <c r="N151" s="52" t="str">
        <f>IFERROR(VLOOKUP(Open[[#This Row],[TS ES O 11.06.23 Rang]],$AZ$7:$BA$101,2,0)*N$5," ")</f>
        <v xml:space="preserve"> </v>
      </c>
      <c r="O151" s="52" t="str">
        <f>IFERROR(VLOOKUP(Open[[#This Row],[TS SH O 24.06.23 Rang]],$AZ$7:$BA$101,2,0)*O$5," ")</f>
        <v xml:space="preserve"> </v>
      </c>
      <c r="P151" s="52" t="str">
        <f>IFERROR(VLOOKUP(Open[[#This Row],[TS LU O A 1.6.23 R]],$AZ$7:$BA$101,2,0)*P$5," ")</f>
        <v xml:space="preserve"> </v>
      </c>
      <c r="Q151" s="52" t="str">
        <f>IFERROR(VLOOKUP(Open[[#This Row],[TS LU O B 1.6.23 R]],$AZ$7:$BA$101,2,0)*Q$5," ")</f>
        <v xml:space="preserve"> </v>
      </c>
      <c r="R151" s="52" t="str">
        <f>IFERROR(VLOOKUP(Open[[#This Row],[TS ZH O/A 8.7.23 R]],$AZ$7:$BA$101,2,0)*R$5," ")</f>
        <v xml:space="preserve"> </v>
      </c>
      <c r="S151" s="148" t="str">
        <f>IFERROR(VLOOKUP(Open[[#This Row],[TS ZH O/B 8.7.23 R]],$AZ$7:$BA$101,2,0)*S$5," ")</f>
        <v xml:space="preserve"> </v>
      </c>
      <c r="T151" s="148" t="str">
        <f>IFERROR(VLOOKUP(Open[[#This Row],[TS BA O A 12.08.23 R]],$AZ$7:$BA$101,2,0)*T$5," ")</f>
        <v xml:space="preserve"> </v>
      </c>
      <c r="U151" s="148" t="str">
        <f>IFERROR(VLOOKUP(Open[[#This Row],[TS BA O B 12.08.23  R]],$AZ$7:$BA$101,2,0)*U$5," ")</f>
        <v xml:space="preserve"> </v>
      </c>
      <c r="V151" s="148">
        <f>IFERROR(VLOOKUP(Open[[#This Row],[SM LT O A 2.9.23 R]],$AZ$7:$BA$101,2,0)*V$5," ")</f>
        <v>297</v>
      </c>
      <c r="W151" s="148" t="str">
        <f>IFERROR(VLOOKUP(Open[[#This Row],[SM LT O B 2.9.23 R]],$AZ$7:$BA$101,2,0)*W$5," ")</f>
        <v xml:space="preserve"> </v>
      </c>
      <c r="X151" s="148" t="str">
        <f>IFERROR(VLOOKUP(Open[[#This Row],[TS LA O 16.9.23 R]],$AZ$7:$BA$101,2,0)*X$5," ")</f>
        <v xml:space="preserve"> </v>
      </c>
      <c r="Y151" s="148" t="str">
        <f>IFERROR(VLOOKUP(Open[[#This Row],[TS ZH O 8.10.23 R]],$AZ$7:$BA$101,2,0)*Y$5," ")</f>
        <v xml:space="preserve"> </v>
      </c>
      <c r="Z151" s="148" t="str">
        <f>IFERROR(VLOOKUP(Open[[#This Row],[TS ZH O/A 6.1.24 R]],$AZ$7:$BA$101,2,0)*Z$5," ")</f>
        <v xml:space="preserve"> </v>
      </c>
      <c r="AA151" s="148" t="str">
        <f>IFERROR(VLOOKUP(Open[[#This Row],[TS ZH O/B 6.1.24 R]],$AZ$7:$BA$101,2,0)*AA$5," ")</f>
        <v xml:space="preserve"> </v>
      </c>
      <c r="AB151" s="148" t="str">
        <f>IFERROR(VLOOKUP(Open[[#This Row],[TS SH O 13.1.24 R]],$AZ$7:$BA$101,2,0)*AB$5," ")</f>
        <v xml:space="preserve"> </v>
      </c>
      <c r="AC151">
        <v>0</v>
      </c>
      <c r="AD151">
        <v>0</v>
      </c>
      <c r="AE151">
        <v>0</v>
      </c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>
        <v>22</v>
      </c>
      <c r="AQ151" s="63"/>
      <c r="AR151" s="63"/>
      <c r="AS151" s="63"/>
      <c r="AT151" s="63"/>
      <c r="AU151" s="63"/>
      <c r="AV151" s="63"/>
    </row>
    <row r="152" spans="1:48">
      <c r="A152" s="53">
        <f>RANK(Open[[#This Row],[PR Punkte]],Open[PR Punkte],0)</f>
        <v>139</v>
      </c>
      <c r="B152">
        <f>IF(Open[[#This Row],[PR Rang beim letzten Turnier]]&gt;Open[[#This Row],[PR Rang]],1,IF(Open[[#This Row],[PR Rang beim letzten Turnier]]=Open[[#This Row],[PR Rang]],0,-1))</f>
        <v>0</v>
      </c>
      <c r="C152" s="53">
        <f>RANK(Open[[#This Row],[PR Punkte]],Open[PR Punkte],0)</f>
        <v>139</v>
      </c>
      <c r="D152" t="s">
        <v>97</v>
      </c>
      <c r="E152" s="1" t="s">
        <v>16</v>
      </c>
      <c r="F152" s="52">
        <f>SUM(Open[[#This Row],[PR 1]:[PR 3]])</f>
        <v>297</v>
      </c>
      <c r="G152" s="52">
        <f>LARGE(Open[[#This Row],[TS ZH O/B 26.03.23]:[PR3]],1)</f>
        <v>297</v>
      </c>
      <c r="H152" s="52">
        <f>LARGE(Open[[#This Row],[TS ZH O/B 26.03.23]:[PR3]],2)</f>
        <v>0</v>
      </c>
      <c r="I152" s="52">
        <f>LARGE(Open[[#This Row],[TS ZH O/B 26.03.23]:[PR3]],3)</f>
        <v>0</v>
      </c>
      <c r="J152" s="1">
        <f t="shared" si="4"/>
        <v>139</v>
      </c>
      <c r="K152" s="52">
        <f t="shared" si="5"/>
        <v>297</v>
      </c>
      <c r="L152" s="52" t="str">
        <f>IFERROR(VLOOKUP(Open[[#This Row],[TS ZH O/B 26.03.23 Rang]],$AZ$7:$BA$101,2,0)*L$5," ")</f>
        <v xml:space="preserve"> </v>
      </c>
      <c r="M152" s="52" t="str">
        <f>IFERROR(VLOOKUP(Open[[#This Row],[TS SG O 29.04.23 Rang]],$AZ$7:$BA$101,2,0)*M$5," ")</f>
        <v xml:space="preserve"> </v>
      </c>
      <c r="N152" s="52" t="str">
        <f>IFERROR(VLOOKUP(Open[[#This Row],[TS ES O 11.06.23 Rang]],$AZ$7:$BA$101,2,0)*N$5," ")</f>
        <v xml:space="preserve"> </v>
      </c>
      <c r="O152" s="52" t="str">
        <f>IFERROR(VLOOKUP(Open[[#This Row],[TS SH O 24.06.23 Rang]],$AZ$7:$BA$101,2,0)*O$5," ")</f>
        <v xml:space="preserve"> </v>
      </c>
      <c r="P152" s="52" t="str">
        <f>IFERROR(VLOOKUP(Open[[#This Row],[TS LU O A 1.6.23 R]],$AZ$7:$BA$101,2,0)*P$5," ")</f>
        <v xml:space="preserve"> </v>
      </c>
      <c r="Q152" s="52" t="str">
        <f>IFERROR(VLOOKUP(Open[[#This Row],[TS LU O B 1.6.23 R]],$AZ$7:$BA$101,2,0)*Q$5," ")</f>
        <v xml:space="preserve"> </v>
      </c>
      <c r="R152" s="52" t="str">
        <f>IFERROR(VLOOKUP(Open[[#This Row],[TS ZH O/A 8.7.23 R]],$AZ$7:$BA$101,2,0)*R$5," ")</f>
        <v xml:space="preserve"> </v>
      </c>
      <c r="S152" s="148" t="str">
        <f>IFERROR(VLOOKUP(Open[[#This Row],[TS ZH O/B 8.7.23 R]],$AZ$7:$BA$101,2,0)*S$5," ")</f>
        <v xml:space="preserve"> </v>
      </c>
      <c r="T152" s="148" t="str">
        <f>IFERROR(VLOOKUP(Open[[#This Row],[TS BA O A 12.08.23 R]],$AZ$7:$BA$101,2,0)*T$5," ")</f>
        <v xml:space="preserve"> </v>
      </c>
      <c r="U152" s="148" t="str">
        <f>IFERROR(VLOOKUP(Open[[#This Row],[TS BA O B 12.08.23  R]],$AZ$7:$BA$101,2,0)*U$5," ")</f>
        <v xml:space="preserve"> </v>
      </c>
      <c r="V152" s="148">
        <f>IFERROR(VLOOKUP(Open[[#This Row],[SM LT O A 2.9.23 R]],$AZ$7:$BA$101,2,0)*V$5," ")</f>
        <v>297</v>
      </c>
      <c r="W152" s="148" t="str">
        <f>IFERROR(VLOOKUP(Open[[#This Row],[SM LT O B 2.9.23 R]],$AZ$7:$BA$101,2,0)*W$5," ")</f>
        <v xml:space="preserve"> </v>
      </c>
      <c r="X152" s="148" t="str">
        <f>IFERROR(VLOOKUP(Open[[#This Row],[TS LA O 16.9.23 R]],$AZ$7:$BA$101,2,0)*X$5," ")</f>
        <v xml:space="preserve"> </v>
      </c>
      <c r="Y152" s="148" t="str">
        <f>IFERROR(VLOOKUP(Open[[#This Row],[TS ZH O 8.10.23 R]],$AZ$7:$BA$101,2,0)*Y$5," ")</f>
        <v xml:space="preserve"> </v>
      </c>
      <c r="Z152" s="148" t="str">
        <f>IFERROR(VLOOKUP(Open[[#This Row],[TS ZH O/A 6.1.24 R]],$AZ$7:$BA$101,2,0)*Z$5," ")</f>
        <v xml:space="preserve"> </v>
      </c>
      <c r="AA152" s="148" t="str">
        <f>IFERROR(VLOOKUP(Open[[#This Row],[TS ZH O/B 6.1.24 R]],$AZ$7:$BA$101,2,0)*AA$5," ")</f>
        <v xml:space="preserve"> </v>
      </c>
      <c r="AB152" s="148" t="str">
        <f>IFERROR(VLOOKUP(Open[[#This Row],[TS SH O 13.1.24 R]],$AZ$7:$BA$101,2,0)*AB$5," ")</f>
        <v xml:space="preserve"> </v>
      </c>
      <c r="AC152">
        <v>0</v>
      </c>
      <c r="AD152">
        <v>0</v>
      </c>
      <c r="AE152">
        <v>0</v>
      </c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>
        <v>22</v>
      </c>
      <c r="AQ152" s="63"/>
      <c r="AR152" s="63"/>
      <c r="AS152" s="63"/>
      <c r="AT152" s="63"/>
      <c r="AU152" s="63"/>
      <c r="AV152" s="63"/>
    </row>
    <row r="153" spans="1:48">
      <c r="A153" s="53">
        <f>RANK(Open[[#This Row],[PR Punkte]],Open[PR Punkte],0)</f>
        <v>147</v>
      </c>
      <c r="B153">
        <f>IF(Open[[#This Row],[PR Rang beim letzten Turnier]]&gt;Open[[#This Row],[PR Rang]],1,IF(Open[[#This Row],[PR Rang beim letzten Turnier]]=Open[[#This Row],[PR Rang]],0,-1))</f>
        <v>0</v>
      </c>
      <c r="C153" s="53">
        <f>RANK(Open[[#This Row],[PR Punkte]],Open[PR Punkte],0)</f>
        <v>147</v>
      </c>
      <c r="D153" s="1" t="s">
        <v>157</v>
      </c>
      <c r="E153" t="s">
        <v>9</v>
      </c>
      <c r="F153" s="99">
        <f>SUM(Open[[#This Row],[PR 1]:[PR 3]])</f>
        <v>288</v>
      </c>
      <c r="G153" s="52">
        <f>LARGE(Open[[#This Row],[TS ZH O/B 26.03.23]:[PR3]],1)</f>
        <v>288</v>
      </c>
      <c r="H153" s="52">
        <f>LARGE(Open[[#This Row],[TS ZH O/B 26.03.23]:[PR3]],2)</f>
        <v>0</v>
      </c>
      <c r="I153" s="52">
        <f>LARGE(Open[[#This Row],[TS ZH O/B 26.03.23]:[PR3]],3)</f>
        <v>0</v>
      </c>
      <c r="J153" s="1">
        <f t="shared" si="4"/>
        <v>147</v>
      </c>
      <c r="K153" s="52">
        <f t="shared" si="5"/>
        <v>288</v>
      </c>
      <c r="L153" s="52" t="str">
        <f>IFERROR(VLOOKUP(Open[[#This Row],[TS ZH O/B 26.03.23 Rang]],$AZ$7:$BA$101,2,0)*L$5," ")</f>
        <v xml:space="preserve"> </v>
      </c>
      <c r="M153" s="52" t="str">
        <f>IFERROR(VLOOKUP(Open[[#This Row],[TS SG O 29.04.23 Rang]],$AZ$7:$BA$101,2,0)*M$5," ")</f>
        <v xml:space="preserve"> </v>
      </c>
      <c r="N153" s="52" t="str">
        <f>IFERROR(VLOOKUP(Open[[#This Row],[TS ES O 11.06.23 Rang]],$AZ$7:$BA$101,2,0)*N$5," ")</f>
        <v xml:space="preserve"> </v>
      </c>
      <c r="O153" s="52" t="str">
        <f>IFERROR(VLOOKUP(Open[[#This Row],[TS SH O 24.06.23 Rang]],$AZ$7:$BA$101,2,0)*O$5," ")</f>
        <v xml:space="preserve"> </v>
      </c>
      <c r="P153" s="52" t="str">
        <f>IFERROR(VLOOKUP(Open[[#This Row],[TS LU O A 1.6.23 R]],$AZ$7:$BA$101,2,0)*P$5," ")</f>
        <v xml:space="preserve"> </v>
      </c>
      <c r="Q153" s="52" t="str">
        <f>IFERROR(VLOOKUP(Open[[#This Row],[TS LU O B 1.6.23 R]],$AZ$7:$BA$101,2,0)*Q$5," ")</f>
        <v xml:space="preserve"> </v>
      </c>
      <c r="R153" s="52" t="str">
        <f>IFERROR(VLOOKUP(Open[[#This Row],[TS ZH O/A 8.7.23 R]],$AZ$7:$BA$101,2,0)*R$5," ")</f>
        <v xml:space="preserve"> </v>
      </c>
      <c r="S153" s="148" t="str">
        <f>IFERROR(VLOOKUP(Open[[#This Row],[TS ZH O/B 8.7.23 R]],$AZ$7:$BA$101,2,0)*S$5," ")</f>
        <v xml:space="preserve"> </v>
      </c>
      <c r="T153" s="148" t="str">
        <f>IFERROR(VLOOKUP(Open[[#This Row],[TS BA O A 12.08.23 R]],$AZ$7:$BA$101,2,0)*T$5," ")</f>
        <v xml:space="preserve"> </v>
      </c>
      <c r="U153" s="148" t="str">
        <f>IFERROR(VLOOKUP(Open[[#This Row],[TS BA O B 12.08.23  R]],$AZ$7:$BA$101,2,0)*U$5," ")</f>
        <v xml:space="preserve"> </v>
      </c>
      <c r="V153" s="148" t="str">
        <f>IFERROR(VLOOKUP(Open[[#This Row],[SM LT O A 2.9.23 R]],$AZ$7:$BA$101,2,0)*V$5," ")</f>
        <v xml:space="preserve"> </v>
      </c>
      <c r="W153" s="148" t="str">
        <f>IFERROR(VLOOKUP(Open[[#This Row],[SM LT O B 2.9.23 R]],$AZ$7:$BA$101,2,0)*W$5," ")</f>
        <v xml:space="preserve"> </v>
      </c>
      <c r="X153" s="148">
        <f>IFERROR(VLOOKUP(Open[[#This Row],[TS LA O 16.9.23 R]],$AZ$7:$BA$101,2,0)*X$5," ")</f>
        <v>288</v>
      </c>
      <c r="Y153" s="148" t="str">
        <f>IFERROR(VLOOKUP(Open[[#This Row],[TS ZH O 8.10.23 R]],$AZ$7:$BA$101,2,0)*Y$5," ")</f>
        <v xml:space="preserve"> </v>
      </c>
      <c r="Z153" s="148" t="str">
        <f>IFERROR(VLOOKUP(Open[[#This Row],[TS ZH O/A 6.1.24 R]],$AZ$7:$BA$101,2,0)*Z$5," ")</f>
        <v xml:space="preserve"> </v>
      </c>
      <c r="AA153" s="148" t="str">
        <f>IFERROR(VLOOKUP(Open[[#This Row],[TS ZH O/B 6.1.24 R]],$AZ$7:$BA$101,2,0)*AA$5," ")</f>
        <v xml:space="preserve"> </v>
      </c>
      <c r="AB153" s="148" t="str">
        <f>IFERROR(VLOOKUP(Open[[#This Row],[TS SH O 13.1.24 R]],$AZ$7:$BA$101,2,0)*AB$5," ")</f>
        <v xml:space="preserve"> </v>
      </c>
      <c r="AC153">
        <v>0</v>
      </c>
      <c r="AD153">
        <v>0</v>
      </c>
      <c r="AE153">
        <v>0</v>
      </c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>
        <v>13</v>
      </c>
      <c r="AS153" s="63"/>
      <c r="AT153" s="63"/>
      <c r="AU153" s="63"/>
      <c r="AV153" s="63"/>
    </row>
    <row r="154" spans="1:48">
      <c r="A154" s="53">
        <f>RANK(Open[[#This Row],[PR Punkte]],Open[PR Punkte],0)</f>
        <v>147</v>
      </c>
      <c r="B154">
        <f>IF(Open[[#This Row],[PR Rang beim letzten Turnier]]&gt;Open[[#This Row],[PR Rang]],1,IF(Open[[#This Row],[PR Rang beim letzten Turnier]]=Open[[#This Row],[PR Rang]],0,-1))</f>
        <v>0</v>
      </c>
      <c r="C154" s="53">
        <f>RANK(Open[[#This Row],[PR Punkte]],Open[PR Punkte],0)</f>
        <v>147</v>
      </c>
      <c r="D154" s="1" t="s">
        <v>35</v>
      </c>
      <c r="E154" t="s">
        <v>0</v>
      </c>
      <c r="F154" s="52">
        <f>SUM(Open[[#This Row],[PR 1]:[PR 3]])</f>
        <v>288</v>
      </c>
      <c r="G154" s="52">
        <f>LARGE(Open[[#This Row],[TS ZH O/B 26.03.23]:[PR3]],1)</f>
        <v>288</v>
      </c>
      <c r="H154" s="52">
        <f>LARGE(Open[[#This Row],[TS ZH O/B 26.03.23]:[PR3]],2)</f>
        <v>0</v>
      </c>
      <c r="I154" s="52">
        <f>LARGE(Open[[#This Row],[TS ZH O/B 26.03.23]:[PR3]],3)</f>
        <v>0</v>
      </c>
      <c r="J154" s="1">
        <f t="shared" si="4"/>
        <v>147</v>
      </c>
      <c r="K154" s="52">
        <f t="shared" si="5"/>
        <v>288</v>
      </c>
      <c r="L154" s="52" t="str">
        <f>IFERROR(VLOOKUP(Open[[#This Row],[TS ZH O/B 26.03.23 Rang]],$AZ$7:$BA$101,2,0)*L$5," ")</f>
        <v xml:space="preserve"> </v>
      </c>
      <c r="M154" s="52" t="str">
        <f>IFERROR(VLOOKUP(Open[[#This Row],[TS SG O 29.04.23 Rang]],$AZ$7:$BA$101,2,0)*M$5," ")</f>
        <v xml:space="preserve"> </v>
      </c>
      <c r="N154" s="52" t="str">
        <f>IFERROR(VLOOKUP(Open[[#This Row],[TS ES O 11.06.23 Rang]],$AZ$7:$BA$101,2,0)*N$5," ")</f>
        <v xml:space="preserve"> </v>
      </c>
      <c r="O154" s="52" t="str">
        <f>IFERROR(VLOOKUP(Open[[#This Row],[TS SH O 24.06.23 Rang]],$AZ$7:$BA$101,2,0)*O$5," ")</f>
        <v xml:space="preserve"> </v>
      </c>
      <c r="P154" s="52" t="str">
        <f>IFERROR(VLOOKUP(Open[[#This Row],[TS LU O A 1.6.23 R]],$AZ$7:$BA$101,2,0)*P$5," ")</f>
        <v xml:space="preserve"> </v>
      </c>
      <c r="Q154" s="52" t="str">
        <f>IFERROR(VLOOKUP(Open[[#This Row],[TS LU O B 1.6.23 R]],$AZ$7:$BA$101,2,0)*Q$5," ")</f>
        <v xml:space="preserve"> </v>
      </c>
      <c r="R154" s="52" t="str">
        <f>IFERROR(VLOOKUP(Open[[#This Row],[TS ZH O/A 8.7.23 R]],$AZ$7:$BA$101,2,0)*R$5," ")</f>
        <v xml:space="preserve"> </v>
      </c>
      <c r="S154" s="148" t="str">
        <f>IFERROR(VLOOKUP(Open[[#This Row],[TS ZH O/B 8.7.23 R]],$AZ$7:$BA$101,2,0)*S$5," ")</f>
        <v xml:space="preserve"> </v>
      </c>
      <c r="T154" s="148" t="str">
        <f>IFERROR(VLOOKUP(Open[[#This Row],[TS BA O A 12.08.23 R]],$AZ$7:$BA$101,2,0)*T$5," ")</f>
        <v xml:space="preserve"> </v>
      </c>
      <c r="U154" s="148" t="str">
        <f>IFERROR(VLOOKUP(Open[[#This Row],[TS BA O B 12.08.23  R]],$AZ$7:$BA$101,2,0)*U$5," ")</f>
        <v xml:space="preserve"> </v>
      </c>
      <c r="V154" s="148" t="str">
        <f>IFERROR(VLOOKUP(Open[[#This Row],[SM LT O A 2.9.23 R]],$AZ$7:$BA$101,2,0)*V$5," ")</f>
        <v xml:space="preserve"> </v>
      </c>
      <c r="W154" s="148" t="str">
        <f>IFERROR(VLOOKUP(Open[[#This Row],[SM LT O B 2.9.23 R]],$AZ$7:$BA$101,2,0)*W$5," ")</f>
        <v xml:space="preserve"> </v>
      </c>
      <c r="X154" s="148">
        <f>IFERROR(VLOOKUP(Open[[#This Row],[TS LA O 16.9.23 R]],$AZ$7:$BA$101,2,0)*X$5," ")</f>
        <v>288</v>
      </c>
      <c r="Y154" s="148" t="str">
        <f>IFERROR(VLOOKUP(Open[[#This Row],[TS ZH O 8.10.23 R]],$AZ$7:$BA$101,2,0)*Y$5," ")</f>
        <v xml:space="preserve"> </v>
      </c>
      <c r="Z154" s="148" t="str">
        <f>IFERROR(VLOOKUP(Open[[#This Row],[TS ZH O/A 6.1.24 R]],$AZ$7:$BA$101,2,0)*Z$5," ")</f>
        <v xml:space="preserve"> </v>
      </c>
      <c r="AA154" s="148" t="str">
        <f>IFERROR(VLOOKUP(Open[[#This Row],[TS ZH O/B 6.1.24 R]],$AZ$7:$BA$101,2,0)*AA$5," ")</f>
        <v xml:space="preserve"> </v>
      </c>
      <c r="AB154" s="148" t="str">
        <f>IFERROR(VLOOKUP(Open[[#This Row],[TS SH O 13.1.24 R]],$AZ$7:$BA$101,2,0)*AB$5," ")</f>
        <v xml:space="preserve"> </v>
      </c>
      <c r="AC154">
        <v>0</v>
      </c>
      <c r="AD154">
        <v>0</v>
      </c>
      <c r="AE154">
        <v>0</v>
      </c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>
        <v>13</v>
      </c>
      <c r="AS154" s="63"/>
      <c r="AT154" s="63"/>
      <c r="AU154" s="63"/>
      <c r="AV154" s="63"/>
    </row>
    <row r="155" spans="1:48">
      <c r="A155" s="53">
        <f>RANK(Open[[#This Row],[PR Punkte]],Open[PR Punkte],0)</f>
        <v>147</v>
      </c>
      <c r="B155">
        <f>IF(Open[[#This Row],[PR Rang beim letzten Turnier]]&gt;Open[[#This Row],[PR Rang]],1,IF(Open[[#This Row],[PR Rang beim letzten Turnier]]=Open[[#This Row],[PR Rang]],0,-1))</f>
        <v>0</v>
      </c>
      <c r="C155" s="53">
        <f>RANK(Open[[#This Row],[PR Punkte]],Open[PR Punkte],0)</f>
        <v>147</v>
      </c>
      <c r="D155" s="1" t="s">
        <v>965</v>
      </c>
      <c r="E155" t="s">
        <v>10</v>
      </c>
      <c r="F155" s="52">
        <f>SUM(Open[[#This Row],[PR 1]:[PR 3]])</f>
        <v>288</v>
      </c>
      <c r="G155" s="52">
        <f>LARGE(Open[[#This Row],[TS ZH O/B 26.03.23]:[PR3]],1)</f>
        <v>288</v>
      </c>
      <c r="H155" s="52">
        <f>LARGE(Open[[#This Row],[TS ZH O/B 26.03.23]:[PR3]],2)</f>
        <v>0</v>
      </c>
      <c r="I155" s="52">
        <f>LARGE(Open[[#This Row],[TS ZH O/B 26.03.23]:[PR3]],3)</f>
        <v>0</v>
      </c>
      <c r="J155" s="1">
        <f t="shared" si="4"/>
        <v>147</v>
      </c>
      <c r="K155" s="52">
        <f t="shared" si="5"/>
        <v>288</v>
      </c>
      <c r="L155" s="52" t="str">
        <f>IFERROR(VLOOKUP(Open[[#This Row],[TS ZH O/B 26.03.23 Rang]],$AZ$7:$BA$101,2,0)*L$5," ")</f>
        <v xml:space="preserve"> </v>
      </c>
      <c r="M155" s="52" t="str">
        <f>IFERROR(VLOOKUP(Open[[#This Row],[TS SG O 29.04.23 Rang]],$AZ$7:$BA$101,2,0)*M$5," ")</f>
        <v xml:space="preserve"> </v>
      </c>
      <c r="N155" s="52" t="str">
        <f>IFERROR(VLOOKUP(Open[[#This Row],[TS ES O 11.06.23 Rang]],$AZ$7:$BA$101,2,0)*N$5," ")</f>
        <v xml:space="preserve"> </v>
      </c>
      <c r="O155" s="52" t="str">
        <f>IFERROR(VLOOKUP(Open[[#This Row],[TS SH O 24.06.23 Rang]],$AZ$7:$BA$101,2,0)*O$5," ")</f>
        <v xml:space="preserve"> </v>
      </c>
      <c r="P155" s="52" t="str">
        <f>IFERROR(VLOOKUP(Open[[#This Row],[TS LU O A 1.6.23 R]],$AZ$7:$BA$101,2,0)*P$5," ")</f>
        <v xml:space="preserve"> </v>
      </c>
      <c r="Q155" s="52" t="str">
        <f>IFERROR(VLOOKUP(Open[[#This Row],[TS LU O B 1.6.23 R]],$AZ$7:$BA$101,2,0)*Q$5," ")</f>
        <v xml:space="preserve"> </v>
      </c>
      <c r="R155" s="52" t="str">
        <f>IFERROR(VLOOKUP(Open[[#This Row],[TS ZH O/A 8.7.23 R]],$AZ$7:$BA$101,2,0)*R$5," ")</f>
        <v xml:space="preserve"> </v>
      </c>
      <c r="S155" s="148" t="str">
        <f>IFERROR(VLOOKUP(Open[[#This Row],[TS ZH O/B 8.7.23 R]],$AZ$7:$BA$101,2,0)*S$5," ")</f>
        <v xml:space="preserve"> </v>
      </c>
      <c r="T155" s="148" t="str">
        <f>IFERROR(VLOOKUP(Open[[#This Row],[TS BA O A 12.08.23 R]],$AZ$7:$BA$101,2,0)*T$5," ")</f>
        <v xml:space="preserve"> </v>
      </c>
      <c r="U155" s="148" t="str">
        <f>IFERROR(VLOOKUP(Open[[#This Row],[TS BA O B 12.08.23  R]],$AZ$7:$BA$101,2,0)*U$5," ")</f>
        <v xml:space="preserve"> </v>
      </c>
      <c r="V155" s="148" t="str">
        <f>IFERROR(VLOOKUP(Open[[#This Row],[SM LT O A 2.9.23 R]],$AZ$7:$BA$101,2,0)*V$5," ")</f>
        <v xml:space="preserve"> </v>
      </c>
      <c r="W155" s="148" t="str">
        <f>IFERROR(VLOOKUP(Open[[#This Row],[SM LT O B 2.9.23 R]],$AZ$7:$BA$101,2,0)*W$5," ")</f>
        <v xml:space="preserve"> </v>
      </c>
      <c r="X155" s="148">
        <f>IFERROR(VLOOKUP(Open[[#This Row],[TS LA O 16.9.23 R]],$AZ$7:$BA$101,2,0)*X$5," ")</f>
        <v>288</v>
      </c>
      <c r="Y155" s="148" t="str">
        <f>IFERROR(VLOOKUP(Open[[#This Row],[TS ZH O 8.10.23 R]],$AZ$7:$BA$101,2,0)*Y$5," ")</f>
        <v xml:space="preserve"> </v>
      </c>
      <c r="Z155" s="148" t="str">
        <f>IFERROR(VLOOKUP(Open[[#This Row],[TS ZH O/A 6.1.24 R]],$AZ$7:$BA$101,2,0)*Z$5," ")</f>
        <v xml:space="preserve"> </v>
      </c>
      <c r="AA155" s="148" t="str">
        <f>IFERROR(VLOOKUP(Open[[#This Row],[TS ZH O/B 6.1.24 R]],$AZ$7:$BA$101,2,0)*AA$5," ")</f>
        <v xml:space="preserve"> </v>
      </c>
      <c r="AB155" s="148" t="str">
        <f>IFERROR(VLOOKUP(Open[[#This Row],[TS SH O 13.1.24 R]],$AZ$7:$BA$101,2,0)*AB$5," ")</f>
        <v xml:space="preserve"> </v>
      </c>
      <c r="AC155">
        <v>0</v>
      </c>
      <c r="AD155">
        <v>0</v>
      </c>
      <c r="AE155">
        <v>0</v>
      </c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>
        <v>14</v>
      </c>
      <c r="AS155" s="63"/>
      <c r="AT155" s="63"/>
      <c r="AU155" s="63"/>
      <c r="AV155" s="63"/>
    </row>
    <row r="156" spans="1:48">
      <c r="A156" s="53">
        <f>RANK(Open[[#This Row],[PR Punkte]],Open[PR Punkte],0)</f>
        <v>147</v>
      </c>
      <c r="B156">
        <f>IF(Open[[#This Row],[PR Rang beim letzten Turnier]]&gt;Open[[#This Row],[PR Rang]],1,IF(Open[[#This Row],[PR Rang beim letzten Turnier]]=Open[[#This Row],[PR Rang]],0,-1))</f>
        <v>0</v>
      </c>
      <c r="C156" s="53">
        <f>RANK(Open[[#This Row],[PR Punkte]],Open[PR Punkte],0)</f>
        <v>147</v>
      </c>
      <c r="D156" s="1" t="s">
        <v>966</v>
      </c>
      <c r="E156" t="s">
        <v>10</v>
      </c>
      <c r="F156" s="52">
        <f>SUM(Open[[#This Row],[PR 1]:[PR 3]])</f>
        <v>288</v>
      </c>
      <c r="G156" s="52">
        <f>LARGE(Open[[#This Row],[TS ZH O/B 26.03.23]:[PR3]],1)</f>
        <v>288</v>
      </c>
      <c r="H156" s="52">
        <f>LARGE(Open[[#This Row],[TS ZH O/B 26.03.23]:[PR3]],2)</f>
        <v>0</v>
      </c>
      <c r="I156" s="52">
        <f>LARGE(Open[[#This Row],[TS ZH O/B 26.03.23]:[PR3]],3)</f>
        <v>0</v>
      </c>
      <c r="J156" s="1">
        <f t="shared" si="4"/>
        <v>147</v>
      </c>
      <c r="K156" s="52">
        <f t="shared" si="5"/>
        <v>288</v>
      </c>
      <c r="L156" s="52" t="str">
        <f>IFERROR(VLOOKUP(Open[[#This Row],[TS ZH O/B 26.03.23 Rang]],$AZ$7:$BA$101,2,0)*L$5," ")</f>
        <v xml:space="preserve"> </v>
      </c>
      <c r="M156" s="52" t="str">
        <f>IFERROR(VLOOKUP(Open[[#This Row],[TS SG O 29.04.23 Rang]],$AZ$7:$BA$101,2,0)*M$5," ")</f>
        <v xml:space="preserve"> </v>
      </c>
      <c r="N156" s="52" t="str">
        <f>IFERROR(VLOOKUP(Open[[#This Row],[TS ES O 11.06.23 Rang]],$AZ$7:$BA$101,2,0)*N$5," ")</f>
        <v xml:space="preserve"> </v>
      </c>
      <c r="O156" s="52" t="str">
        <f>IFERROR(VLOOKUP(Open[[#This Row],[TS SH O 24.06.23 Rang]],$AZ$7:$BA$101,2,0)*O$5," ")</f>
        <v xml:space="preserve"> </v>
      </c>
      <c r="P156" s="52" t="str">
        <f>IFERROR(VLOOKUP(Open[[#This Row],[TS LU O A 1.6.23 R]],$AZ$7:$BA$101,2,0)*P$5," ")</f>
        <v xml:space="preserve"> </v>
      </c>
      <c r="Q156" s="52" t="str">
        <f>IFERROR(VLOOKUP(Open[[#This Row],[TS LU O B 1.6.23 R]],$AZ$7:$BA$101,2,0)*Q$5," ")</f>
        <v xml:space="preserve"> </v>
      </c>
      <c r="R156" s="52" t="str">
        <f>IFERROR(VLOOKUP(Open[[#This Row],[TS ZH O/A 8.7.23 R]],$AZ$7:$BA$101,2,0)*R$5," ")</f>
        <v xml:space="preserve"> </v>
      </c>
      <c r="S156" s="148" t="str">
        <f>IFERROR(VLOOKUP(Open[[#This Row],[TS ZH O/B 8.7.23 R]],$AZ$7:$BA$101,2,0)*S$5," ")</f>
        <v xml:space="preserve"> </v>
      </c>
      <c r="T156" s="148" t="str">
        <f>IFERROR(VLOOKUP(Open[[#This Row],[TS BA O A 12.08.23 R]],$AZ$7:$BA$101,2,0)*T$5," ")</f>
        <v xml:space="preserve"> </v>
      </c>
      <c r="U156" s="148" t="str">
        <f>IFERROR(VLOOKUP(Open[[#This Row],[TS BA O B 12.08.23  R]],$AZ$7:$BA$101,2,0)*U$5," ")</f>
        <v xml:space="preserve"> </v>
      </c>
      <c r="V156" s="148" t="str">
        <f>IFERROR(VLOOKUP(Open[[#This Row],[SM LT O A 2.9.23 R]],$AZ$7:$BA$101,2,0)*V$5," ")</f>
        <v xml:space="preserve"> </v>
      </c>
      <c r="W156" s="148" t="str">
        <f>IFERROR(VLOOKUP(Open[[#This Row],[SM LT O B 2.9.23 R]],$AZ$7:$BA$101,2,0)*W$5," ")</f>
        <v xml:space="preserve"> </v>
      </c>
      <c r="X156" s="148">
        <f>IFERROR(VLOOKUP(Open[[#This Row],[TS LA O 16.9.23 R]],$AZ$7:$BA$101,2,0)*X$5," ")</f>
        <v>288</v>
      </c>
      <c r="Y156" s="148" t="str">
        <f>IFERROR(VLOOKUP(Open[[#This Row],[TS ZH O 8.10.23 R]],$AZ$7:$BA$101,2,0)*Y$5," ")</f>
        <v xml:space="preserve"> </v>
      </c>
      <c r="Z156" s="148" t="str">
        <f>IFERROR(VLOOKUP(Open[[#This Row],[TS ZH O/A 6.1.24 R]],$AZ$7:$BA$101,2,0)*Z$5," ")</f>
        <v xml:space="preserve"> </v>
      </c>
      <c r="AA156" s="148" t="str">
        <f>IFERROR(VLOOKUP(Open[[#This Row],[TS ZH O/B 6.1.24 R]],$AZ$7:$BA$101,2,0)*AA$5," ")</f>
        <v xml:space="preserve"> </v>
      </c>
      <c r="AB156" s="148" t="str">
        <f>IFERROR(VLOOKUP(Open[[#This Row],[TS SH O 13.1.24 R]],$AZ$7:$BA$101,2,0)*AB$5," ")</f>
        <v xml:space="preserve"> </v>
      </c>
      <c r="AC156">
        <v>0</v>
      </c>
      <c r="AD156">
        <v>0</v>
      </c>
      <c r="AE156">
        <v>0</v>
      </c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>
        <v>14</v>
      </c>
      <c r="AS156" s="63"/>
      <c r="AT156" s="63"/>
      <c r="AU156" s="63"/>
      <c r="AV156" s="63"/>
    </row>
    <row r="157" spans="1:48">
      <c r="A157" s="53">
        <f>RANK(Open[[#This Row],[PR Punkte]],Open[PR Punkte],0)</f>
        <v>147</v>
      </c>
      <c r="B157">
        <f>IF(Open[[#This Row],[PR Rang beim letzten Turnier]]&gt;Open[[#This Row],[PR Rang]],1,IF(Open[[#This Row],[PR Rang beim letzten Turnier]]=Open[[#This Row],[PR Rang]],0,-1))</f>
        <v>0</v>
      </c>
      <c r="C157" s="53">
        <f>RANK(Open[[#This Row],[PR Punkte]],Open[PR Punkte],0)</f>
        <v>147</v>
      </c>
      <c r="D157" s="1" t="s">
        <v>967</v>
      </c>
      <c r="E157" t="s">
        <v>10</v>
      </c>
      <c r="F157" s="52">
        <f>SUM(Open[[#This Row],[PR 1]:[PR 3]])</f>
        <v>288</v>
      </c>
      <c r="G157" s="52">
        <f>LARGE(Open[[#This Row],[TS ZH O/B 26.03.23]:[PR3]],1)</f>
        <v>288</v>
      </c>
      <c r="H157" s="52">
        <f>LARGE(Open[[#This Row],[TS ZH O/B 26.03.23]:[PR3]],2)</f>
        <v>0</v>
      </c>
      <c r="I157" s="52">
        <f>LARGE(Open[[#This Row],[TS ZH O/B 26.03.23]:[PR3]],3)</f>
        <v>0</v>
      </c>
      <c r="J157" s="1">
        <f t="shared" si="4"/>
        <v>147</v>
      </c>
      <c r="K157" s="52">
        <f t="shared" si="5"/>
        <v>288</v>
      </c>
      <c r="L157" s="52" t="str">
        <f>IFERROR(VLOOKUP(Open[[#This Row],[TS ZH O/B 26.03.23 Rang]],$AZ$7:$BA$101,2,0)*L$5," ")</f>
        <v xml:space="preserve"> </v>
      </c>
      <c r="M157" s="52" t="str">
        <f>IFERROR(VLOOKUP(Open[[#This Row],[TS SG O 29.04.23 Rang]],$AZ$7:$BA$101,2,0)*M$5," ")</f>
        <v xml:space="preserve"> </v>
      </c>
      <c r="N157" s="52" t="str">
        <f>IFERROR(VLOOKUP(Open[[#This Row],[TS ES O 11.06.23 Rang]],$AZ$7:$BA$101,2,0)*N$5," ")</f>
        <v xml:space="preserve"> </v>
      </c>
      <c r="O157" s="52" t="str">
        <f>IFERROR(VLOOKUP(Open[[#This Row],[TS SH O 24.06.23 Rang]],$AZ$7:$BA$101,2,0)*O$5," ")</f>
        <v xml:space="preserve"> </v>
      </c>
      <c r="P157" s="52" t="str">
        <f>IFERROR(VLOOKUP(Open[[#This Row],[TS LU O A 1.6.23 R]],$AZ$7:$BA$101,2,0)*P$5," ")</f>
        <v xml:space="preserve"> </v>
      </c>
      <c r="Q157" s="52" t="str">
        <f>IFERROR(VLOOKUP(Open[[#This Row],[TS LU O B 1.6.23 R]],$AZ$7:$BA$101,2,0)*Q$5," ")</f>
        <v xml:space="preserve"> </v>
      </c>
      <c r="R157" s="52" t="str">
        <f>IFERROR(VLOOKUP(Open[[#This Row],[TS ZH O/A 8.7.23 R]],$AZ$7:$BA$101,2,0)*R$5," ")</f>
        <v xml:space="preserve"> </v>
      </c>
      <c r="S157" s="148" t="str">
        <f>IFERROR(VLOOKUP(Open[[#This Row],[TS ZH O/B 8.7.23 R]],$AZ$7:$BA$101,2,0)*S$5," ")</f>
        <v xml:space="preserve"> </v>
      </c>
      <c r="T157" s="148" t="str">
        <f>IFERROR(VLOOKUP(Open[[#This Row],[TS BA O A 12.08.23 R]],$AZ$7:$BA$101,2,0)*T$5," ")</f>
        <v xml:space="preserve"> </v>
      </c>
      <c r="U157" s="148" t="str">
        <f>IFERROR(VLOOKUP(Open[[#This Row],[TS BA O B 12.08.23  R]],$AZ$7:$BA$101,2,0)*U$5," ")</f>
        <v xml:space="preserve"> </v>
      </c>
      <c r="V157" s="148" t="str">
        <f>IFERROR(VLOOKUP(Open[[#This Row],[SM LT O A 2.9.23 R]],$AZ$7:$BA$101,2,0)*V$5," ")</f>
        <v xml:space="preserve"> </v>
      </c>
      <c r="W157" s="148" t="str">
        <f>IFERROR(VLOOKUP(Open[[#This Row],[SM LT O B 2.9.23 R]],$AZ$7:$BA$101,2,0)*W$5," ")</f>
        <v xml:space="preserve"> </v>
      </c>
      <c r="X157" s="148">
        <f>IFERROR(VLOOKUP(Open[[#This Row],[TS LA O 16.9.23 R]],$AZ$7:$BA$101,2,0)*X$5," ")</f>
        <v>288</v>
      </c>
      <c r="Y157" s="148" t="str">
        <f>IFERROR(VLOOKUP(Open[[#This Row],[TS ZH O 8.10.23 R]],$AZ$7:$BA$101,2,0)*Y$5," ")</f>
        <v xml:space="preserve"> </v>
      </c>
      <c r="Z157" s="148" t="str">
        <f>IFERROR(VLOOKUP(Open[[#This Row],[TS ZH O/A 6.1.24 R]],$AZ$7:$BA$101,2,0)*Z$5," ")</f>
        <v xml:space="preserve"> </v>
      </c>
      <c r="AA157" s="148" t="str">
        <f>IFERROR(VLOOKUP(Open[[#This Row],[TS ZH O/B 6.1.24 R]],$AZ$7:$BA$101,2,0)*AA$5," ")</f>
        <v xml:space="preserve"> </v>
      </c>
      <c r="AB157" s="148" t="str">
        <f>IFERROR(VLOOKUP(Open[[#This Row],[TS SH O 13.1.24 R]],$AZ$7:$BA$101,2,0)*AB$5," ")</f>
        <v xml:space="preserve"> </v>
      </c>
      <c r="AC157">
        <v>0</v>
      </c>
      <c r="AD157">
        <v>0</v>
      </c>
      <c r="AE157">
        <v>0</v>
      </c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>
        <v>15</v>
      </c>
      <c r="AS157" s="63"/>
      <c r="AT157" s="63"/>
      <c r="AU157" s="63"/>
      <c r="AV157" s="63"/>
    </row>
    <row r="158" spans="1:48">
      <c r="A158" s="53">
        <f>RANK(Open[[#This Row],[PR Punkte]],Open[PR Punkte],0)</f>
        <v>147</v>
      </c>
      <c r="B158">
        <f>IF(Open[[#This Row],[PR Rang beim letzten Turnier]]&gt;Open[[#This Row],[PR Rang]],1,IF(Open[[#This Row],[PR Rang beim letzten Turnier]]=Open[[#This Row],[PR Rang]],0,-1))</f>
        <v>0</v>
      </c>
      <c r="C158" s="53">
        <f>RANK(Open[[#This Row],[PR Punkte]],Open[PR Punkte],0)</f>
        <v>147</v>
      </c>
      <c r="D158" s="1" t="s">
        <v>968</v>
      </c>
      <c r="E158" t="s">
        <v>10</v>
      </c>
      <c r="F158" s="52">
        <f>SUM(Open[[#This Row],[PR 1]:[PR 3]])</f>
        <v>288</v>
      </c>
      <c r="G158" s="52">
        <f>LARGE(Open[[#This Row],[TS ZH O/B 26.03.23]:[PR3]],1)</f>
        <v>288</v>
      </c>
      <c r="H158" s="52">
        <f>LARGE(Open[[#This Row],[TS ZH O/B 26.03.23]:[PR3]],2)</f>
        <v>0</v>
      </c>
      <c r="I158" s="52">
        <f>LARGE(Open[[#This Row],[TS ZH O/B 26.03.23]:[PR3]],3)</f>
        <v>0</v>
      </c>
      <c r="J158" s="1">
        <f t="shared" si="4"/>
        <v>147</v>
      </c>
      <c r="K158" s="52">
        <f t="shared" si="5"/>
        <v>288</v>
      </c>
      <c r="L158" s="52" t="str">
        <f>IFERROR(VLOOKUP(Open[[#This Row],[TS ZH O/B 26.03.23 Rang]],$AZ$7:$BA$101,2,0)*L$5," ")</f>
        <v xml:space="preserve"> </v>
      </c>
      <c r="M158" s="52" t="str">
        <f>IFERROR(VLOOKUP(Open[[#This Row],[TS SG O 29.04.23 Rang]],$AZ$7:$BA$101,2,0)*M$5," ")</f>
        <v xml:space="preserve"> </v>
      </c>
      <c r="N158" s="52" t="str">
        <f>IFERROR(VLOOKUP(Open[[#This Row],[TS ES O 11.06.23 Rang]],$AZ$7:$BA$101,2,0)*N$5," ")</f>
        <v xml:space="preserve"> </v>
      </c>
      <c r="O158" s="52" t="str">
        <f>IFERROR(VLOOKUP(Open[[#This Row],[TS SH O 24.06.23 Rang]],$AZ$7:$BA$101,2,0)*O$5," ")</f>
        <v xml:space="preserve"> </v>
      </c>
      <c r="P158" s="52" t="str">
        <f>IFERROR(VLOOKUP(Open[[#This Row],[TS LU O A 1.6.23 R]],$AZ$7:$BA$101,2,0)*P$5," ")</f>
        <v xml:space="preserve"> </v>
      </c>
      <c r="Q158" s="52" t="str">
        <f>IFERROR(VLOOKUP(Open[[#This Row],[TS LU O B 1.6.23 R]],$AZ$7:$BA$101,2,0)*Q$5," ")</f>
        <v xml:space="preserve"> </v>
      </c>
      <c r="R158" s="52" t="str">
        <f>IFERROR(VLOOKUP(Open[[#This Row],[TS ZH O/A 8.7.23 R]],$AZ$7:$BA$101,2,0)*R$5," ")</f>
        <v xml:space="preserve"> </v>
      </c>
      <c r="S158" s="148" t="str">
        <f>IFERROR(VLOOKUP(Open[[#This Row],[TS ZH O/B 8.7.23 R]],$AZ$7:$BA$101,2,0)*S$5," ")</f>
        <v xml:space="preserve"> </v>
      </c>
      <c r="T158" s="148" t="str">
        <f>IFERROR(VLOOKUP(Open[[#This Row],[TS BA O A 12.08.23 R]],$AZ$7:$BA$101,2,0)*T$5," ")</f>
        <v xml:space="preserve"> </v>
      </c>
      <c r="U158" s="148" t="str">
        <f>IFERROR(VLOOKUP(Open[[#This Row],[TS BA O B 12.08.23  R]],$AZ$7:$BA$101,2,0)*U$5," ")</f>
        <v xml:space="preserve"> </v>
      </c>
      <c r="V158" s="148" t="str">
        <f>IFERROR(VLOOKUP(Open[[#This Row],[SM LT O A 2.9.23 R]],$AZ$7:$BA$101,2,0)*V$5," ")</f>
        <v xml:space="preserve"> </v>
      </c>
      <c r="W158" s="148" t="str">
        <f>IFERROR(VLOOKUP(Open[[#This Row],[SM LT O B 2.9.23 R]],$AZ$7:$BA$101,2,0)*W$5," ")</f>
        <v xml:space="preserve"> </v>
      </c>
      <c r="X158" s="148">
        <f>IFERROR(VLOOKUP(Open[[#This Row],[TS LA O 16.9.23 R]],$AZ$7:$BA$101,2,0)*X$5," ")</f>
        <v>288</v>
      </c>
      <c r="Y158" s="148" t="str">
        <f>IFERROR(VLOOKUP(Open[[#This Row],[TS ZH O 8.10.23 R]],$AZ$7:$BA$101,2,0)*Y$5," ")</f>
        <v xml:space="preserve"> </v>
      </c>
      <c r="Z158" s="148" t="str">
        <f>IFERROR(VLOOKUP(Open[[#This Row],[TS ZH O/A 6.1.24 R]],$AZ$7:$BA$101,2,0)*Z$5," ")</f>
        <v xml:space="preserve"> </v>
      </c>
      <c r="AA158" s="148" t="str">
        <f>IFERROR(VLOOKUP(Open[[#This Row],[TS ZH O/B 6.1.24 R]],$AZ$7:$BA$101,2,0)*AA$5," ")</f>
        <v xml:space="preserve"> </v>
      </c>
      <c r="AB158" s="148" t="str">
        <f>IFERROR(VLOOKUP(Open[[#This Row],[TS SH O 13.1.24 R]],$AZ$7:$BA$101,2,0)*AB$5," ")</f>
        <v xml:space="preserve"> </v>
      </c>
      <c r="AC158">
        <v>0</v>
      </c>
      <c r="AD158">
        <v>0</v>
      </c>
      <c r="AE158">
        <v>0</v>
      </c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>
        <v>15</v>
      </c>
      <c r="AS158" s="63"/>
      <c r="AT158" s="63"/>
      <c r="AU158" s="63"/>
      <c r="AV158" s="63"/>
    </row>
    <row r="159" spans="1:48">
      <c r="A159" s="53">
        <f>RANK(Open[[#This Row],[PR Punkte]],Open[PR Punkte],0)</f>
        <v>153</v>
      </c>
      <c r="B159">
        <f>IF(Open[[#This Row],[PR Rang beim letzten Turnier]]&gt;Open[[#This Row],[PR Rang]],1,IF(Open[[#This Row],[PR Rang beim letzten Turnier]]=Open[[#This Row],[PR Rang]],0,-1))</f>
        <v>0</v>
      </c>
      <c r="C159" s="53">
        <f>RANK(Open[[#This Row],[PR Punkte]],Open[PR Punkte],0)</f>
        <v>153</v>
      </c>
      <c r="D159" s="1" t="s">
        <v>481</v>
      </c>
      <c r="E159" s="1" t="s">
        <v>797</v>
      </c>
      <c r="F159" s="52">
        <f>SUM(Open[[#This Row],[PR 1]:[PR 3]])</f>
        <v>282</v>
      </c>
      <c r="G159" s="52">
        <f>LARGE(Open[[#This Row],[TS ZH O/B 26.03.23]:[PR3]],1)</f>
        <v>192</v>
      </c>
      <c r="H159" s="52">
        <f>LARGE(Open[[#This Row],[TS ZH O/B 26.03.23]:[PR3]],2)</f>
        <v>50</v>
      </c>
      <c r="I159" s="52">
        <f>LARGE(Open[[#This Row],[TS ZH O/B 26.03.23]:[PR3]],3)</f>
        <v>40</v>
      </c>
      <c r="J159" s="1">
        <f t="shared" si="4"/>
        <v>153</v>
      </c>
      <c r="K159" s="52">
        <f t="shared" si="5"/>
        <v>282</v>
      </c>
      <c r="L159" s="52">
        <f>IFERROR(VLOOKUP(Open[[#This Row],[TS ZH O/B 26.03.23 Rang]],$AZ$7:$BA$101,2,0)*L$5," ")</f>
        <v>40</v>
      </c>
      <c r="M159" s="52" t="str">
        <f>IFERROR(VLOOKUP(Open[[#This Row],[TS SG O 29.04.23 Rang]],$AZ$7:$BA$101,2,0)*M$5," ")</f>
        <v xml:space="preserve"> </v>
      </c>
      <c r="N159" s="52" t="str">
        <f>IFERROR(VLOOKUP(Open[[#This Row],[TS ES O 11.06.23 Rang]],$AZ$7:$BA$101,2,0)*N$5," ")</f>
        <v xml:space="preserve"> </v>
      </c>
      <c r="O159" s="52" t="str">
        <f>IFERROR(VLOOKUP(Open[[#This Row],[TS SH O 24.06.23 Rang]],$AZ$7:$BA$101,2,0)*O$5," ")</f>
        <v xml:space="preserve"> </v>
      </c>
      <c r="P159" s="52" t="str">
        <f>IFERROR(VLOOKUP(Open[[#This Row],[TS LU O A 1.6.23 R]],$AZ$7:$BA$101,2,0)*P$5," ")</f>
        <v xml:space="preserve"> </v>
      </c>
      <c r="Q159" s="52" t="str">
        <f>IFERROR(VLOOKUP(Open[[#This Row],[TS LU O B 1.6.23 R]],$AZ$7:$BA$101,2,0)*Q$5," ")</f>
        <v xml:space="preserve"> </v>
      </c>
      <c r="R159" s="52" t="str">
        <f>IFERROR(VLOOKUP(Open[[#This Row],[TS ZH O/A 8.7.23 R]],$AZ$7:$BA$101,2,0)*R$5," ")</f>
        <v xml:space="preserve"> </v>
      </c>
      <c r="S159" s="148" t="str">
        <f>IFERROR(VLOOKUP(Open[[#This Row],[TS ZH O/B 8.7.23 R]],$AZ$7:$BA$101,2,0)*S$5," ")</f>
        <v xml:space="preserve"> </v>
      </c>
      <c r="T159" s="148" t="str">
        <f>IFERROR(VLOOKUP(Open[[#This Row],[TS BA O A 12.08.23 R]],$AZ$7:$BA$101,2,0)*T$5," ")</f>
        <v xml:space="preserve"> </v>
      </c>
      <c r="U159" s="148" t="str">
        <f>IFERROR(VLOOKUP(Open[[#This Row],[TS BA O B 12.08.23  R]],$AZ$7:$BA$101,2,0)*U$5," ")</f>
        <v xml:space="preserve"> </v>
      </c>
      <c r="V159" s="148" t="str">
        <f>IFERROR(VLOOKUP(Open[[#This Row],[SM LT O A 2.9.23 R]],$AZ$7:$BA$101,2,0)*V$5," ")</f>
        <v xml:space="preserve"> </v>
      </c>
      <c r="W159" s="148">
        <f>IFERROR(VLOOKUP(Open[[#This Row],[SM LT O B 2.9.23 R]],$AZ$7:$BA$101,2,0)*W$5," ")</f>
        <v>50</v>
      </c>
      <c r="X159" s="148">
        <f>IFERROR(VLOOKUP(Open[[#This Row],[TS LA O 16.9.23 R]],$AZ$7:$BA$101,2,0)*X$5," ")</f>
        <v>192</v>
      </c>
      <c r="Y159" s="148" t="str">
        <f>IFERROR(VLOOKUP(Open[[#This Row],[TS ZH O 8.10.23 R]],$AZ$7:$BA$101,2,0)*Y$5," ")</f>
        <v xml:space="preserve"> </v>
      </c>
      <c r="Z159" s="148" t="str">
        <f>IFERROR(VLOOKUP(Open[[#This Row],[TS ZH O/A 6.1.24 R]],$AZ$7:$BA$101,2,0)*Z$5," ")</f>
        <v xml:space="preserve"> </v>
      </c>
      <c r="AA159" s="148" t="str">
        <f>IFERROR(VLOOKUP(Open[[#This Row],[TS ZH O/B 6.1.24 R]],$AZ$7:$BA$101,2,0)*AA$5," ")</f>
        <v xml:space="preserve"> </v>
      </c>
      <c r="AB159" s="148" t="str">
        <f>IFERROR(VLOOKUP(Open[[#This Row],[TS SH O 13.1.24 R]],$AZ$7:$BA$101,2,0)*AB$5," ")</f>
        <v xml:space="preserve"> </v>
      </c>
      <c r="AC159">
        <v>0</v>
      </c>
      <c r="AD159">
        <v>0</v>
      </c>
      <c r="AE159">
        <v>0</v>
      </c>
      <c r="AF159" s="63">
        <v>7</v>
      </c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>
        <v>6</v>
      </c>
      <c r="AR159" s="63">
        <v>17</v>
      </c>
      <c r="AS159" s="63"/>
      <c r="AT159" s="63"/>
      <c r="AU159" s="63"/>
      <c r="AV159" s="63"/>
    </row>
    <row r="160" spans="1:48">
      <c r="A160" s="134">
        <f>RANK(Open[[#This Row],[PR Punkte]],Open[PR Punkte],0)</f>
        <v>153</v>
      </c>
      <c r="B160" s="133">
        <f>IF(Open[[#This Row],[PR Rang beim letzten Turnier]]&gt;Open[[#This Row],[PR Rang]],1,IF(Open[[#This Row],[PR Rang beim letzten Turnier]]=Open[[#This Row],[PR Rang]],0,-1))</f>
        <v>0</v>
      </c>
      <c r="C160" s="134">
        <f>RANK(Open[[#This Row],[PR Punkte]],Open[PR Punkte],0)</f>
        <v>153</v>
      </c>
      <c r="D160" t="s">
        <v>770</v>
      </c>
      <c r="E160" t="s">
        <v>10</v>
      </c>
      <c r="F160" s="135">
        <f>SUM(Open[[#This Row],[PR 1]:[PR 3]])</f>
        <v>282</v>
      </c>
      <c r="G160" s="52">
        <f>LARGE(Open[[#This Row],[TS ZH O/B 26.03.23]:[PR3]],1)</f>
        <v>192</v>
      </c>
      <c r="H160" s="52">
        <f>LARGE(Open[[#This Row],[TS ZH O/B 26.03.23]:[PR3]],2)</f>
        <v>50</v>
      </c>
      <c r="I160" s="52">
        <f>LARGE(Open[[#This Row],[TS ZH O/B 26.03.23]:[PR3]],3)</f>
        <v>40</v>
      </c>
      <c r="J160" s="137">
        <f t="shared" si="4"/>
        <v>153</v>
      </c>
      <c r="K160" s="136">
        <f t="shared" si="5"/>
        <v>282</v>
      </c>
      <c r="L160" s="52">
        <f>IFERROR(VLOOKUP(Open[[#This Row],[TS ZH O/B 26.03.23 Rang]],$AZ$7:$BA$101,2,0)*L$5," ")</f>
        <v>40</v>
      </c>
      <c r="M160" s="52" t="str">
        <f>IFERROR(VLOOKUP(Open[[#This Row],[TS SG O 29.04.23 Rang]],$AZ$7:$BA$101,2,0)*M$5," ")</f>
        <v xml:space="preserve"> </v>
      </c>
      <c r="N160" s="52" t="str">
        <f>IFERROR(VLOOKUP(Open[[#This Row],[TS ES O 11.06.23 Rang]],$AZ$7:$BA$101,2,0)*N$5," ")</f>
        <v xml:space="preserve"> </v>
      </c>
      <c r="O160" s="52" t="str">
        <f>IFERROR(VLOOKUP(Open[[#This Row],[TS SH O 24.06.23 Rang]],$AZ$7:$BA$101,2,0)*O$5," ")</f>
        <v xml:space="preserve"> </v>
      </c>
      <c r="P160" s="52" t="str">
        <f>IFERROR(VLOOKUP(Open[[#This Row],[TS LU O A 1.6.23 R]],$AZ$7:$BA$101,2,0)*P$5," ")</f>
        <v xml:space="preserve"> </v>
      </c>
      <c r="Q160" s="52" t="str">
        <f>IFERROR(VLOOKUP(Open[[#This Row],[TS LU O B 1.6.23 R]],$AZ$7:$BA$101,2,0)*Q$5," ")</f>
        <v xml:space="preserve"> </v>
      </c>
      <c r="R160" s="52" t="str">
        <f>IFERROR(VLOOKUP(Open[[#This Row],[TS ZH O/A 8.7.23 R]],$AZ$7:$BA$101,2,0)*R$5," ")</f>
        <v xml:space="preserve"> </v>
      </c>
      <c r="S160" s="148" t="str">
        <f>IFERROR(VLOOKUP(Open[[#This Row],[TS ZH O/B 8.7.23 R]],$AZ$7:$BA$101,2,0)*S$5," ")</f>
        <v xml:space="preserve"> </v>
      </c>
      <c r="T160" s="148" t="str">
        <f>IFERROR(VLOOKUP(Open[[#This Row],[TS BA O A 12.08.23 R]],$AZ$7:$BA$101,2,0)*T$5," ")</f>
        <v xml:space="preserve"> </v>
      </c>
      <c r="U160" s="148" t="str">
        <f>IFERROR(VLOOKUP(Open[[#This Row],[TS BA O B 12.08.23  R]],$AZ$7:$BA$101,2,0)*U$5," ")</f>
        <v xml:space="preserve"> </v>
      </c>
      <c r="V160" s="148" t="str">
        <f>IFERROR(VLOOKUP(Open[[#This Row],[SM LT O A 2.9.23 R]],$AZ$7:$BA$101,2,0)*V$5," ")</f>
        <v xml:space="preserve"> </v>
      </c>
      <c r="W160" s="148">
        <f>IFERROR(VLOOKUP(Open[[#This Row],[SM LT O B 2.9.23 R]],$AZ$7:$BA$101,2,0)*W$5," ")</f>
        <v>50</v>
      </c>
      <c r="X160" s="148">
        <f>IFERROR(VLOOKUP(Open[[#This Row],[TS LA O 16.9.23 R]],$AZ$7:$BA$101,2,0)*X$5," ")</f>
        <v>192</v>
      </c>
      <c r="Y160" s="148" t="str">
        <f>IFERROR(VLOOKUP(Open[[#This Row],[TS ZH O 8.10.23 R]],$AZ$7:$BA$101,2,0)*Y$5," ")</f>
        <v xml:space="preserve"> </v>
      </c>
      <c r="Z160" s="148" t="str">
        <f>IFERROR(VLOOKUP(Open[[#This Row],[TS ZH O/A 6.1.24 R]],$AZ$7:$BA$101,2,0)*Z$5," ")</f>
        <v xml:space="preserve"> </v>
      </c>
      <c r="AA160" s="148" t="str">
        <f>IFERROR(VLOOKUP(Open[[#This Row],[TS ZH O/B 6.1.24 R]],$AZ$7:$BA$101,2,0)*AA$5," ")</f>
        <v xml:space="preserve"> </v>
      </c>
      <c r="AB160" s="148" t="str">
        <f>IFERROR(VLOOKUP(Open[[#This Row],[TS SH O 13.1.24 R]],$AZ$7:$BA$101,2,0)*AB$5," ")</f>
        <v xml:space="preserve"> </v>
      </c>
      <c r="AC160">
        <v>0</v>
      </c>
      <c r="AD160">
        <v>0</v>
      </c>
      <c r="AE160">
        <v>0</v>
      </c>
      <c r="AF160" s="63">
        <v>7</v>
      </c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>
        <v>6</v>
      </c>
      <c r="AR160" s="63">
        <v>17</v>
      </c>
      <c r="AS160" s="63"/>
      <c r="AT160" s="63"/>
      <c r="AU160" s="63"/>
      <c r="AV160" s="63"/>
    </row>
    <row r="161" spans="1:48">
      <c r="A161" s="134">
        <f>RANK(Open[[#This Row],[PR Punkte]],Open[PR Punkte],0)</f>
        <v>155</v>
      </c>
      <c r="B161" s="133">
        <f>IF(Open[[#This Row],[PR Rang beim letzten Turnier]]&gt;Open[[#This Row],[PR Rang]],1,IF(Open[[#This Row],[PR Rang beim letzten Turnier]]=Open[[#This Row],[PR Rang]],0,-1))</f>
        <v>0</v>
      </c>
      <c r="C161" s="134">
        <f>RANK(Open[[#This Row],[PR Punkte]],Open[PR Punkte],0)</f>
        <v>155</v>
      </c>
      <c r="D161" t="s">
        <v>769</v>
      </c>
      <c r="E161" t="s">
        <v>9</v>
      </c>
      <c r="F161" s="135">
        <f>SUM(Open[[#This Row],[PR 1]:[PR 3]])</f>
        <v>267.5</v>
      </c>
      <c r="G161" s="52">
        <f>LARGE(Open[[#This Row],[TS ZH O/B 26.03.23]:[PR3]],1)</f>
        <v>217.5</v>
      </c>
      <c r="H161" s="52">
        <f>LARGE(Open[[#This Row],[TS ZH O/B 26.03.23]:[PR3]],2)</f>
        <v>50</v>
      </c>
      <c r="I161" s="52">
        <f>LARGE(Open[[#This Row],[TS ZH O/B 26.03.23]:[PR3]],3)</f>
        <v>0</v>
      </c>
      <c r="J161" s="137">
        <f t="shared" si="4"/>
        <v>155</v>
      </c>
      <c r="K161" s="136">
        <f t="shared" si="5"/>
        <v>267.5</v>
      </c>
      <c r="L161" s="52">
        <f>IFERROR(VLOOKUP(Open[[#This Row],[TS ZH O/B 26.03.23 Rang]],$AZ$7:$BA$101,2,0)*L$5," ")</f>
        <v>50</v>
      </c>
      <c r="M161" s="52">
        <f>IFERROR(VLOOKUP(Open[[#This Row],[TS SG O 29.04.23 Rang]],$AZ$7:$BA$101,2,0)*M$5," ")</f>
        <v>217.5</v>
      </c>
      <c r="N161" s="52" t="str">
        <f>IFERROR(VLOOKUP(Open[[#This Row],[TS ES O 11.06.23 Rang]],$AZ$7:$BA$101,2,0)*N$5," ")</f>
        <v xml:space="preserve"> </v>
      </c>
      <c r="O161" s="52" t="str">
        <f>IFERROR(VLOOKUP(Open[[#This Row],[TS SH O 24.06.23 Rang]],$AZ$7:$BA$101,2,0)*O$5," ")</f>
        <v xml:space="preserve"> </v>
      </c>
      <c r="P161" s="52" t="str">
        <f>IFERROR(VLOOKUP(Open[[#This Row],[TS LU O A 1.6.23 R]],$AZ$7:$BA$101,2,0)*P$5," ")</f>
        <v xml:space="preserve"> </v>
      </c>
      <c r="Q161" s="52" t="str">
        <f>IFERROR(VLOOKUP(Open[[#This Row],[TS LU O B 1.6.23 R]],$AZ$7:$BA$101,2,0)*Q$5," ")</f>
        <v xml:space="preserve"> </v>
      </c>
      <c r="R161" s="52" t="str">
        <f>IFERROR(VLOOKUP(Open[[#This Row],[TS ZH O/A 8.7.23 R]],$AZ$7:$BA$101,2,0)*R$5," ")</f>
        <v xml:space="preserve"> </v>
      </c>
      <c r="S161" s="148" t="str">
        <f>IFERROR(VLOOKUP(Open[[#This Row],[TS ZH O/B 8.7.23 R]],$AZ$7:$BA$101,2,0)*S$5," ")</f>
        <v xml:space="preserve"> </v>
      </c>
      <c r="T161" s="148" t="str">
        <f>IFERROR(VLOOKUP(Open[[#This Row],[TS BA O A 12.08.23 R]],$AZ$7:$BA$101,2,0)*T$5," ")</f>
        <v xml:space="preserve"> </v>
      </c>
      <c r="U161" s="148" t="str">
        <f>IFERROR(VLOOKUP(Open[[#This Row],[TS BA O B 12.08.23  R]],$AZ$7:$BA$101,2,0)*U$5," ")</f>
        <v xml:space="preserve"> </v>
      </c>
      <c r="V161" s="148" t="str">
        <f>IFERROR(VLOOKUP(Open[[#This Row],[SM LT O A 2.9.23 R]],$AZ$7:$BA$101,2,0)*V$5," ")</f>
        <v xml:space="preserve"> </v>
      </c>
      <c r="W161" s="148" t="str">
        <f>IFERROR(VLOOKUP(Open[[#This Row],[SM LT O B 2.9.23 R]],$AZ$7:$BA$101,2,0)*W$5," ")</f>
        <v xml:space="preserve"> </v>
      </c>
      <c r="X161" s="148" t="str">
        <f>IFERROR(VLOOKUP(Open[[#This Row],[TS LA O 16.9.23 R]],$AZ$7:$BA$101,2,0)*X$5," ")</f>
        <v xml:space="preserve"> </v>
      </c>
      <c r="Y161" s="148" t="str">
        <f>IFERROR(VLOOKUP(Open[[#This Row],[TS ZH O 8.10.23 R]],$AZ$7:$BA$101,2,0)*Y$5," ")</f>
        <v xml:space="preserve"> </v>
      </c>
      <c r="Z161" s="148" t="str">
        <f>IFERROR(VLOOKUP(Open[[#This Row],[TS ZH O/A 6.1.24 R]],$AZ$7:$BA$101,2,0)*Z$5," ")</f>
        <v xml:space="preserve"> </v>
      </c>
      <c r="AA161" s="148" t="str">
        <f>IFERROR(VLOOKUP(Open[[#This Row],[TS ZH O/B 6.1.24 R]],$AZ$7:$BA$101,2,0)*AA$5," ")</f>
        <v xml:space="preserve"> </v>
      </c>
      <c r="AB161" s="148" t="str">
        <f>IFERROR(VLOOKUP(Open[[#This Row],[TS SH O 13.1.24 R]],$AZ$7:$BA$101,2,0)*AB$5," ")</f>
        <v xml:space="preserve"> </v>
      </c>
      <c r="AC161">
        <v>0</v>
      </c>
      <c r="AD161">
        <v>0</v>
      </c>
      <c r="AE161">
        <v>0</v>
      </c>
      <c r="AF161" s="63">
        <v>6</v>
      </c>
      <c r="AG161" s="63">
        <v>32</v>
      </c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</row>
    <row r="162" spans="1:48">
      <c r="A162" s="53">
        <f>RANK(Open[[#This Row],[PR Punkte]],Open[PR Punkte],0)</f>
        <v>156</v>
      </c>
      <c r="B162">
        <f>IF(Open[[#This Row],[PR Rang beim letzten Turnier]]&gt;Open[[#This Row],[PR Rang]],1,IF(Open[[#This Row],[PR Rang beim letzten Turnier]]=Open[[#This Row],[PR Rang]],0,-1))</f>
        <v>0</v>
      </c>
      <c r="C162" s="53">
        <f>RANK(Open[[#This Row],[PR Punkte]],Open[PR Punkte],0)</f>
        <v>156</v>
      </c>
      <c r="D162" t="s">
        <v>74</v>
      </c>
      <c r="E162" s="1" t="s">
        <v>9</v>
      </c>
      <c r="F162" s="52">
        <f>SUM(Open[[#This Row],[PR 1]:[PR 3]])</f>
        <v>265.5</v>
      </c>
      <c r="G162" s="52">
        <f>LARGE(Open[[#This Row],[TS ZH O/B 26.03.23]:[PR3]],1)</f>
        <v>265.5</v>
      </c>
      <c r="H162" s="52">
        <f>LARGE(Open[[#This Row],[TS ZH O/B 26.03.23]:[PR3]],2)</f>
        <v>0</v>
      </c>
      <c r="I162" s="52">
        <f>LARGE(Open[[#This Row],[TS ZH O/B 26.03.23]:[PR3]],3)</f>
        <v>0</v>
      </c>
      <c r="J162" s="1">
        <f t="shared" si="4"/>
        <v>156</v>
      </c>
      <c r="K162" s="52">
        <f t="shared" si="5"/>
        <v>265.5</v>
      </c>
      <c r="L162" s="52" t="str">
        <f>IFERROR(VLOOKUP(Open[[#This Row],[TS ZH O/B 26.03.23 Rang]],$AZ$7:$BA$101,2,0)*L$5," ")</f>
        <v xml:space="preserve"> </v>
      </c>
      <c r="M162" s="52" t="str">
        <f>IFERROR(VLOOKUP(Open[[#This Row],[TS SG O 29.04.23 Rang]],$AZ$7:$BA$101,2,0)*M$5," ")</f>
        <v xml:space="preserve"> </v>
      </c>
      <c r="N162" s="52">
        <f>IFERROR(VLOOKUP(Open[[#This Row],[TS ES O 11.06.23 Rang]],$AZ$7:$BA$101,2,0)*N$5," ")</f>
        <v>265.5</v>
      </c>
      <c r="O162" s="52" t="str">
        <f>IFERROR(VLOOKUP(Open[[#This Row],[TS SH O 24.06.23 Rang]],$AZ$7:$BA$101,2,0)*O$5," ")</f>
        <v xml:space="preserve"> </v>
      </c>
      <c r="P162" s="52" t="str">
        <f>IFERROR(VLOOKUP(Open[[#This Row],[TS LU O A 1.6.23 R]],$AZ$7:$BA$101,2,0)*P$5," ")</f>
        <v xml:space="preserve"> </v>
      </c>
      <c r="Q162" s="52" t="str">
        <f>IFERROR(VLOOKUP(Open[[#This Row],[TS LU O B 1.6.23 R]],$AZ$7:$BA$101,2,0)*Q$5," ")</f>
        <v xml:space="preserve"> </v>
      </c>
      <c r="R162" s="52" t="str">
        <f>IFERROR(VLOOKUP(Open[[#This Row],[TS ZH O/A 8.7.23 R]],$AZ$7:$BA$101,2,0)*R$5," ")</f>
        <v xml:space="preserve"> </v>
      </c>
      <c r="S162" s="148" t="str">
        <f>IFERROR(VLOOKUP(Open[[#This Row],[TS ZH O/B 8.7.23 R]],$AZ$7:$BA$101,2,0)*S$5," ")</f>
        <v xml:space="preserve"> </v>
      </c>
      <c r="T162" s="148" t="str">
        <f>IFERROR(VLOOKUP(Open[[#This Row],[TS BA O A 12.08.23 R]],$AZ$7:$BA$101,2,0)*T$5," ")</f>
        <v xml:space="preserve"> </v>
      </c>
      <c r="U162" s="148" t="str">
        <f>IFERROR(VLOOKUP(Open[[#This Row],[TS BA O B 12.08.23  R]],$AZ$7:$BA$101,2,0)*U$5," ")</f>
        <v xml:space="preserve"> </v>
      </c>
      <c r="V162" s="148" t="str">
        <f>IFERROR(VLOOKUP(Open[[#This Row],[SM LT O A 2.9.23 R]],$AZ$7:$BA$101,2,0)*V$5," ")</f>
        <v xml:space="preserve"> </v>
      </c>
      <c r="W162" s="148" t="str">
        <f>IFERROR(VLOOKUP(Open[[#This Row],[SM LT O B 2.9.23 R]],$AZ$7:$BA$101,2,0)*W$5," ")</f>
        <v xml:space="preserve"> </v>
      </c>
      <c r="X162" s="148" t="str">
        <f>IFERROR(VLOOKUP(Open[[#This Row],[TS LA O 16.9.23 R]],$AZ$7:$BA$101,2,0)*X$5," ")</f>
        <v xml:space="preserve"> </v>
      </c>
      <c r="Y162" s="148" t="str">
        <f>IFERROR(VLOOKUP(Open[[#This Row],[TS ZH O 8.10.23 R]],$AZ$7:$BA$101,2,0)*Y$5," ")</f>
        <v xml:space="preserve"> </v>
      </c>
      <c r="Z162" s="148" t="str">
        <f>IFERROR(VLOOKUP(Open[[#This Row],[TS ZH O/A 6.1.24 R]],$AZ$7:$BA$101,2,0)*Z$5," ")</f>
        <v xml:space="preserve"> </v>
      </c>
      <c r="AA162" s="148" t="str">
        <f>IFERROR(VLOOKUP(Open[[#This Row],[TS ZH O/B 6.1.24 R]],$AZ$7:$BA$101,2,0)*AA$5," ")</f>
        <v xml:space="preserve"> </v>
      </c>
      <c r="AB162" s="148" t="str">
        <f>IFERROR(VLOOKUP(Open[[#This Row],[TS SH O 13.1.24 R]],$AZ$7:$BA$101,2,0)*AB$5," ")</f>
        <v xml:space="preserve"> </v>
      </c>
      <c r="AC162">
        <v>0</v>
      </c>
      <c r="AD162">
        <v>0</v>
      </c>
      <c r="AE162">
        <v>0</v>
      </c>
      <c r="AF162" s="63"/>
      <c r="AG162" s="63"/>
      <c r="AH162" s="63">
        <v>14</v>
      </c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</row>
    <row r="163" spans="1:48">
      <c r="A163" s="53">
        <f>RANK(Open[[#This Row],[PR Punkte]],Open[PR Punkte],0)</f>
        <v>157</v>
      </c>
      <c r="B163">
        <f>IF(Open[[#This Row],[PR Rang beim letzten Turnier]]&gt;Open[[#This Row],[PR Rang]],1,IF(Open[[#This Row],[PR Rang beim letzten Turnier]]=Open[[#This Row],[PR Rang]],0,-1))</f>
        <v>0</v>
      </c>
      <c r="C163" s="53">
        <f>RANK(Open[[#This Row],[PR Punkte]],Open[PR Punkte],0)</f>
        <v>157</v>
      </c>
      <c r="D163" s="1" t="s">
        <v>722</v>
      </c>
      <c r="E163" t="s">
        <v>17</v>
      </c>
      <c r="F163" s="52">
        <f>SUM(Open[[#This Row],[PR 1]:[PR 3]])</f>
        <v>261</v>
      </c>
      <c r="G163" s="52">
        <f>LARGE(Open[[#This Row],[TS ZH O/B 26.03.23]:[PR3]],1)</f>
        <v>261</v>
      </c>
      <c r="H163" s="52">
        <f>LARGE(Open[[#This Row],[TS ZH O/B 26.03.23]:[PR3]],2)</f>
        <v>0</v>
      </c>
      <c r="I163" s="52">
        <f>LARGE(Open[[#This Row],[TS ZH O/B 26.03.23]:[PR3]],3)</f>
        <v>0</v>
      </c>
      <c r="J163" s="1">
        <f t="shared" si="4"/>
        <v>157</v>
      </c>
      <c r="K163" s="52">
        <f t="shared" si="5"/>
        <v>261</v>
      </c>
      <c r="L163" s="52" t="str">
        <f>IFERROR(VLOOKUP(Open[[#This Row],[TS ZH O/B 26.03.23 Rang]],$AZ$7:$BA$101,2,0)*L$5," ")</f>
        <v xml:space="preserve"> </v>
      </c>
      <c r="M163" s="52">
        <f>IFERROR(VLOOKUP(Open[[#This Row],[TS SG O 29.04.23 Rang]],$AZ$7:$BA$101,2,0)*M$5," ")</f>
        <v>261</v>
      </c>
      <c r="N163" s="52" t="str">
        <f>IFERROR(VLOOKUP(Open[[#This Row],[TS ES O 11.06.23 Rang]],$AZ$7:$BA$101,2,0)*N$5," ")</f>
        <v xml:space="preserve"> </v>
      </c>
      <c r="O163" s="52" t="str">
        <f>IFERROR(VLOOKUP(Open[[#This Row],[TS SH O 24.06.23 Rang]],$AZ$7:$BA$101,2,0)*O$5," ")</f>
        <v xml:space="preserve"> </v>
      </c>
      <c r="P163" s="52" t="str">
        <f>IFERROR(VLOOKUP(Open[[#This Row],[TS LU O A 1.6.23 R]],$AZ$7:$BA$101,2,0)*P$5," ")</f>
        <v xml:space="preserve"> </v>
      </c>
      <c r="Q163" s="52" t="str">
        <f>IFERROR(VLOOKUP(Open[[#This Row],[TS LU O B 1.6.23 R]],$AZ$7:$BA$101,2,0)*Q$5," ")</f>
        <v xml:space="preserve"> </v>
      </c>
      <c r="R163" s="52" t="str">
        <f>IFERROR(VLOOKUP(Open[[#This Row],[TS ZH O/A 8.7.23 R]],$AZ$7:$BA$101,2,0)*R$5," ")</f>
        <v xml:space="preserve"> </v>
      </c>
      <c r="S163" s="148" t="str">
        <f>IFERROR(VLOOKUP(Open[[#This Row],[TS ZH O/B 8.7.23 R]],$AZ$7:$BA$101,2,0)*S$5," ")</f>
        <v xml:space="preserve"> </v>
      </c>
      <c r="T163" s="148" t="str">
        <f>IFERROR(VLOOKUP(Open[[#This Row],[TS BA O A 12.08.23 R]],$AZ$7:$BA$101,2,0)*T$5," ")</f>
        <v xml:space="preserve"> </v>
      </c>
      <c r="U163" s="148" t="str">
        <f>IFERROR(VLOOKUP(Open[[#This Row],[TS BA O B 12.08.23  R]],$AZ$7:$BA$101,2,0)*U$5," ")</f>
        <v xml:space="preserve"> </v>
      </c>
      <c r="V163" s="148" t="str">
        <f>IFERROR(VLOOKUP(Open[[#This Row],[SM LT O A 2.9.23 R]],$AZ$7:$BA$101,2,0)*V$5," ")</f>
        <v xml:space="preserve"> </v>
      </c>
      <c r="W163" s="148" t="str">
        <f>IFERROR(VLOOKUP(Open[[#This Row],[SM LT O B 2.9.23 R]],$AZ$7:$BA$101,2,0)*W$5," ")</f>
        <v xml:space="preserve"> </v>
      </c>
      <c r="X163" s="148" t="str">
        <f>IFERROR(VLOOKUP(Open[[#This Row],[TS LA O 16.9.23 R]],$AZ$7:$BA$101,2,0)*X$5," ")</f>
        <v xml:space="preserve"> </v>
      </c>
      <c r="Y163" s="148" t="str">
        <f>IFERROR(VLOOKUP(Open[[#This Row],[TS ZH O 8.10.23 R]],$AZ$7:$BA$101,2,0)*Y$5," ")</f>
        <v xml:space="preserve"> </v>
      </c>
      <c r="Z163" s="148" t="str">
        <f>IFERROR(VLOOKUP(Open[[#This Row],[TS ZH O/A 6.1.24 R]],$AZ$7:$BA$101,2,0)*Z$5," ")</f>
        <v xml:space="preserve"> </v>
      </c>
      <c r="AA163" s="148" t="str">
        <f>IFERROR(VLOOKUP(Open[[#This Row],[TS ZH O/B 6.1.24 R]],$AZ$7:$BA$101,2,0)*AA$5," ")</f>
        <v xml:space="preserve"> </v>
      </c>
      <c r="AB163" s="148" t="str">
        <f>IFERROR(VLOOKUP(Open[[#This Row],[TS SH O 13.1.24 R]],$AZ$7:$BA$101,2,0)*AB$5," ")</f>
        <v xml:space="preserve"> </v>
      </c>
      <c r="AC163">
        <v>0</v>
      </c>
      <c r="AD163">
        <v>0</v>
      </c>
      <c r="AE163">
        <v>0</v>
      </c>
      <c r="AF163" s="63"/>
      <c r="AG163" s="63">
        <v>17</v>
      </c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</row>
    <row r="164" spans="1:48">
      <c r="A164" s="53">
        <f>RANK(Open[[#This Row],[PR Punkte]],Open[PR Punkte],0)</f>
        <v>157</v>
      </c>
      <c r="B164">
        <f>IF(Open[[#This Row],[PR Rang beim letzten Turnier]]&gt;Open[[#This Row],[PR Rang]],1,IF(Open[[#This Row],[PR Rang beim letzten Turnier]]=Open[[#This Row],[PR Rang]],0,-1))</f>
        <v>0</v>
      </c>
      <c r="C164" s="53">
        <f>RANK(Open[[#This Row],[PR Punkte]],Open[PR Punkte],0)</f>
        <v>157</v>
      </c>
      <c r="D164" s="1" t="s">
        <v>608</v>
      </c>
      <c r="E164" t="s">
        <v>10</v>
      </c>
      <c r="F164" s="99">
        <f>SUM(Open[[#This Row],[PR 1]:[PR 3]])</f>
        <v>261</v>
      </c>
      <c r="G164" s="52">
        <f>LARGE(Open[[#This Row],[TS ZH O/B 26.03.23]:[PR3]],1)</f>
        <v>261</v>
      </c>
      <c r="H164" s="52">
        <f>LARGE(Open[[#This Row],[TS ZH O/B 26.03.23]:[PR3]],2)</f>
        <v>0</v>
      </c>
      <c r="I164" s="52">
        <f>LARGE(Open[[#This Row],[TS ZH O/B 26.03.23]:[PR3]],3)</f>
        <v>0</v>
      </c>
      <c r="J164" s="1">
        <f t="shared" si="4"/>
        <v>157</v>
      </c>
      <c r="K164" s="52">
        <f t="shared" si="5"/>
        <v>261</v>
      </c>
      <c r="L164" s="52" t="str">
        <f>IFERROR(VLOOKUP(Open[[#This Row],[TS ZH O/B 26.03.23 Rang]],$AZ$7:$BA$101,2,0)*L$5," ")</f>
        <v xml:space="preserve"> </v>
      </c>
      <c r="M164" s="52">
        <f>IFERROR(VLOOKUP(Open[[#This Row],[TS SG O 29.04.23 Rang]],$AZ$7:$BA$101,2,0)*M$5," ")</f>
        <v>261</v>
      </c>
      <c r="N164" s="52" t="str">
        <f>IFERROR(VLOOKUP(Open[[#This Row],[TS ES O 11.06.23 Rang]],$AZ$7:$BA$101,2,0)*N$5," ")</f>
        <v xml:space="preserve"> </v>
      </c>
      <c r="O164" s="52" t="str">
        <f>IFERROR(VLOOKUP(Open[[#This Row],[TS SH O 24.06.23 Rang]],$AZ$7:$BA$101,2,0)*O$5," ")</f>
        <v xml:space="preserve"> </v>
      </c>
      <c r="P164" s="52" t="str">
        <f>IFERROR(VLOOKUP(Open[[#This Row],[TS LU O A 1.6.23 R]],$AZ$7:$BA$101,2,0)*P$5," ")</f>
        <v xml:space="preserve"> </v>
      </c>
      <c r="Q164" s="52" t="str">
        <f>IFERROR(VLOOKUP(Open[[#This Row],[TS LU O B 1.6.23 R]],$AZ$7:$BA$101,2,0)*Q$5," ")</f>
        <v xml:space="preserve"> </v>
      </c>
      <c r="R164" s="52" t="str">
        <f>IFERROR(VLOOKUP(Open[[#This Row],[TS ZH O/A 8.7.23 R]],$AZ$7:$BA$101,2,0)*R$5," ")</f>
        <v xml:space="preserve"> </v>
      </c>
      <c r="S164" s="148" t="str">
        <f>IFERROR(VLOOKUP(Open[[#This Row],[TS ZH O/B 8.7.23 R]],$AZ$7:$BA$101,2,0)*S$5," ")</f>
        <v xml:space="preserve"> </v>
      </c>
      <c r="T164" s="148" t="str">
        <f>IFERROR(VLOOKUP(Open[[#This Row],[TS BA O A 12.08.23 R]],$AZ$7:$BA$101,2,0)*T$5," ")</f>
        <v xml:space="preserve"> </v>
      </c>
      <c r="U164" s="148" t="str">
        <f>IFERROR(VLOOKUP(Open[[#This Row],[TS BA O B 12.08.23  R]],$AZ$7:$BA$101,2,0)*U$5," ")</f>
        <v xml:space="preserve"> </v>
      </c>
      <c r="V164" s="148" t="str">
        <f>IFERROR(VLOOKUP(Open[[#This Row],[SM LT O A 2.9.23 R]],$AZ$7:$BA$101,2,0)*V$5," ")</f>
        <v xml:space="preserve"> </v>
      </c>
      <c r="W164" s="148" t="str">
        <f>IFERROR(VLOOKUP(Open[[#This Row],[SM LT O B 2.9.23 R]],$AZ$7:$BA$101,2,0)*W$5," ")</f>
        <v xml:space="preserve"> </v>
      </c>
      <c r="X164" s="148" t="str">
        <f>IFERROR(VLOOKUP(Open[[#This Row],[TS LA O 16.9.23 R]],$AZ$7:$BA$101,2,0)*X$5," ")</f>
        <v xml:space="preserve"> </v>
      </c>
      <c r="Y164" s="148" t="str">
        <f>IFERROR(VLOOKUP(Open[[#This Row],[TS ZH O 8.10.23 R]],$AZ$7:$BA$101,2,0)*Y$5," ")</f>
        <v xml:space="preserve"> </v>
      </c>
      <c r="Z164" s="148" t="str">
        <f>IFERROR(VLOOKUP(Open[[#This Row],[TS ZH O/A 6.1.24 R]],$AZ$7:$BA$101,2,0)*Z$5," ")</f>
        <v xml:space="preserve"> </v>
      </c>
      <c r="AA164" s="148" t="str">
        <f>IFERROR(VLOOKUP(Open[[#This Row],[TS ZH O/B 6.1.24 R]],$AZ$7:$BA$101,2,0)*AA$5," ")</f>
        <v xml:space="preserve"> </v>
      </c>
      <c r="AB164" s="148" t="str">
        <f>IFERROR(VLOOKUP(Open[[#This Row],[TS SH O 13.1.24 R]],$AZ$7:$BA$101,2,0)*AB$5," ")</f>
        <v xml:space="preserve"> </v>
      </c>
      <c r="AC164">
        <v>0</v>
      </c>
      <c r="AD164">
        <v>0</v>
      </c>
      <c r="AE164">
        <v>0</v>
      </c>
      <c r="AF164" s="63"/>
      <c r="AG164" s="63">
        <v>20</v>
      </c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</row>
    <row r="165" spans="1:48">
      <c r="A165" s="53">
        <f>RANK(Open[[#This Row],[PR Punkte]],Open[PR Punkte],0)</f>
        <v>157</v>
      </c>
      <c r="B165">
        <f>IF(Open[[#This Row],[PR Rang beim letzten Turnier]]&gt;Open[[#This Row],[PR Rang]],1,IF(Open[[#This Row],[PR Rang beim letzten Turnier]]=Open[[#This Row],[PR Rang]],0,-1))</f>
        <v>0</v>
      </c>
      <c r="C165" s="53">
        <f>RANK(Open[[#This Row],[PR Punkte]],Open[PR Punkte],0)</f>
        <v>157</v>
      </c>
      <c r="D165" s="1" t="s">
        <v>609</v>
      </c>
      <c r="E165" t="s">
        <v>10</v>
      </c>
      <c r="F165" s="99">
        <f>SUM(Open[[#This Row],[PR 1]:[PR 3]])</f>
        <v>261</v>
      </c>
      <c r="G165" s="52">
        <f>LARGE(Open[[#This Row],[TS ZH O/B 26.03.23]:[PR3]],1)</f>
        <v>261</v>
      </c>
      <c r="H165" s="52">
        <f>LARGE(Open[[#This Row],[TS ZH O/B 26.03.23]:[PR3]],2)</f>
        <v>0</v>
      </c>
      <c r="I165" s="52">
        <f>LARGE(Open[[#This Row],[TS ZH O/B 26.03.23]:[PR3]],3)</f>
        <v>0</v>
      </c>
      <c r="J165" s="1">
        <f t="shared" si="4"/>
        <v>157</v>
      </c>
      <c r="K165" s="52">
        <f t="shared" si="5"/>
        <v>261</v>
      </c>
      <c r="L165" s="52" t="str">
        <f>IFERROR(VLOOKUP(Open[[#This Row],[TS ZH O/B 26.03.23 Rang]],$AZ$7:$BA$101,2,0)*L$5," ")</f>
        <v xml:space="preserve"> </v>
      </c>
      <c r="M165" s="52">
        <f>IFERROR(VLOOKUP(Open[[#This Row],[TS SG O 29.04.23 Rang]],$AZ$7:$BA$101,2,0)*M$5," ")</f>
        <v>261</v>
      </c>
      <c r="N165" s="52" t="str">
        <f>IFERROR(VLOOKUP(Open[[#This Row],[TS ES O 11.06.23 Rang]],$AZ$7:$BA$101,2,0)*N$5," ")</f>
        <v xml:space="preserve"> </v>
      </c>
      <c r="O165" s="52" t="str">
        <f>IFERROR(VLOOKUP(Open[[#This Row],[TS SH O 24.06.23 Rang]],$AZ$7:$BA$101,2,0)*O$5," ")</f>
        <v xml:space="preserve"> </v>
      </c>
      <c r="P165" s="52" t="str">
        <f>IFERROR(VLOOKUP(Open[[#This Row],[TS LU O A 1.6.23 R]],$AZ$7:$BA$101,2,0)*P$5," ")</f>
        <v xml:space="preserve"> </v>
      </c>
      <c r="Q165" s="52" t="str">
        <f>IFERROR(VLOOKUP(Open[[#This Row],[TS LU O B 1.6.23 R]],$AZ$7:$BA$101,2,0)*Q$5," ")</f>
        <v xml:space="preserve"> </v>
      </c>
      <c r="R165" s="52" t="str">
        <f>IFERROR(VLOOKUP(Open[[#This Row],[TS ZH O/A 8.7.23 R]],$AZ$7:$BA$101,2,0)*R$5," ")</f>
        <v xml:space="preserve"> </v>
      </c>
      <c r="S165" s="148" t="str">
        <f>IFERROR(VLOOKUP(Open[[#This Row],[TS ZH O/B 8.7.23 R]],$AZ$7:$BA$101,2,0)*S$5," ")</f>
        <v xml:space="preserve"> </v>
      </c>
      <c r="T165" s="148" t="str">
        <f>IFERROR(VLOOKUP(Open[[#This Row],[TS BA O A 12.08.23 R]],$AZ$7:$BA$101,2,0)*T$5," ")</f>
        <v xml:space="preserve"> </v>
      </c>
      <c r="U165" s="148" t="str">
        <f>IFERROR(VLOOKUP(Open[[#This Row],[TS BA O B 12.08.23  R]],$AZ$7:$BA$101,2,0)*U$5," ")</f>
        <v xml:space="preserve"> </v>
      </c>
      <c r="V165" s="148" t="str">
        <f>IFERROR(VLOOKUP(Open[[#This Row],[SM LT O A 2.9.23 R]],$AZ$7:$BA$101,2,0)*V$5," ")</f>
        <v xml:space="preserve"> </v>
      </c>
      <c r="W165" s="148" t="str">
        <f>IFERROR(VLOOKUP(Open[[#This Row],[SM LT O B 2.9.23 R]],$AZ$7:$BA$101,2,0)*W$5," ")</f>
        <v xml:space="preserve"> </v>
      </c>
      <c r="X165" s="148" t="str">
        <f>IFERROR(VLOOKUP(Open[[#This Row],[TS LA O 16.9.23 R]],$AZ$7:$BA$101,2,0)*X$5," ")</f>
        <v xml:space="preserve"> </v>
      </c>
      <c r="Y165" s="148" t="str">
        <f>IFERROR(VLOOKUP(Open[[#This Row],[TS ZH O 8.10.23 R]],$AZ$7:$BA$101,2,0)*Y$5," ")</f>
        <v xml:space="preserve"> </v>
      </c>
      <c r="Z165" s="148" t="str">
        <f>IFERROR(VLOOKUP(Open[[#This Row],[TS ZH O/A 6.1.24 R]],$AZ$7:$BA$101,2,0)*Z$5," ")</f>
        <v xml:space="preserve"> </v>
      </c>
      <c r="AA165" s="148" t="str">
        <f>IFERROR(VLOOKUP(Open[[#This Row],[TS ZH O/B 6.1.24 R]],$AZ$7:$BA$101,2,0)*AA$5," ")</f>
        <v xml:space="preserve"> </v>
      </c>
      <c r="AB165" s="148" t="str">
        <f>IFERROR(VLOOKUP(Open[[#This Row],[TS SH O 13.1.24 R]],$AZ$7:$BA$101,2,0)*AB$5," ")</f>
        <v xml:space="preserve"> </v>
      </c>
      <c r="AC165">
        <v>0</v>
      </c>
      <c r="AD165">
        <v>0</v>
      </c>
      <c r="AE165">
        <v>0</v>
      </c>
      <c r="AF165" s="63"/>
      <c r="AG165" s="63">
        <v>20</v>
      </c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</row>
    <row r="166" spans="1:48">
      <c r="A166" s="53">
        <f>RANK(Open[[#This Row],[PR Punkte]],Open[PR Punkte],0)</f>
        <v>157</v>
      </c>
      <c r="B166">
        <f>IF(Open[[#This Row],[PR Rang beim letzten Turnier]]&gt;Open[[#This Row],[PR Rang]],1,IF(Open[[#This Row],[PR Rang beim letzten Turnier]]=Open[[#This Row],[PR Rang]],0,-1))</f>
        <v>0</v>
      </c>
      <c r="C166" s="53">
        <f>RANK(Open[[#This Row],[PR Punkte]],Open[PR Punkte],0)</f>
        <v>157</v>
      </c>
      <c r="D166" s="1" t="s">
        <v>702</v>
      </c>
      <c r="E166" t="s">
        <v>633</v>
      </c>
      <c r="F166" s="99">
        <f>SUM(Open[[#This Row],[PR 1]:[PR 3]])</f>
        <v>261</v>
      </c>
      <c r="G166" s="52">
        <f>LARGE(Open[[#This Row],[TS ZH O/B 26.03.23]:[PR3]],1)</f>
        <v>261</v>
      </c>
      <c r="H166" s="52">
        <f>LARGE(Open[[#This Row],[TS ZH O/B 26.03.23]:[PR3]],2)</f>
        <v>0</v>
      </c>
      <c r="I166" s="52">
        <f>LARGE(Open[[#This Row],[TS ZH O/B 26.03.23]:[PR3]],3)</f>
        <v>0</v>
      </c>
      <c r="J166" s="1">
        <f t="shared" si="4"/>
        <v>157</v>
      </c>
      <c r="K166" s="52">
        <f t="shared" si="5"/>
        <v>261</v>
      </c>
      <c r="L166" s="52" t="str">
        <f>IFERROR(VLOOKUP(Open[[#This Row],[TS ZH O/B 26.03.23 Rang]],$AZ$7:$BA$101,2,0)*L$5," ")</f>
        <v xml:space="preserve"> </v>
      </c>
      <c r="M166" s="52">
        <f>IFERROR(VLOOKUP(Open[[#This Row],[TS SG O 29.04.23 Rang]],$AZ$7:$BA$101,2,0)*M$5," ")</f>
        <v>261</v>
      </c>
      <c r="N166" s="52" t="str">
        <f>IFERROR(VLOOKUP(Open[[#This Row],[TS ES O 11.06.23 Rang]],$AZ$7:$BA$101,2,0)*N$5," ")</f>
        <v xml:space="preserve"> </v>
      </c>
      <c r="O166" s="52" t="str">
        <f>IFERROR(VLOOKUP(Open[[#This Row],[TS SH O 24.06.23 Rang]],$AZ$7:$BA$101,2,0)*O$5," ")</f>
        <v xml:space="preserve"> </v>
      </c>
      <c r="P166" s="52" t="str">
        <f>IFERROR(VLOOKUP(Open[[#This Row],[TS LU O A 1.6.23 R]],$AZ$7:$BA$101,2,0)*P$5," ")</f>
        <v xml:space="preserve"> </v>
      </c>
      <c r="Q166" s="52" t="str">
        <f>IFERROR(VLOOKUP(Open[[#This Row],[TS LU O B 1.6.23 R]],$AZ$7:$BA$101,2,0)*Q$5," ")</f>
        <v xml:space="preserve"> </v>
      </c>
      <c r="R166" s="52" t="str">
        <f>IFERROR(VLOOKUP(Open[[#This Row],[TS ZH O/A 8.7.23 R]],$AZ$7:$BA$101,2,0)*R$5," ")</f>
        <v xml:space="preserve"> </v>
      </c>
      <c r="S166" s="148" t="str">
        <f>IFERROR(VLOOKUP(Open[[#This Row],[TS ZH O/B 8.7.23 R]],$AZ$7:$BA$101,2,0)*S$5," ")</f>
        <v xml:space="preserve"> </v>
      </c>
      <c r="T166" s="148" t="str">
        <f>IFERROR(VLOOKUP(Open[[#This Row],[TS BA O A 12.08.23 R]],$AZ$7:$BA$101,2,0)*T$5," ")</f>
        <v xml:space="preserve"> </v>
      </c>
      <c r="U166" s="148" t="str">
        <f>IFERROR(VLOOKUP(Open[[#This Row],[TS BA O B 12.08.23  R]],$AZ$7:$BA$101,2,0)*U$5," ")</f>
        <v xml:space="preserve"> </v>
      </c>
      <c r="V166" s="148" t="str">
        <f>IFERROR(VLOOKUP(Open[[#This Row],[SM LT O A 2.9.23 R]],$AZ$7:$BA$101,2,0)*V$5," ")</f>
        <v xml:space="preserve"> </v>
      </c>
      <c r="W166" s="148" t="str">
        <f>IFERROR(VLOOKUP(Open[[#This Row],[SM LT O B 2.9.23 R]],$AZ$7:$BA$101,2,0)*W$5," ")</f>
        <v xml:space="preserve"> </v>
      </c>
      <c r="X166" s="148" t="str">
        <f>IFERROR(VLOOKUP(Open[[#This Row],[TS LA O 16.9.23 R]],$AZ$7:$BA$101,2,0)*X$5," ")</f>
        <v xml:space="preserve"> </v>
      </c>
      <c r="Y166" s="148" t="str">
        <f>IFERROR(VLOOKUP(Open[[#This Row],[TS ZH O 8.10.23 R]],$AZ$7:$BA$101,2,0)*Y$5," ")</f>
        <v xml:space="preserve"> </v>
      </c>
      <c r="Z166" s="148" t="str">
        <f>IFERROR(VLOOKUP(Open[[#This Row],[TS ZH O/A 6.1.24 R]],$AZ$7:$BA$101,2,0)*Z$5," ")</f>
        <v xml:space="preserve"> </v>
      </c>
      <c r="AA166" s="148" t="str">
        <f>IFERROR(VLOOKUP(Open[[#This Row],[TS ZH O/B 6.1.24 R]],$AZ$7:$BA$101,2,0)*AA$5," ")</f>
        <v xml:space="preserve"> </v>
      </c>
      <c r="AB166" s="148" t="str">
        <f>IFERROR(VLOOKUP(Open[[#This Row],[TS SH O 13.1.24 R]],$AZ$7:$BA$101,2,0)*AB$5," ")</f>
        <v xml:space="preserve"> </v>
      </c>
      <c r="AC166">
        <v>0</v>
      </c>
      <c r="AD166">
        <v>0</v>
      </c>
      <c r="AE166">
        <v>0</v>
      </c>
      <c r="AF166" s="63"/>
      <c r="AG166" s="63">
        <v>23</v>
      </c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</row>
    <row r="167" spans="1:48">
      <c r="A167" s="134">
        <f>RANK(Open[[#This Row],[PR Punkte]],Open[PR Punkte],0)</f>
        <v>161</v>
      </c>
      <c r="B167" s="133">
        <f>IF(Open[[#This Row],[PR Rang beim letzten Turnier]]&gt;Open[[#This Row],[PR Rang]],1,IF(Open[[#This Row],[PR Rang beim letzten Turnier]]=Open[[#This Row],[PR Rang]],0,-1))</f>
        <v>0</v>
      </c>
      <c r="C167" s="134">
        <f>RANK(Open[[#This Row],[PR Punkte]],Open[PR Punkte],0)</f>
        <v>161</v>
      </c>
      <c r="D167" t="s">
        <v>786</v>
      </c>
      <c r="E167" t="s">
        <v>797</v>
      </c>
      <c r="F167" s="135">
        <f>SUM(Open[[#This Row],[PR 1]:[PR 3]])</f>
        <v>250</v>
      </c>
      <c r="G167" s="52">
        <f>LARGE(Open[[#This Row],[TS ZH O/B 26.03.23]:[PR3]],1)</f>
        <v>210</v>
      </c>
      <c r="H167" s="52">
        <f>LARGE(Open[[#This Row],[TS ZH O/B 26.03.23]:[PR3]],2)</f>
        <v>40</v>
      </c>
      <c r="I167" s="52">
        <f>LARGE(Open[[#This Row],[TS ZH O/B 26.03.23]:[PR3]],3)</f>
        <v>0</v>
      </c>
      <c r="J167" s="137">
        <f t="shared" si="4"/>
        <v>161</v>
      </c>
      <c r="K167" s="136">
        <f t="shared" si="5"/>
        <v>250</v>
      </c>
      <c r="L167" s="52">
        <f>IFERROR(VLOOKUP(Open[[#This Row],[TS ZH O/B 26.03.23 Rang]],$AZ$7:$BA$101,2,0)*L$5," ")</f>
        <v>40</v>
      </c>
      <c r="M167" s="52" t="str">
        <f>IFERROR(VLOOKUP(Open[[#This Row],[TS SG O 29.04.23 Rang]],$AZ$7:$BA$101,2,0)*M$5," ")</f>
        <v xml:space="preserve"> </v>
      </c>
      <c r="N167" s="52" t="str">
        <f>IFERROR(VLOOKUP(Open[[#This Row],[TS ES O 11.06.23 Rang]],$AZ$7:$BA$101,2,0)*N$5," ")</f>
        <v xml:space="preserve"> </v>
      </c>
      <c r="O167" s="52" t="str">
        <f>IFERROR(VLOOKUP(Open[[#This Row],[TS SH O 24.06.23 Rang]],$AZ$7:$BA$101,2,0)*O$5," ")</f>
        <v xml:space="preserve"> </v>
      </c>
      <c r="P167" s="52" t="str">
        <f>IFERROR(VLOOKUP(Open[[#This Row],[TS LU O A 1.6.23 R]],$AZ$7:$BA$101,2,0)*P$5," ")</f>
        <v xml:space="preserve"> </v>
      </c>
      <c r="Q167" s="52" t="str">
        <f>IFERROR(VLOOKUP(Open[[#This Row],[TS LU O B 1.6.23 R]],$AZ$7:$BA$101,2,0)*Q$5," ")</f>
        <v xml:space="preserve"> </v>
      </c>
      <c r="R167" s="52" t="str">
        <f>IFERROR(VLOOKUP(Open[[#This Row],[TS ZH O/A 8.7.23 R]],$AZ$7:$BA$101,2,0)*R$5," ")</f>
        <v xml:space="preserve"> </v>
      </c>
      <c r="S167" s="148" t="str">
        <f>IFERROR(VLOOKUP(Open[[#This Row],[TS ZH O/B 8.7.23 R]],$AZ$7:$BA$101,2,0)*S$5," ")</f>
        <v xml:space="preserve"> </v>
      </c>
      <c r="T167" s="148" t="str">
        <f>IFERROR(VLOOKUP(Open[[#This Row],[TS BA O A 12.08.23 R]],$AZ$7:$BA$101,2,0)*T$5," ")</f>
        <v xml:space="preserve"> </v>
      </c>
      <c r="U167" s="148" t="str">
        <f>IFERROR(VLOOKUP(Open[[#This Row],[TS BA O B 12.08.23  R]],$AZ$7:$BA$101,2,0)*U$5," ")</f>
        <v xml:space="preserve"> </v>
      </c>
      <c r="V167" s="148" t="str">
        <f>IFERROR(VLOOKUP(Open[[#This Row],[SM LT O A 2.9.23 R]],$AZ$7:$BA$101,2,0)*V$5," ")</f>
        <v xml:space="preserve"> </v>
      </c>
      <c r="W167" s="148" t="str">
        <f>IFERROR(VLOOKUP(Open[[#This Row],[SM LT O B 2.9.23 R]],$AZ$7:$BA$101,2,0)*W$5," ")</f>
        <v xml:space="preserve"> </v>
      </c>
      <c r="X167" s="148" t="str">
        <f>IFERROR(VLOOKUP(Open[[#This Row],[TS LA O 16.9.23 R]],$AZ$7:$BA$101,2,0)*X$5," ")</f>
        <v xml:space="preserve"> </v>
      </c>
      <c r="Y167" s="148">
        <f>IFERROR(VLOOKUP(Open[[#This Row],[TS ZH O 8.10.23 R]],$AZ$7:$BA$101,2,0)*Y$5," ")</f>
        <v>210</v>
      </c>
      <c r="Z167" s="148" t="str">
        <f>IFERROR(VLOOKUP(Open[[#This Row],[TS ZH O/A 6.1.24 R]],$AZ$7:$BA$101,2,0)*Z$5," ")</f>
        <v xml:space="preserve"> </v>
      </c>
      <c r="AA167" s="148" t="str">
        <f>IFERROR(VLOOKUP(Open[[#This Row],[TS ZH O/B 6.1.24 R]],$AZ$7:$BA$101,2,0)*AA$5," ")</f>
        <v xml:space="preserve"> </v>
      </c>
      <c r="AB167" s="148" t="str">
        <f>IFERROR(VLOOKUP(Open[[#This Row],[TS SH O 13.1.24 R]],$AZ$7:$BA$101,2,0)*AB$5," ")</f>
        <v xml:space="preserve"> </v>
      </c>
      <c r="AC167">
        <v>0</v>
      </c>
      <c r="AD167">
        <v>0</v>
      </c>
      <c r="AE167">
        <v>0</v>
      </c>
      <c r="AF167" s="63">
        <v>8</v>
      </c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>
        <v>21</v>
      </c>
      <c r="AT167" s="63"/>
      <c r="AU167" s="63"/>
      <c r="AV167" s="63"/>
    </row>
    <row r="168" spans="1:48">
      <c r="A168" s="53">
        <f>RANK(Open[[#This Row],[PR Punkte]],Open[PR Punkte],0)</f>
        <v>162</v>
      </c>
      <c r="B168">
        <f>IF(Open[[#This Row],[PR Rang beim letzten Turnier]]&gt;Open[[#This Row],[PR Rang]],1,IF(Open[[#This Row],[PR Rang beim letzten Turnier]]=Open[[#This Row],[PR Rang]],0,-1))</f>
        <v>0</v>
      </c>
      <c r="C168" s="53">
        <f>RANK(Open[[#This Row],[PR Punkte]],Open[PR Punkte],0)</f>
        <v>162</v>
      </c>
      <c r="D168" s="1" t="s">
        <v>497</v>
      </c>
      <c r="E168" s="1" t="s">
        <v>7</v>
      </c>
      <c r="F168" s="52">
        <f>SUM(Open[[#This Row],[PR 1]:[PR 3]])</f>
        <v>247.5</v>
      </c>
      <c r="G168" s="52">
        <f>LARGE(Open[[#This Row],[TS ZH O/B 26.03.23]:[PR3]],1)</f>
        <v>247.5</v>
      </c>
      <c r="H168" s="52">
        <f>LARGE(Open[[#This Row],[TS ZH O/B 26.03.23]:[PR3]],2)</f>
        <v>0</v>
      </c>
      <c r="I168" s="52">
        <f>LARGE(Open[[#This Row],[TS ZH O/B 26.03.23]:[PR3]],3)</f>
        <v>0</v>
      </c>
      <c r="J168" s="1">
        <f t="shared" si="4"/>
        <v>162</v>
      </c>
      <c r="K168" s="52">
        <f t="shared" si="5"/>
        <v>247.5</v>
      </c>
      <c r="L168" s="52" t="str">
        <f>IFERROR(VLOOKUP(Open[[#This Row],[TS ZH O/B 26.03.23 Rang]],$AZ$7:$BA$101,2,0)*L$5," ")</f>
        <v xml:space="preserve"> </v>
      </c>
      <c r="M168" s="52" t="str">
        <f>IFERROR(VLOOKUP(Open[[#This Row],[TS SG O 29.04.23 Rang]],$AZ$7:$BA$101,2,0)*M$5," ")</f>
        <v xml:space="preserve"> </v>
      </c>
      <c r="N168" s="52" t="str">
        <f>IFERROR(VLOOKUP(Open[[#This Row],[TS ES O 11.06.23 Rang]],$AZ$7:$BA$101,2,0)*N$5," ")</f>
        <v xml:space="preserve"> </v>
      </c>
      <c r="O168" s="52" t="str">
        <f>IFERROR(VLOOKUP(Open[[#This Row],[TS SH O 24.06.23 Rang]],$AZ$7:$BA$101,2,0)*O$5," ")</f>
        <v xml:space="preserve"> </v>
      </c>
      <c r="P168" s="52" t="str">
        <f>IFERROR(VLOOKUP(Open[[#This Row],[TS LU O A 1.6.23 R]],$AZ$7:$BA$101,2,0)*P$5," ")</f>
        <v xml:space="preserve"> </v>
      </c>
      <c r="Q168" s="52" t="str">
        <f>IFERROR(VLOOKUP(Open[[#This Row],[TS LU O B 1.6.23 R]],$AZ$7:$BA$101,2,0)*Q$5," ")</f>
        <v xml:space="preserve"> </v>
      </c>
      <c r="R168" s="52" t="str">
        <f>IFERROR(VLOOKUP(Open[[#This Row],[TS ZH O/A 8.7.23 R]],$AZ$7:$BA$101,2,0)*R$5," ")</f>
        <v xml:space="preserve"> </v>
      </c>
      <c r="S168" s="148" t="str">
        <f>IFERROR(VLOOKUP(Open[[#This Row],[TS ZH O/B 8.7.23 R]],$AZ$7:$BA$101,2,0)*S$5," ")</f>
        <v xml:space="preserve"> </v>
      </c>
      <c r="T168" s="148" t="str">
        <f>IFERROR(VLOOKUP(Open[[#This Row],[TS BA O A 12.08.23 R]],$AZ$7:$BA$101,2,0)*T$5," ")</f>
        <v xml:space="preserve"> </v>
      </c>
      <c r="U168" s="148" t="str">
        <f>IFERROR(VLOOKUP(Open[[#This Row],[TS BA O B 12.08.23  R]],$AZ$7:$BA$101,2,0)*U$5," ")</f>
        <v xml:space="preserve"> </v>
      </c>
      <c r="V168" s="148">
        <f>IFERROR(VLOOKUP(Open[[#This Row],[SM LT O A 2.9.23 R]],$AZ$7:$BA$101,2,0)*V$5," ")</f>
        <v>247.5</v>
      </c>
      <c r="W168" s="148" t="str">
        <f>IFERROR(VLOOKUP(Open[[#This Row],[SM LT O B 2.9.23 R]],$AZ$7:$BA$101,2,0)*W$5," ")</f>
        <v xml:space="preserve"> </v>
      </c>
      <c r="X168" s="148" t="str">
        <f>IFERROR(VLOOKUP(Open[[#This Row],[TS LA O 16.9.23 R]],$AZ$7:$BA$101,2,0)*X$5," ")</f>
        <v xml:space="preserve"> </v>
      </c>
      <c r="Y168" s="148" t="str">
        <f>IFERROR(VLOOKUP(Open[[#This Row],[TS ZH O 8.10.23 R]],$AZ$7:$BA$101,2,0)*Y$5," ")</f>
        <v xml:space="preserve"> </v>
      </c>
      <c r="Z168" s="148" t="str">
        <f>IFERROR(VLOOKUP(Open[[#This Row],[TS ZH O/A 6.1.24 R]],$AZ$7:$BA$101,2,0)*Z$5," ")</f>
        <v xml:space="preserve"> </v>
      </c>
      <c r="AA168" s="148" t="str">
        <f>IFERROR(VLOOKUP(Open[[#This Row],[TS ZH O/B 6.1.24 R]],$AZ$7:$BA$101,2,0)*AA$5," ")</f>
        <v xml:space="preserve"> </v>
      </c>
      <c r="AB168" s="148" t="str">
        <f>IFERROR(VLOOKUP(Open[[#This Row],[TS SH O 13.1.24 R]],$AZ$7:$BA$101,2,0)*AB$5," ")</f>
        <v xml:space="preserve"> </v>
      </c>
      <c r="AC168">
        <v>0</v>
      </c>
      <c r="AD168">
        <v>0</v>
      </c>
      <c r="AE168">
        <v>0</v>
      </c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>
        <v>28</v>
      </c>
      <c r="AQ168" s="63"/>
      <c r="AR168" s="63"/>
      <c r="AS168" s="63"/>
      <c r="AT168" s="63"/>
      <c r="AU168" s="63"/>
      <c r="AV168" s="63"/>
    </row>
    <row r="169" spans="1:48">
      <c r="A169" s="53">
        <f>RANK(Open[[#This Row],[PR Punkte]],Open[PR Punkte],0)</f>
        <v>162</v>
      </c>
      <c r="B169">
        <f>IF(Open[[#This Row],[PR Rang beim letzten Turnier]]&gt;Open[[#This Row],[PR Rang]],1,IF(Open[[#This Row],[PR Rang beim letzten Turnier]]=Open[[#This Row],[PR Rang]],0,-1))</f>
        <v>0</v>
      </c>
      <c r="C169" s="53">
        <f>RANK(Open[[#This Row],[PR Punkte]],Open[PR Punkte],0)</f>
        <v>162</v>
      </c>
      <c r="D169" s="7" t="s">
        <v>249</v>
      </c>
      <c r="E169" t="s">
        <v>9</v>
      </c>
      <c r="F169" s="52">
        <f>SUM(Open[[#This Row],[PR 1]:[PR 3]])</f>
        <v>247.5</v>
      </c>
      <c r="G169" s="52">
        <f>LARGE(Open[[#This Row],[TS ZH O/B 26.03.23]:[PR3]],1)</f>
        <v>247.5</v>
      </c>
      <c r="H169" s="52">
        <f>LARGE(Open[[#This Row],[TS ZH O/B 26.03.23]:[PR3]],2)</f>
        <v>0</v>
      </c>
      <c r="I169" s="52">
        <f>LARGE(Open[[#This Row],[TS ZH O/B 26.03.23]:[PR3]],3)</f>
        <v>0</v>
      </c>
      <c r="J169" s="1">
        <f t="shared" si="4"/>
        <v>162</v>
      </c>
      <c r="K169" s="52">
        <f t="shared" si="5"/>
        <v>247.5</v>
      </c>
      <c r="L169" s="52" t="str">
        <f>IFERROR(VLOOKUP(Open[[#This Row],[TS ZH O/B 26.03.23 Rang]],$AZ$7:$BA$101,2,0)*L$5," ")</f>
        <v xml:space="preserve"> </v>
      </c>
      <c r="M169" s="52" t="str">
        <f>IFERROR(VLOOKUP(Open[[#This Row],[TS SG O 29.04.23 Rang]],$AZ$7:$BA$101,2,0)*M$5," ")</f>
        <v xml:space="preserve"> </v>
      </c>
      <c r="N169" s="52" t="str">
        <f>IFERROR(VLOOKUP(Open[[#This Row],[TS ES O 11.06.23 Rang]],$AZ$7:$BA$101,2,0)*N$5," ")</f>
        <v xml:space="preserve"> </v>
      </c>
      <c r="O169" s="52" t="str">
        <f>IFERROR(VLOOKUP(Open[[#This Row],[TS SH O 24.06.23 Rang]],$AZ$7:$BA$101,2,0)*O$5," ")</f>
        <v xml:space="preserve"> </v>
      </c>
      <c r="P169" s="52" t="str">
        <f>IFERROR(VLOOKUP(Open[[#This Row],[TS LU O A 1.6.23 R]],$AZ$7:$BA$101,2,0)*P$5," ")</f>
        <v xml:space="preserve"> </v>
      </c>
      <c r="Q169" s="52" t="str">
        <f>IFERROR(VLOOKUP(Open[[#This Row],[TS LU O B 1.6.23 R]],$AZ$7:$BA$101,2,0)*Q$5," ")</f>
        <v xml:space="preserve"> </v>
      </c>
      <c r="R169" s="52" t="str">
        <f>IFERROR(VLOOKUP(Open[[#This Row],[TS ZH O/A 8.7.23 R]],$AZ$7:$BA$101,2,0)*R$5," ")</f>
        <v xml:space="preserve"> </v>
      </c>
      <c r="S169" s="148" t="str">
        <f>IFERROR(VLOOKUP(Open[[#This Row],[TS ZH O/B 8.7.23 R]],$AZ$7:$BA$101,2,0)*S$5," ")</f>
        <v xml:space="preserve"> </v>
      </c>
      <c r="T169" s="148" t="str">
        <f>IFERROR(VLOOKUP(Open[[#This Row],[TS BA O A 12.08.23 R]],$AZ$7:$BA$101,2,0)*T$5," ")</f>
        <v xml:space="preserve"> </v>
      </c>
      <c r="U169" s="148" t="str">
        <f>IFERROR(VLOOKUP(Open[[#This Row],[TS BA O B 12.08.23  R]],$AZ$7:$BA$101,2,0)*U$5," ")</f>
        <v xml:space="preserve"> </v>
      </c>
      <c r="V169" s="148">
        <f>IFERROR(VLOOKUP(Open[[#This Row],[SM LT O A 2.9.23 R]],$AZ$7:$BA$101,2,0)*V$5," ")</f>
        <v>247.5</v>
      </c>
      <c r="W169" s="148" t="str">
        <f>IFERROR(VLOOKUP(Open[[#This Row],[SM LT O B 2.9.23 R]],$AZ$7:$BA$101,2,0)*W$5," ")</f>
        <v xml:space="preserve"> </v>
      </c>
      <c r="X169" s="148" t="str">
        <f>IFERROR(VLOOKUP(Open[[#This Row],[TS LA O 16.9.23 R]],$AZ$7:$BA$101,2,0)*X$5," ")</f>
        <v xml:space="preserve"> </v>
      </c>
      <c r="Y169" s="148" t="str">
        <f>IFERROR(VLOOKUP(Open[[#This Row],[TS ZH O 8.10.23 R]],$AZ$7:$BA$101,2,0)*Y$5," ")</f>
        <v xml:space="preserve"> </v>
      </c>
      <c r="Z169" s="148" t="str">
        <f>IFERROR(VLOOKUP(Open[[#This Row],[TS ZH O/A 6.1.24 R]],$AZ$7:$BA$101,2,0)*Z$5," ")</f>
        <v xml:space="preserve"> </v>
      </c>
      <c r="AA169" s="148" t="str">
        <f>IFERROR(VLOOKUP(Open[[#This Row],[TS ZH O/B 6.1.24 R]],$AZ$7:$BA$101,2,0)*AA$5," ")</f>
        <v xml:space="preserve"> </v>
      </c>
      <c r="AB169" s="148" t="str">
        <f>IFERROR(VLOOKUP(Open[[#This Row],[TS SH O 13.1.24 R]],$AZ$7:$BA$101,2,0)*AB$5," ")</f>
        <v xml:space="preserve"> </v>
      </c>
      <c r="AC169">
        <v>0</v>
      </c>
      <c r="AD169">
        <v>0</v>
      </c>
      <c r="AE169">
        <v>0</v>
      </c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>
        <v>26</v>
      </c>
      <c r="AQ169" s="63"/>
      <c r="AR169" s="63"/>
      <c r="AS169" s="63"/>
      <c r="AT169" s="63"/>
      <c r="AU169" s="63"/>
      <c r="AV169" s="63"/>
    </row>
    <row r="170" spans="1:48">
      <c r="A170" s="53">
        <f>RANK(Open[[#This Row],[PR Punkte]],Open[PR Punkte],0)</f>
        <v>162</v>
      </c>
      <c r="B170">
        <f>IF(Open[[#This Row],[PR Rang beim letzten Turnier]]&gt;Open[[#This Row],[PR Rang]],1,IF(Open[[#This Row],[PR Rang beim letzten Turnier]]=Open[[#This Row],[PR Rang]],0,-1))</f>
        <v>0</v>
      </c>
      <c r="C170" s="53">
        <f>RANK(Open[[#This Row],[PR Punkte]],Open[PR Punkte],0)</f>
        <v>162</v>
      </c>
      <c r="D170" s="1" t="s">
        <v>942</v>
      </c>
      <c r="E170" t="s">
        <v>10</v>
      </c>
      <c r="F170" s="52">
        <f>SUM(Open[[#This Row],[PR 1]:[PR 3]])</f>
        <v>247.5</v>
      </c>
      <c r="G170" s="52">
        <f>LARGE(Open[[#This Row],[TS ZH O/B 26.03.23]:[PR3]],1)</f>
        <v>247.5</v>
      </c>
      <c r="H170" s="52">
        <f>LARGE(Open[[#This Row],[TS ZH O/B 26.03.23]:[PR3]],2)</f>
        <v>0</v>
      </c>
      <c r="I170" s="52">
        <f>LARGE(Open[[#This Row],[TS ZH O/B 26.03.23]:[PR3]],3)</f>
        <v>0</v>
      </c>
      <c r="J170" s="1">
        <f t="shared" si="4"/>
        <v>162</v>
      </c>
      <c r="K170" s="52">
        <f t="shared" si="5"/>
        <v>247.5</v>
      </c>
      <c r="L170" s="52" t="str">
        <f>IFERROR(VLOOKUP(Open[[#This Row],[TS ZH O/B 26.03.23 Rang]],$AZ$7:$BA$101,2,0)*L$5," ")</f>
        <v xml:space="preserve"> </v>
      </c>
      <c r="M170" s="52" t="str">
        <f>IFERROR(VLOOKUP(Open[[#This Row],[TS SG O 29.04.23 Rang]],$AZ$7:$BA$101,2,0)*M$5," ")</f>
        <v xml:space="preserve"> </v>
      </c>
      <c r="N170" s="52" t="str">
        <f>IFERROR(VLOOKUP(Open[[#This Row],[TS ES O 11.06.23 Rang]],$AZ$7:$BA$101,2,0)*N$5," ")</f>
        <v xml:space="preserve"> </v>
      </c>
      <c r="O170" s="52" t="str">
        <f>IFERROR(VLOOKUP(Open[[#This Row],[TS SH O 24.06.23 Rang]],$AZ$7:$BA$101,2,0)*O$5," ")</f>
        <v xml:space="preserve"> </v>
      </c>
      <c r="P170" s="52" t="str">
        <f>IFERROR(VLOOKUP(Open[[#This Row],[TS LU O A 1.6.23 R]],$AZ$7:$BA$101,2,0)*P$5," ")</f>
        <v xml:space="preserve"> </v>
      </c>
      <c r="Q170" s="52" t="str">
        <f>IFERROR(VLOOKUP(Open[[#This Row],[TS LU O B 1.6.23 R]],$AZ$7:$BA$101,2,0)*Q$5," ")</f>
        <v xml:space="preserve"> </v>
      </c>
      <c r="R170" s="52" t="str">
        <f>IFERROR(VLOOKUP(Open[[#This Row],[TS ZH O/A 8.7.23 R]],$AZ$7:$BA$101,2,0)*R$5," ")</f>
        <v xml:space="preserve"> </v>
      </c>
      <c r="S170" s="148" t="str">
        <f>IFERROR(VLOOKUP(Open[[#This Row],[TS ZH O/B 8.7.23 R]],$AZ$7:$BA$101,2,0)*S$5," ")</f>
        <v xml:space="preserve"> </v>
      </c>
      <c r="T170" s="148" t="str">
        <f>IFERROR(VLOOKUP(Open[[#This Row],[TS BA O A 12.08.23 R]],$AZ$7:$BA$101,2,0)*T$5," ")</f>
        <v xml:space="preserve"> </v>
      </c>
      <c r="U170" s="148" t="str">
        <f>IFERROR(VLOOKUP(Open[[#This Row],[TS BA O B 12.08.23  R]],$AZ$7:$BA$101,2,0)*U$5," ")</f>
        <v xml:space="preserve"> </v>
      </c>
      <c r="V170" s="148">
        <f>IFERROR(VLOOKUP(Open[[#This Row],[SM LT O A 2.9.23 R]],$AZ$7:$BA$101,2,0)*V$5," ")</f>
        <v>247.5</v>
      </c>
      <c r="W170" s="148" t="str">
        <f>IFERROR(VLOOKUP(Open[[#This Row],[SM LT O B 2.9.23 R]],$AZ$7:$BA$101,2,0)*W$5," ")</f>
        <v xml:space="preserve"> </v>
      </c>
      <c r="X170" s="148" t="str">
        <f>IFERROR(VLOOKUP(Open[[#This Row],[TS LA O 16.9.23 R]],$AZ$7:$BA$101,2,0)*X$5," ")</f>
        <v xml:space="preserve"> </v>
      </c>
      <c r="Y170" s="148" t="str">
        <f>IFERROR(VLOOKUP(Open[[#This Row],[TS ZH O 8.10.23 R]],$AZ$7:$BA$101,2,0)*Y$5," ")</f>
        <v xml:space="preserve"> </v>
      </c>
      <c r="Z170" s="148" t="str">
        <f>IFERROR(VLOOKUP(Open[[#This Row],[TS ZH O/A 6.1.24 R]],$AZ$7:$BA$101,2,0)*Z$5," ")</f>
        <v xml:space="preserve"> </v>
      </c>
      <c r="AA170" s="148" t="str">
        <f>IFERROR(VLOOKUP(Open[[#This Row],[TS ZH O/B 6.1.24 R]],$AZ$7:$BA$101,2,0)*AA$5," ")</f>
        <v xml:space="preserve"> </v>
      </c>
      <c r="AB170" s="148" t="str">
        <f>IFERROR(VLOOKUP(Open[[#This Row],[TS SH O 13.1.24 R]],$AZ$7:$BA$101,2,0)*AB$5," ")</f>
        <v xml:space="preserve"> </v>
      </c>
      <c r="AC170">
        <v>0</v>
      </c>
      <c r="AD170">
        <v>0</v>
      </c>
      <c r="AE170">
        <v>0</v>
      </c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>
        <v>31</v>
      </c>
      <c r="AQ170" s="63"/>
      <c r="AR170" s="63"/>
      <c r="AS170" s="63"/>
      <c r="AT170" s="63"/>
      <c r="AU170" s="63"/>
      <c r="AV170" s="63"/>
    </row>
    <row r="171" spans="1:48">
      <c r="A171" s="53">
        <f>RANK(Open[[#This Row],[PR Punkte]],Open[PR Punkte],0)</f>
        <v>162</v>
      </c>
      <c r="B171">
        <f>IF(Open[[#This Row],[PR Rang beim letzten Turnier]]&gt;Open[[#This Row],[PR Rang]],1,IF(Open[[#This Row],[PR Rang beim letzten Turnier]]=Open[[#This Row],[PR Rang]],0,-1))</f>
        <v>0</v>
      </c>
      <c r="C171" s="53">
        <f>RANK(Open[[#This Row],[PR Punkte]],Open[PR Punkte],0)</f>
        <v>162</v>
      </c>
      <c r="D171" s="1" t="s">
        <v>943</v>
      </c>
      <c r="E171" t="s">
        <v>10</v>
      </c>
      <c r="F171" s="52">
        <f>SUM(Open[[#This Row],[PR 1]:[PR 3]])</f>
        <v>247.5</v>
      </c>
      <c r="G171" s="52">
        <f>LARGE(Open[[#This Row],[TS ZH O/B 26.03.23]:[PR3]],1)</f>
        <v>247.5</v>
      </c>
      <c r="H171" s="52">
        <f>LARGE(Open[[#This Row],[TS ZH O/B 26.03.23]:[PR3]],2)</f>
        <v>0</v>
      </c>
      <c r="I171" s="52">
        <f>LARGE(Open[[#This Row],[TS ZH O/B 26.03.23]:[PR3]],3)</f>
        <v>0</v>
      </c>
      <c r="J171" s="1">
        <f t="shared" si="4"/>
        <v>162</v>
      </c>
      <c r="K171" s="52">
        <f t="shared" si="5"/>
        <v>247.5</v>
      </c>
      <c r="L171" s="52" t="str">
        <f>IFERROR(VLOOKUP(Open[[#This Row],[TS ZH O/B 26.03.23 Rang]],$AZ$7:$BA$101,2,0)*L$5," ")</f>
        <v xml:space="preserve"> </v>
      </c>
      <c r="M171" s="52" t="str">
        <f>IFERROR(VLOOKUP(Open[[#This Row],[TS SG O 29.04.23 Rang]],$AZ$7:$BA$101,2,0)*M$5," ")</f>
        <v xml:space="preserve"> </v>
      </c>
      <c r="N171" s="52" t="str">
        <f>IFERROR(VLOOKUP(Open[[#This Row],[TS ES O 11.06.23 Rang]],$AZ$7:$BA$101,2,0)*N$5," ")</f>
        <v xml:space="preserve"> </v>
      </c>
      <c r="O171" s="52" t="str">
        <f>IFERROR(VLOOKUP(Open[[#This Row],[TS SH O 24.06.23 Rang]],$AZ$7:$BA$101,2,0)*O$5," ")</f>
        <v xml:space="preserve"> </v>
      </c>
      <c r="P171" s="52" t="str">
        <f>IFERROR(VLOOKUP(Open[[#This Row],[TS LU O A 1.6.23 R]],$AZ$7:$BA$101,2,0)*P$5," ")</f>
        <v xml:space="preserve"> </v>
      </c>
      <c r="Q171" s="52" t="str">
        <f>IFERROR(VLOOKUP(Open[[#This Row],[TS LU O B 1.6.23 R]],$AZ$7:$BA$101,2,0)*Q$5," ")</f>
        <v xml:space="preserve"> </v>
      </c>
      <c r="R171" s="52" t="str">
        <f>IFERROR(VLOOKUP(Open[[#This Row],[TS ZH O/A 8.7.23 R]],$AZ$7:$BA$101,2,0)*R$5," ")</f>
        <v xml:space="preserve"> </v>
      </c>
      <c r="S171" s="148" t="str">
        <f>IFERROR(VLOOKUP(Open[[#This Row],[TS ZH O/B 8.7.23 R]],$AZ$7:$BA$101,2,0)*S$5," ")</f>
        <v xml:space="preserve"> </v>
      </c>
      <c r="T171" s="148" t="str">
        <f>IFERROR(VLOOKUP(Open[[#This Row],[TS BA O A 12.08.23 R]],$AZ$7:$BA$101,2,0)*T$5," ")</f>
        <v xml:space="preserve"> </v>
      </c>
      <c r="U171" s="148" t="str">
        <f>IFERROR(VLOOKUP(Open[[#This Row],[TS BA O B 12.08.23  R]],$AZ$7:$BA$101,2,0)*U$5," ")</f>
        <v xml:space="preserve"> </v>
      </c>
      <c r="V171" s="148">
        <f>IFERROR(VLOOKUP(Open[[#This Row],[SM LT O A 2.9.23 R]],$AZ$7:$BA$101,2,0)*V$5," ")</f>
        <v>247.5</v>
      </c>
      <c r="W171" s="148" t="str">
        <f>IFERROR(VLOOKUP(Open[[#This Row],[SM LT O B 2.9.23 R]],$AZ$7:$BA$101,2,0)*W$5," ")</f>
        <v xml:space="preserve"> </v>
      </c>
      <c r="X171" s="148" t="str">
        <f>IFERROR(VLOOKUP(Open[[#This Row],[TS LA O 16.9.23 R]],$AZ$7:$BA$101,2,0)*X$5," ")</f>
        <v xml:space="preserve"> </v>
      </c>
      <c r="Y171" s="148" t="str">
        <f>IFERROR(VLOOKUP(Open[[#This Row],[TS ZH O 8.10.23 R]],$AZ$7:$BA$101,2,0)*Y$5," ")</f>
        <v xml:space="preserve"> </v>
      </c>
      <c r="Z171" s="148" t="str">
        <f>IFERROR(VLOOKUP(Open[[#This Row],[TS ZH O/A 6.1.24 R]],$AZ$7:$BA$101,2,0)*Z$5," ")</f>
        <v xml:space="preserve"> </v>
      </c>
      <c r="AA171" s="148" t="str">
        <f>IFERROR(VLOOKUP(Open[[#This Row],[TS ZH O/B 6.1.24 R]],$AZ$7:$BA$101,2,0)*AA$5," ")</f>
        <v xml:space="preserve"> </v>
      </c>
      <c r="AB171" s="148" t="str">
        <f>IFERROR(VLOOKUP(Open[[#This Row],[TS SH O 13.1.24 R]],$AZ$7:$BA$101,2,0)*AB$5," ")</f>
        <v xml:space="preserve"> </v>
      </c>
      <c r="AC171">
        <v>0</v>
      </c>
      <c r="AD171">
        <v>0</v>
      </c>
      <c r="AE171">
        <v>0</v>
      </c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>
        <v>31</v>
      </c>
      <c r="AQ171" s="63"/>
      <c r="AR171" s="63"/>
      <c r="AS171" s="63"/>
      <c r="AT171" s="63"/>
      <c r="AU171" s="63"/>
      <c r="AV171" s="63"/>
    </row>
    <row r="172" spans="1:48">
      <c r="A172" s="53">
        <f>RANK(Open[[#This Row],[PR Punkte]],Open[PR Punkte],0)</f>
        <v>166</v>
      </c>
      <c r="B172">
        <f>IF(Open[[#This Row],[PR Rang beim letzten Turnier]]&gt;Open[[#This Row],[PR Rang]],1,IF(Open[[#This Row],[PR Rang beim letzten Turnier]]=Open[[#This Row],[PR Rang]],0,-1))</f>
        <v>0</v>
      </c>
      <c r="C172" s="53">
        <f>RANK(Open[[#This Row],[PR Punkte]],Open[PR Punkte],0)</f>
        <v>166</v>
      </c>
      <c r="D172" s="1" t="s">
        <v>892</v>
      </c>
      <c r="E172" t="s">
        <v>17</v>
      </c>
      <c r="F172" s="99">
        <f>SUM(Open[[#This Row],[PR 1]:[PR 3]])</f>
        <v>245.99999999999997</v>
      </c>
      <c r="G172" s="52">
        <f>LARGE(Open[[#This Row],[TS ZH O/B 26.03.23]:[PR3]],1)</f>
        <v>245.99999999999997</v>
      </c>
      <c r="H172" s="52">
        <f>LARGE(Open[[#This Row],[TS ZH O/B 26.03.23]:[PR3]],2)</f>
        <v>0</v>
      </c>
      <c r="I172" s="52">
        <f>LARGE(Open[[#This Row],[TS ZH O/B 26.03.23]:[PR3]],3)</f>
        <v>0</v>
      </c>
      <c r="J172" s="1">
        <f t="shared" si="4"/>
        <v>166</v>
      </c>
      <c r="K172" s="52">
        <f t="shared" si="5"/>
        <v>245.99999999999997</v>
      </c>
      <c r="L172" s="52" t="str">
        <f>IFERROR(VLOOKUP(Open[[#This Row],[TS ZH O/B 26.03.23 Rang]],$AZ$7:$BA$101,2,0)*L$5," ")</f>
        <v xml:space="preserve"> </v>
      </c>
      <c r="M172" s="52" t="str">
        <f>IFERROR(VLOOKUP(Open[[#This Row],[TS SG O 29.04.23 Rang]],$AZ$7:$BA$101,2,0)*M$5," ")</f>
        <v xml:space="preserve"> </v>
      </c>
      <c r="N172" s="52" t="str">
        <f>IFERROR(VLOOKUP(Open[[#This Row],[TS ES O 11.06.23 Rang]],$AZ$7:$BA$101,2,0)*N$5," ")</f>
        <v xml:space="preserve"> </v>
      </c>
      <c r="O172" s="52" t="str">
        <f>IFERROR(VLOOKUP(Open[[#This Row],[TS SH O 24.06.23 Rang]],$AZ$7:$BA$101,2,0)*O$5," ")</f>
        <v xml:space="preserve"> </v>
      </c>
      <c r="P172" s="52" t="str">
        <f>IFERROR(VLOOKUP(Open[[#This Row],[TS LU O A 1.6.23 R]],$AZ$7:$BA$101,2,0)*P$5," ")</f>
        <v xml:space="preserve"> </v>
      </c>
      <c r="Q172" s="52" t="str">
        <f>IFERROR(VLOOKUP(Open[[#This Row],[TS LU O B 1.6.23 R]],$AZ$7:$BA$101,2,0)*Q$5," ")</f>
        <v xml:space="preserve"> </v>
      </c>
      <c r="R172" s="52" t="str">
        <f>IFERROR(VLOOKUP(Open[[#This Row],[TS ZH O/A 8.7.23 R]],$AZ$7:$BA$101,2,0)*R$5," ")</f>
        <v xml:space="preserve"> </v>
      </c>
      <c r="S172" s="148" t="str">
        <f>IFERROR(VLOOKUP(Open[[#This Row],[TS ZH O/B 8.7.23 R]],$AZ$7:$BA$101,2,0)*S$5," ")</f>
        <v xml:space="preserve"> </v>
      </c>
      <c r="T172" s="148">
        <f>IFERROR(VLOOKUP(Open[[#This Row],[TS BA O A 12.08.23 R]],$AZ$7:$BA$101,2,0)*T$5," ")</f>
        <v>245.99999999999997</v>
      </c>
      <c r="U172" s="148" t="str">
        <f>IFERROR(VLOOKUP(Open[[#This Row],[TS BA O B 12.08.23  R]],$AZ$7:$BA$101,2,0)*U$5," ")</f>
        <v xml:space="preserve"> </v>
      </c>
      <c r="V172" s="148" t="str">
        <f>IFERROR(VLOOKUP(Open[[#This Row],[SM LT O A 2.9.23 R]],$AZ$7:$BA$101,2,0)*V$5," ")</f>
        <v xml:space="preserve"> </v>
      </c>
      <c r="W172" s="148" t="str">
        <f>IFERROR(VLOOKUP(Open[[#This Row],[SM LT O B 2.9.23 R]],$AZ$7:$BA$101,2,0)*W$5," ")</f>
        <v xml:space="preserve"> </v>
      </c>
      <c r="X172" s="148" t="str">
        <f>IFERROR(VLOOKUP(Open[[#This Row],[TS LA O 16.9.23 R]],$AZ$7:$BA$101,2,0)*X$5," ")</f>
        <v xml:space="preserve"> </v>
      </c>
      <c r="Y172" s="148" t="str">
        <f>IFERROR(VLOOKUP(Open[[#This Row],[TS ZH O 8.10.23 R]],$AZ$7:$BA$101,2,0)*Y$5," ")</f>
        <v xml:space="preserve"> </v>
      </c>
      <c r="Z172" s="148" t="str">
        <f>IFERROR(VLOOKUP(Open[[#This Row],[TS ZH O/A 6.1.24 R]],$AZ$7:$BA$101,2,0)*Z$5," ")</f>
        <v xml:space="preserve"> </v>
      </c>
      <c r="AA172" s="148" t="str">
        <f>IFERROR(VLOOKUP(Open[[#This Row],[TS ZH O/B 6.1.24 R]],$AZ$7:$BA$101,2,0)*AA$5," ")</f>
        <v xml:space="preserve"> </v>
      </c>
      <c r="AB172" s="148" t="str">
        <f>IFERROR(VLOOKUP(Open[[#This Row],[TS SH O 13.1.24 R]],$AZ$7:$BA$101,2,0)*AB$5," ")</f>
        <v xml:space="preserve"> </v>
      </c>
      <c r="AC172">
        <v>0</v>
      </c>
      <c r="AD172">
        <v>0</v>
      </c>
      <c r="AE172">
        <v>0</v>
      </c>
      <c r="AF172" s="63"/>
      <c r="AG172" s="63"/>
      <c r="AH172" s="63"/>
      <c r="AI172" s="63"/>
      <c r="AJ172" s="63"/>
      <c r="AK172" s="63"/>
      <c r="AL172" s="63"/>
      <c r="AM172" s="63"/>
      <c r="AN172" s="63">
        <v>17</v>
      </c>
      <c r="AO172" s="63"/>
      <c r="AP172" s="63"/>
      <c r="AQ172" s="63"/>
      <c r="AR172" s="63"/>
      <c r="AS172" s="63"/>
      <c r="AT172" s="63"/>
      <c r="AU172" s="63"/>
      <c r="AV172" s="63"/>
    </row>
    <row r="173" spans="1:48">
      <c r="A173" s="53">
        <f>RANK(Open[[#This Row],[PR Punkte]],Open[PR Punkte],0)</f>
        <v>166</v>
      </c>
      <c r="B173">
        <f>IF(Open[[#This Row],[PR Rang beim letzten Turnier]]&gt;Open[[#This Row],[PR Rang]],1,IF(Open[[#This Row],[PR Rang beim letzten Turnier]]=Open[[#This Row],[PR Rang]],0,-1))</f>
        <v>0</v>
      </c>
      <c r="C173" s="53">
        <f>RANK(Open[[#This Row],[PR Punkte]],Open[PR Punkte],0)</f>
        <v>166</v>
      </c>
      <c r="D173" s="1" t="s">
        <v>894</v>
      </c>
      <c r="E173" t="s">
        <v>17</v>
      </c>
      <c r="F173" s="99">
        <f>SUM(Open[[#This Row],[PR 1]:[PR 3]])</f>
        <v>245.99999999999997</v>
      </c>
      <c r="G173" s="52">
        <f>LARGE(Open[[#This Row],[TS ZH O/B 26.03.23]:[PR3]],1)</f>
        <v>245.99999999999997</v>
      </c>
      <c r="H173" s="52">
        <f>LARGE(Open[[#This Row],[TS ZH O/B 26.03.23]:[PR3]],2)</f>
        <v>0</v>
      </c>
      <c r="I173" s="52">
        <f>LARGE(Open[[#This Row],[TS ZH O/B 26.03.23]:[PR3]],3)</f>
        <v>0</v>
      </c>
      <c r="J173" s="1">
        <f t="shared" si="4"/>
        <v>166</v>
      </c>
      <c r="K173" s="52">
        <f t="shared" si="5"/>
        <v>245.99999999999997</v>
      </c>
      <c r="L173" s="52" t="str">
        <f>IFERROR(VLOOKUP(Open[[#This Row],[TS ZH O/B 26.03.23 Rang]],$AZ$7:$BA$101,2,0)*L$5," ")</f>
        <v xml:space="preserve"> </v>
      </c>
      <c r="M173" s="52" t="str">
        <f>IFERROR(VLOOKUP(Open[[#This Row],[TS SG O 29.04.23 Rang]],$AZ$7:$BA$101,2,0)*M$5," ")</f>
        <v xml:space="preserve"> </v>
      </c>
      <c r="N173" s="52" t="str">
        <f>IFERROR(VLOOKUP(Open[[#This Row],[TS ES O 11.06.23 Rang]],$AZ$7:$BA$101,2,0)*N$5," ")</f>
        <v xml:space="preserve"> </v>
      </c>
      <c r="O173" s="52" t="str">
        <f>IFERROR(VLOOKUP(Open[[#This Row],[TS SH O 24.06.23 Rang]],$AZ$7:$BA$101,2,0)*O$5," ")</f>
        <v xml:space="preserve"> </v>
      </c>
      <c r="P173" s="52" t="str">
        <f>IFERROR(VLOOKUP(Open[[#This Row],[TS LU O A 1.6.23 R]],$AZ$7:$BA$101,2,0)*P$5," ")</f>
        <v xml:space="preserve"> </v>
      </c>
      <c r="Q173" s="52" t="str">
        <f>IFERROR(VLOOKUP(Open[[#This Row],[TS LU O B 1.6.23 R]],$AZ$7:$BA$101,2,0)*Q$5," ")</f>
        <v xml:space="preserve"> </v>
      </c>
      <c r="R173" s="52" t="str">
        <f>IFERROR(VLOOKUP(Open[[#This Row],[TS ZH O/A 8.7.23 R]],$AZ$7:$BA$101,2,0)*R$5," ")</f>
        <v xml:space="preserve"> </v>
      </c>
      <c r="S173" s="148" t="str">
        <f>IFERROR(VLOOKUP(Open[[#This Row],[TS ZH O/B 8.7.23 R]],$AZ$7:$BA$101,2,0)*S$5," ")</f>
        <v xml:space="preserve"> </v>
      </c>
      <c r="T173" s="148">
        <f>IFERROR(VLOOKUP(Open[[#This Row],[TS BA O A 12.08.23 R]],$AZ$7:$BA$101,2,0)*T$5," ")</f>
        <v>245.99999999999997</v>
      </c>
      <c r="U173" s="148" t="str">
        <f>IFERROR(VLOOKUP(Open[[#This Row],[TS BA O B 12.08.23  R]],$AZ$7:$BA$101,2,0)*U$5," ")</f>
        <v xml:space="preserve"> </v>
      </c>
      <c r="V173" s="148" t="str">
        <f>IFERROR(VLOOKUP(Open[[#This Row],[SM LT O A 2.9.23 R]],$AZ$7:$BA$101,2,0)*V$5," ")</f>
        <v xml:space="preserve"> </v>
      </c>
      <c r="W173" s="148" t="str">
        <f>IFERROR(VLOOKUP(Open[[#This Row],[SM LT O B 2.9.23 R]],$AZ$7:$BA$101,2,0)*W$5," ")</f>
        <v xml:space="preserve"> </v>
      </c>
      <c r="X173" s="148" t="str">
        <f>IFERROR(VLOOKUP(Open[[#This Row],[TS LA O 16.9.23 R]],$AZ$7:$BA$101,2,0)*X$5," ")</f>
        <v xml:space="preserve"> </v>
      </c>
      <c r="Y173" s="148" t="str">
        <f>IFERROR(VLOOKUP(Open[[#This Row],[TS ZH O 8.10.23 R]],$AZ$7:$BA$101,2,0)*Y$5," ")</f>
        <v xml:space="preserve"> </v>
      </c>
      <c r="Z173" s="148" t="str">
        <f>IFERROR(VLOOKUP(Open[[#This Row],[TS ZH O/A 6.1.24 R]],$AZ$7:$BA$101,2,0)*Z$5," ")</f>
        <v xml:space="preserve"> </v>
      </c>
      <c r="AA173" s="148" t="str">
        <f>IFERROR(VLOOKUP(Open[[#This Row],[TS ZH O/B 6.1.24 R]],$AZ$7:$BA$101,2,0)*AA$5," ")</f>
        <v xml:space="preserve"> </v>
      </c>
      <c r="AB173" s="148" t="str">
        <f>IFERROR(VLOOKUP(Open[[#This Row],[TS SH O 13.1.24 R]],$AZ$7:$BA$101,2,0)*AB$5," ")</f>
        <v xml:space="preserve"> </v>
      </c>
      <c r="AC173">
        <v>0</v>
      </c>
      <c r="AD173">
        <v>0</v>
      </c>
      <c r="AE173">
        <v>0</v>
      </c>
      <c r="AF173" s="63"/>
      <c r="AG173" s="63"/>
      <c r="AH173" s="63"/>
      <c r="AI173" s="63"/>
      <c r="AJ173" s="63"/>
      <c r="AK173" s="63"/>
      <c r="AL173" s="63"/>
      <c r="AM173" s="63"/>
      <c r="AN173" s="63">
        <v>18</v>
      </c>
      <c r="AO173" s="63"/>
      <c r="AP173" s="63"/>
      <c r="AQ173" s="63"/>
      <c r="AR173" s="63"/>
      <c r="AS173" s="63"/>
      <c r="AT173" s="63"/>
      <c r="AU173" s="63"/>
      <c r="AV173" s="63"/>
    </row>
    <row r="174" spans="1:48">
      <c r="A174" s="53">
        <f>RANK(Open[[#This Row],[PR Punkte]],Open[PR Punkte],0)</f>
        <v>166</v>
      </c>
      <c r="B174">
        <f>IF(Open[[#This Row],[PR Rang beim letzten Turnier]]&gt;Open[[#This Row],[PR Rang]],1,IF(Open[[#This Row],[PR Rang beim letzten Turnier]]=Open[[#This Row],[PR Rang]],0,-1))</f>
        <v>0</v>
      </c>
      <c r="C174" s="53">
        <f>RANK(Open[[#This Row],[PR Punkte]],Open[PR Punkte],0)</f>
        <v>166</v>
      </c>
      <c r="D174" s="1" t="s">
        <v>895</v>
      </c>
      <c r="E174" t="s">
        <v>17</v>
      </c>
      <c r="F174" s="99">
        <f>SUM(Open[[#This Row],[PR 1]:[PR 3]])</f>
        <v>245.99999999999997</v>
      </c>
      <c r="G174" s="52">
        <f>LARGE(Open[[#This Row],[TS ZH O/B 26.03.23]:[PR3]],1)</f>
        <v>245.99999999999997</v>
      </c>
      <c r="H174" s="52">
        <f>LARGE(Open[[#This Row],[TS ZH O/B 26.03.23]:[PR3]],2)</f>
        <v>0</v>
      </c>
      <c r="I174" s="52">
        <f>LARGE(Open[[#This Row],[TS ZH O/B 26.03.23]:[PR3]],3)</f>
        <v>0</v>
      </c>
      <c r="J174" s="1">
        <f t="shared" si="4"/>
        <v>166</v>
      </c>
      <c r="K174" s="52">
        <f t="shared" si="5"/>
        <v>245.99999999999997</v>
      </c>
      <c r="L174" s="52" t="str">
        <f>IFERROR(VLOOKUP(Open[[#This Row],[TS ZH O/B 26.03.23 Rang]],$AZ$7:$BA$101,2,0)*L$5," ")</f>
        <v xml:space="preserve"> </v>
      </c>
      <c r="M174" s="52" t="str">
        <f>IFERROR(VLOOKUP(Open[[#This Row],[TS SG O 29.04.23 Rang]],$AZ$7:$BA$101,2,0)*M$5," ")</f>
        <v xml:space="preserve"> </v>
      </c>
      <c r="N174" s="52" t="str">
        <f>IFERROR(VLOOKUP(Open[[#This Row],[TS ES O 11.06.23 Rang]],$AZ$7:$BA$101,2,0)*N$5," ")</f>
        <v xml:space="preserve"> </v>
      </c>
      <c r="O174" s="52" t="str">
        <f>IFERROR(VLOOKUP(Open[[#This Row],[TS SH O 24.06.23 Rang]],$AZ$7:$BA$101,2,0)*O$5," ")</f>
        <v xml:space="preserve"> </v>
      </c>
      <c r="P174" s="52" t="str">
        <f>IFERROR(VLOOKUP(Open[[#This Row],[TS LU O A 1.6.23 R]],$AZ$7:$BA$101,2,0)*P$5," ")</f>
        <v xml:space="preserve"> </v>
      </c>
      <c r="Q174" s="52" t="str">
        <f>IFERROR(VLOOKUP(Open[[#This Row],[TS LU O B 1.6.23 R]],$AZ$7:$BA$101,2,0)*Q$5," ")</f>
        <v xml:space="preserve"> </v>
      </c>
      <c r="R174" s="52" t="str">
        <f>IFERROR(VLOOKUP(Open[[#This Row],[TS ZH O/A 8.7.23 R]],$AZ$7:$BA$101,2,0)*R$5," ")</f>
        <v xml:space="preserve"> </v>
      </c>
      <c r="S174" s="148" t="str">
        <f>IFERROR(VLOOKUP(Open[[#This Row],[TS ZH O/B 8.7.23 R]],$AZ$7:$BA$101,2,0)*S$5," ")</f>
        <v xml:space="preserve"> </v>
      </c>
      <c r="T174" s="148">
        <f>IFERROR(VLOOKUP(Open[[#This Row],[TS BA O A 12.08.23 R]],$AZ$7:$BA$101,2,0)*T$5," ")</f>
        <v>245.99999999999997</v>
      </c>
      <c r="U174" s="148" t="str">
        <f>IFERROR(VLOOKUP(Open[[#This Row],[TS BA O B 12.08.23  R]],$AZ$7:$BA$101,2,0)*U$5," ")</f>
        <v xml:space="preserve"> </v>
      </c>
      <c r="V174" s="148" t="str">
        <f>IFERROR(VLOOKUP(Open[[#This Row],[SM LT O A 2.9.23 R]],$AZ$7:$BA$101,2,0)*V$5," ")</f>
        <v xml:space="preserve"> </v>
      </c>
      <c r="W174" s="148" t="str">
        <f>IFERROR(VLOOKUP(Open[[#This Row],[SM LT O B 2.9.23 R]],$AZ$7:$BA$101,2,0)*W$5," ")</f>
        <v xml:space="preserve"> </v>
      </c>
      <c r="X174" s="148" t="str">
        <f>IFERROR(VLOOKUP(Open[[#This Row],[TS LA O 16.9.23 R]],$AZ$7:$BA$101,2,0)*X$5," ")</f>
        <v xml:space="preserve"> </v>
      </c>
      <c r="Y174" s="148" t="str">
        <f>IFERROR(VLOOKUP(Open[[#This Row],[TS ZH O 8.10.23 R]],$AZ$7:$BA$101,2,0)*Y$5," ")</f>
        <v xml:space="preserve"> </v>
      </c>
      <c r="Z174" s="148" t="str">
        <f>IFERROR(VLOOKUP(Open[[#This Row],[TS ZH O/A 6.1.24 R]],$AZ$7:$BA$101,2,0)*Z$5," ")</f>
        <v xml:space="preserve"> </v>
      </c>
      <c r="AA174" s="148" t="str">
        <f>IFERROR(VLOOKUP(Open[[#This Row],[TS ZH O/B 6.1.24 R]],$AZ$7:$BA$101,2,0)*AA$5," ")</f>
        <v xml:space="preserve"> </v>
      </c>
      <c r="AB174" s="148" t="str">
        <f>IFERROR(VLOOKUP(Open[[#This Row],[TS SH O 13.1.24 R]],$AZ$7:$BA$101,2,0)*AB$5," ")</f>
        <v xml:space="preserve"> </v>
      </c>
      <c r="AC174">
        <v>0</v>
      </c>
      <c r="AD174">
        <v>0</v>
      </c>
      <c r="AE174">
        <v>0</v>
      </c>
      <c r="AF174" s="63"/>
      <c r="AG174" s="63"/>
      <c r="AH174" s="63"/>
      <c r="AI174" s="63"/>
      <c r="AJ174" s="63"/>
      <c r="AK174" s="63"/>
      <c r="AL174" s="63"/>
      <c r="AM174" s="63"/>
      <c r="AN174" s="63">
        <v>19</v>
      </c>
      <c r="AO174" s="63"/>
      <c r="AP174" s="63"/>
      <c r="AQ174" s="63"/>
      <c r="AR174" s="63"/>
      <c r="AS174" s="63"/>
      <c r="AT174" s="63"/>
      <c r="AU174" s="63"/>
      <c r="AV174" s="63"/>
    </row>
    <row r="175" spans="1:48">
      <c r="A175" s="53">
        <f>RANK(Open[[#This Row],[PR Punkte]],Open[PR Punkte],0)</f>
        <v>166</v>
      </c>
      <c r="B175">
        <f>IF(Open[[#This Row],[PR Rang beim letzten Turnier]]&gt;Open[[#This Row],[PR Rang]],1,IF(Open[[#This Row],[PR Rang beim letzten Turnier]]=Open[[#This Row],[PR Rang]],0,-1))</f>
        <v>0</v>
      </c>
      <c r="C175" s="53">
        <f>RANK(Open[[#This Row],[PR Punkte]],Open[PR Punkte],0)</f>
        <v>166</v>
      </c>
      <c r="D175" s="1" t="s">
        <v>896</v>
      </c>
      <c r="E175" t="s">
        <v>17</v>
      </c>
      <c r="F175" s="99">
        <f>SUM(Open[[#This Row],[PR 1]:[PR 3]])</f>
        <v>245.99999999999997</v>
      </c>
      <c r="G175" s="52">
        <f>LARGE(Open[[#This Row],[TS ZH O/B 26.03.23]:[PR3]],1)</f>
        <v>245.99999999999997</v>
      </c>
      <c r="H175" s="52">
        <f>LARGE(Open[[#This Row],[TS ZH O/B 26.03.23]:[PR3]],2)</f>
        <v>0</v>
      </c>
      <c r="I175" s="52">
        <f>LARGE(Open[[#This Row],[TS ZH O/B 26.03.23]:[PR3]],3)</f>
        <v>0</v>
      </c>
      <c r="J175" s="1">
        <f t="shared" si="4"/>
        <v>166</v>
      </c>
      <c r="K175" s="52">
        <f t="shared" si="5"/>
        <v>245.99999999999997</v>
      </c>
      <c r="L175" s="52" t="str">
        <f>IFERROR(VLOOKUP(Open[[#This Row],[TS ZH O/B 26.03.23 Rang]],$AZ$7:$BA$101,2,0)*L$5," ")</f>
        <v xml:space="preserve"> </v>
      </c>
      <c r="M175" s="52" t="str">
        <f>IFERROR(VLOOKUP(Open[[#This Row],[TS SG O 29.04.23 Rang]],$AZ$7:$BA$101,2,0)*M$5," ")</f>
        <v xml:space="preserve"> </v>
      </c>
      <c r="N175" s="52" t="str">
        <f>IFERROR(VLOOKUP(Open[[#This Row],[TS ES O 11.06.23 Rang]],$AZ$7:$BA$101,2,0)*N$5," ")</f>
        <v xml:space="preserve"> </v>
      </c>
      <c r="O175" s="52" t="str">
        <f>IFERROR(VLOOKUP(Open[[#This Row],[TS SH O 24.06.23 Rang]],$AZ$7:$BA$101,2,0)*O$5," ")</f>
        <v xml:space="preserve"> </v>
      </c>
      <c r="P175" s="52" t="str">
        <f>IFERROR(VLOOKUP(Open[[#This Row],[TS LU O A 1.6.23 R]],$AZ$7:$BA$101,2,0)*P$5," ")</f>
        <v xml:space="preserve"> </v>
      </c>
      <c r="Q175" s="52" t="str">
        <f>IFERROR(VLOOKUP(Open[[#This Row],[TS LU O B 1.6.23 R]],$AZ$7:$BA$101,2,0)*Q$5," ")</f>
        <v xml:space="preserve"> </v>
      </c>
      <c r="R175" s="52" t="str">
        <f>IFERROR(VLOOKUP(Open[[#This Row],[TS ZH O/A 8.7.23 R]],$AZ$7:$BA$101,2,0)*R$5," ")</f>
        <v xml:space="preserve"> </v>
      </c>
      <c r="S175" s="148" t="str">
        <f>IFERROR(VLOOKUP(Open[[#This Row],[TS ZH O/B 8.7.23 R]],$AZ$7:$BA$101,2,0)*S$5," ")</f>
        <v xml:space="preserve"> </v>
      </c>
      <c r="T175" s="148">
        <f>IFERROR(VLOOKUP(Open[[#This Row],[TS BA O A 12.08.23 R]],$AZ$7:$BA$101,2,0)*T$5," ")</f>
        <v>245.99999999999997</v>
      </c>
      <c r="U175" s="148" t="str">
        <f>IFERROR(VLOOKUP(Open[[#This Row],[TS BA O B 12.08.23  R]],$AZ$7:$BA$101,2,0)*U$5," ")</f>
        <v xml:space="preserve"> </v>
      </c>
      <c r="V175" s="148" t="str">
        <f>IFERROR(VLOOKUP(Open[[#This Row],[SM LT O A 2.9.23 R]],$AZ$7:$BA$101,2,0)*V$5," ")</f>
        <v xml:space="preserve"> </v>
      </c>
      <c r="W175" s="148" t="str">
        <f>IFERROR(VLOOKUP(Open[[#This Row],[SM LT O B 2.9.23 R]],$AZ$7:$BA$101,2,0)*W$5," ")</f>
        <v xml:space="preserve"> </v>
      </c>
      <c r="X175" s="148" t="str">
        <f>IFERROR(VLOOKUP(Open[[#This Row],[TS LA O 16.9.23 R]],$AZ$7:$BA$101,2,0)*X$5," ")</f>
        <v xml:space="preserve"> </v>
      </c>
      <c r="Y175" s="148" t="str">
        <f>IFERROR(VLOOKUP(Open[[#This Row],[TS ZH O 8.10.23 R]],$AZ$7:$BA$101,2,0)*Y$5," ")</f>
        <v xml:space="preserve"> </v>
      </c>
      <c r="Z175" s="148" t="str">
        <f>IFERROR(VLOOKUP(Open[[#This Row],[TS ZH O/A 6.1.24 R]],$AZ$7:$BA$101,2,0)*Z$5," ")</f>
        <v xml:space="preserve"> </v>
      </c>
      <c r="AA175" s="148" t="str">
        <f>IFERROR(VLOOKUP(Open[[#This Row],[TS ZH O/B 6.1.24 R]],$AZ$7:$BA$101,2,0)*AA$5," ")</f>
        <v xml:space="preserve"> </v>
      </c>
      <c r="AB175" s="148" t="str">
        <f>IFERROR(VLOOKUP(Open[[#This Row],[TS SH O 13.1.24 R]],$AZ$7:$BA$101,2,0)*AB$5," ")</f>
        <v xml:space="preserve"> </v>
      </c>
      <c r="AC175">
        <v>0</v>
      </c>
      <c r="AD175">
        <v>0</v>
      </c>
      <c r="AE175">
        <v>0</v>
      </c>
      <c r="AF175" s="63"/>
      <c r="AG175" s="63"/>
      <c r="AH175" s="63"/>
      <c r="AI175" s="63"/>
      <c r="AJ175" s="63"/>
      <c r="AK175" s="63"/>
      <c r="AL175" s="63"/>
      <c r="AM175" s="63"/>
      <c r="AN175" s="63">
        <v>19</v>
      </c>
      <c r="AO175" s="63"/>
      <c r="AP175" s="63"/>
      <c r="AQ175" s="63"/>
      <c r="AR175" s="63"/>
      <c r="AS175" s="63"/>
      <c r="AT175" s="63"/>
      <c r="AU175" s="63"/>
      <c r="AV175" s="63"/>
    </row>
    <row r="176" spans="1:48">
      <c r="A176" s="53">
        <f>RANK(Open[[#This Row],[PR Punkte]],Open[PR Punkte],0)</f>
        <v>170</v>
      </c>
      <c r="B176">
        <f>IF(Open[[#This Row],[PR Rang beim letzten Turnier]]&gt;Open[[#This Row],[PR Rang]],1,IF(Open[[#This Row],[PR Rang beim letzten Turnier]]=Open[[#This Row],[PR Rang]],0,-1))</f>
        <v>0</v>
      </c>
      <c r="C176" s="53">
        <f>RANK(Open[[#This Row],[PR Punkte]],Open[PR Punkte],0)</f>
        <v>170</v>
      </c>
      <c r="D176" s="4" t="s">
        <v>128</v>
      </c>
      <c r="E176" t="s">
        <v>15</v>
      </c>
      <c r="F176" s="52">
        <f>SUM(Open[[#This Row],[PR 1]:[PR 3]])</f>
        <v>240</v>
      </c>
      <c r="G176" s="52">
        <f>LARGE(Open[[#This Row],[TS ZH O/B 26.03.23]:[PR3]],1)</f>
        <v>240</v>
      </c>
      <c r="H176" s="52">
        <f>LARGE(Open[[#This Row],[TS ZH O/B 26.03.23]:[PR3]],2)</f>
        <v>0</v>
      </c>
      <c r="I176" s="52">
        <f>LARGE(Open[[#This Row],[TS ZH O/B 26.03.23]:[PR3]],3)</f>
        <v>0</v>
      </c>
      <c r="J176" s="1">
        <f t="shared" si="4"/>
        <v>170</v>
      </c>
      <c r="K176" s="52">
        <f t="shared" si="5"/>
        <v>240</v>
      </c>
      <c r="L176" s="52" t="str">
        <f>IFERROR(VLOOKUP(Open[[#This Row],[TS ZH O/B 26.03.23 Rang]],$AZ$7:$BA$101,2,0)*L$5," ")</f>
        <v xml:space="preserve"> </v>
      </c>
      <c r="M176" s="52" t="str">
        <f>IFERROR(VLOOKUP(Open[[#This Row],[TS SG O 29.04.23 Rang]],$AZ$7:$BA$101,2,0)*M$5," ")</f>
        <v xml:space="preserve"> </v>
      </c>
      <c r="N176" s="52" t="str">
        <f>IFERROR(VLOOKUP(Open[[#This Row],[TS ES O 11.06.23 Rang]],$AZ$7:$BA$101,2,0)*N$5," ")</f>
        <v xml:space="preserve"> </v>
      </c>
      <c r="O176" s="52">
        <f>IFERROR(VLOOKUP(Open[[#This Row],[TS SH O 24.06.23 Rang]],$AZ$7:$BA$101,2,0)*O$5," ")</f>
        <v>240</v>
      </c>
      <c r="P176" s="52" t="str">
        <f>IFERROR(VLOOKUP(Open[[#This Row],[TS LU O A 1.6.23 R]],$AZ$7:$BA$101,2,0)*P$5," ")</f>
        <v xml:space="preserve"> </v>
      </c>
      <c r="Q176" s="52" t="str">
        <f>IFERROR(VLOOKUP(Open[[#This Row],[TS LU O B 1.6.23 R]],$AZ$7:$BA$101,2,0)*Q$5," ")</f>
        <v xml:space="preserve"> </v>
      </c>
      <c r="R176" s="52" t="str">
        <f>IFERROR(VLOOKUP(Open[[#This Row],[TS ZH O/A 8.7.23 R]],$AZ$7:$BA$101,2,0)*R$5," ")</f>
        <v xml:space="preserve"> </v>
      </c>
      <c r="S176" s="148" t="str">
        <f>IFERROR(VLOOKUP(Open[[#This Row],[TS ZH O/B 8.7.23 R]],$AZ$7:$BA$101,2,0)*S$5," ")</f>
        <v xml:space="preserve"> </v>
      </c>
      <c r="T176" s="148" t="str">
        <f>IFERROR(VLOOKUP(Open[[#This Row],[TS BA O A 12.08.23 R]],$AZ$7:$BA$101,2,0)*T$5," ")</f>
        <v xml:space="preserve"> </v>
      </c>
      <c r="U176" s="148" t="str">
        <f>IFERROR(VLOOKUP(Open[[#This Row],[TS BA O B 12.08.23  R]],$AZ$7:$BA$101,2,0)*U$5," ")</f>
        <v xml:space="preserve"> </v>
      </c>
      <c r="V176" s="148" t="str">
        <f>IFERROR(VLOOKUP(Open[[#This Row],[SM LT O A 2.9.23 R]],$AZ$7:$BA$101,2,0)*V$5," ")</f>
        <v xml:space="preserve"> </v>
      </c>
      <c r="W176" s="148" t="str">
        <f>IFERROR(VLOOKUP(Open[[#This Row],[SM LT O B 2.9.23 R]],$AZ$7:$BA$101,2,0)*W$5," ")</f>
        <v xml:space="preserve"> </v>
      </c>
      <c r="X176" s="148" t="str">
        <f>IFERROR(VLOOKUP(Open[[#This Row],[TS LA O 16.9.23 R]],$AZ$7:$BA$101,2,0)*X$5," ")</f>
        <v xml:space="preserve"> </v>
      </c>
      <c r="Y176" s="148" t="str">
        <f>IFERROR(VLOOKUP(Open[[#This Row],[TS ZH O 8.10.23 R]],$AZ$7:$BA$101,2,0)*Y$5," ")</f>
        <v xml:space="preserve"> </v>
      </c>
      <c r="Z176" s="148" t="str">
        <f>IFERROR(VLOOKUP(Open[[#This Row],[TS ZH O/A 6.1.24 R]],$AZ$7:$BA$101,2,0)*Z$5," ")</f>
        <v xml:space="preserve"> </v>
      </c>
      <c r="AA176" s="148" t="str">
        <f>IFERROR(VLOOKUP(Open[[#This Row],[TS ZH O/B 6.1.24 R]],$AZ$7:$BA$101,2,0)*AA$5," ")</f>
        <v xml:space="preserve"> </v>
      </c>
      <c r="AB176" s="148" t="str">
        <f>IFERROR(VLOOKUP(Open[[#This Row],[TS SH O 13.1.24 R]],$AZ$7:$BA$101,2,0)*AB$5," ")</f>
        <v xml:space="preserve"> </v>
      </c>
      <c r="AC176">
        <v>0</v>
      </c>
      <c r="AD176">
        <v>0</v>
      </c>
      <c r="AE176">
        <v>0</v>
      </c>
      <c r="AF176" s="63"/>
      <c r="AG176" s="63"/>
      <c r="AH176" s="63"/>
      <c r="AI176" s="63">
        <v>19</v>
      </c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</row>
    <row r="177" spans="1:48">
      <c r="A177" s="53">
        <f>RANK(Open[[#This Row],[PR Punkte]],Open[PR Punkte],0)</f>
        <v>171</v>
      </c>
      <c r="B177">
        <f>IF(Open[[#This Row],[PR Rang beim letzten Turnier]]&gt;Open[[#This Row],[PR Rang]],1,IF(Open[[#This Row],[PR Rang beim letzten Turnier]]=Open[[#This Row],[PR Rang]],0,-1))</f>
        <v>0</v>
      </c>
      <c r="C177" s="53">
        <f>RANK(Open[[#This Row],[PR Punkte]],Open[PR Punkte],0)</f>
        <v>171</v>
      </c>
      <c r="D177" s="7" t="s">
        <v>257</v>
      </c>
      <c r="E177" t="s">
        <v>6</v>
      </c>
      <c r="F177" s="52">
        <f>SUM(Open[[#This Row],[PR 1]:[PR 3]])</f>
        <v>217.5</v>
      </c>
      <c r="G177" s="52">
        <f>LARGE(Open[[#This Row],[TS ZH O/B 26.03.23]:[PR3]],1)</f>
        <v>217.5</v>
      </c>
      <c r="H177" s="52">
        <f>LARGE(Open[[#This Row],[TS ZH O/B 26.03.23]:[PR3]],2)</f>
        <v>0</v>
      </c>
      <c r="I177" s="52">
        <f>LARGE(Open[[#This Row],[TS ZH O/B 26.03.23]:[PR3]],3)</f>
        <v>0</v>
      </c>
      <c r="J177" s="1">
        <f t="shared" si="4"/>
        <v>171</v>
      </c>
      <c r="K177" s="52">
        <f t="shared" si="5"/>
        <v>217.5</v>
      </c>
      <c r="L177" s="52" t="str">
        <f>IFERROR(VLOOKUP(Open[[#This Row],[TS ZH O/B 26.03.23 Rang]],$AZ$7:$BA$101,2,0)*L$5," ")</f>
        <v xml:space="preserve"> </v>
      </c>
      <c r="M177" s="52">
        <f>IFERROR(VLOOKUP(Open[[#This Row],[TS SG O 29.04.23 Rang]],$AZ$7:$BA$101,2,0)*M$5," ")</f>
        <v>217.5</v>
      </c>
      <c r="N177" s="52" t="str">
        <f>IFERROR(VLOOKUP(Open[[#This Row],[TS ES O 11.06.23 Rang]],$AZ$7:$BA$101,2,0)*N$5," ")</f>
        <v xml:space="preserve"> </v>
      </c>
      <c r="O177" s="52" t="str">
        <f>IFERROR(VLOOKUP(Open[[#This Row],[TS SH O 24.06.23 Rang]],$AZ$7:$BA$101,2,0)*O$5," ")</f>
        <v xml:space="preserve"> </v>
      </c>
      <c r="P177" s="52" t="str">
        <f>IFERROR(VLOOKUP(Open[[#This Row],[TS LU O A 1.6.23 R]],$AZ$7:$BA$101,2,0)*P$5," ")</f>
        <v xml:space="preserve"> </v>
      </c>
      <c r="Q177" s="52" t="str">
        <f>IFERROR(VLOOKUP(Open[[#This Row],[TS LU O B 1.6.23 R]],$AZ$7:$BA$101,2,0)*Q$5," ")</f>
        <v xml:space="preserve"> </v>
      </c>
      <c r="R177" s="52" t="str">
        <f>IFERROR(VLOOKUP(Open[[#This Row],[TS ZH O/A 8.7.23 R]],$AZ$7:$BA$101,2,0)*R$5," ")</f>
        <v xml:space="preserve"> </v>
      </c>
      <c r="S177" s="148" t="str">
        <f>IFERROR(VLOOKUP(Open[[#This Row],[TS ZH O/B 8.7.23 R]],$AZ$7:$BA$101,2,0)*S$5," ")</f>
        <v xml:space="preserve"> </v>
      </c>
      <c r="T177" s="148" t="str">
        <f>IFERROR(VLOOKUP(Open[[#This Row],[TS BA O A 12.08.23 R]],$AZ$7:$BA$101,2,0)*T$5," ")</f>
        <v xml:space="preserve"> </v>
      </c>
      <c r="U177" s="148" t="str">
        <f>IFERROR(VLOOKUP(Open[[#This Row],[TS BA O B 12.08.23  R]],$AZ$7:$BA$101,2,0)*U$5," ")</f>
        <v xml:space="preserve"> </v>
      </c>
      <c r="V177" s="148" t="str">
        <f>IFERROR(VLOOKUP(Open[[#This Row],[SM LT O A 2.9.23 R]],$AZ$7:$BA$101,2,0)*V$5," ")</f>
        <v xml:space="preserve"> </v>
      </c>
      <c r="W177" s="148" t="str">
        <f>IFERROR(VLOOKUP(Open[[#This Row],[SM LT O B 2.9.23 R]],$AZ$7:$BA$101,2,0)*W$5," ")</f>
        <v xml:space="preserve"> </v>
      </c>
      <c r="X177" s="148" t="str">
        <f>IFERROR(VLOOKUP(Open[[#This Row],[TS LA O 16.9.23 R]],$AZ$7:$BA$101,2,0)*X$5," ")</f>
        <v xml:space="preserve"> </v>
      </c>
      <c r="Y177" s="148" t="str">
        <f>IFERROR(VLOOKUP(Open[[#This Row],[TS ZH O 8.10.23 R]],$AZ$7:$BA$101,2,0)*Y$5," ")</f>
        <v xml:space="preserve"> </v>
      </c>
      <c r="Z177" s="148" t="str">
        <f>IFERROR(VLOOKUP(Open[[#This Row],[TS ZH O/A 6.1.24 R]],$AZ$7:$BA$101,2,0)*Z$5," ")</f>
        <v xml:space="preserve"> </v>
      </c>
      <c r="AA177" s="148" t="str">
        <f>IFERROR(VLOOKUP(Open[[#This Row],[TS ZH O/B 6.1.24 R]],$AZ$7:$BA$101,2,0)*AA$5," ")</f>
        <v xml:space="preserve"> </v>
      </c>
      <c r="AB177" s="148" t="str">
        <f>IFERROR(VLOOKUP(Open[[#This Row],[TS SH O 13.1.24 R]],$AZ$7:$BA$101,2,0)*AB$5," ")</f>
        <v xml:space="preserve"> </v>
      </c>
      <c r="AC177">
        <v>0</v>
      </c>
      <c r="AD177">
        <v>0</v>
      </c>
      <c r="AE177">
        <v>0</v>
      </c>
      <c r="AF177" s="63"/>
      <c r="AG177" s="63">
        <v>25</v>
      </c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</row>
    <row r="178" spans="1:48">
      <c r="A178" s="53">
        <f>RANK(Open[[#This Row],[PR Punkte]],Open[PR Punkte],0)</f>
        <v>171</v>
      </c>
      <c r="B178">
        <f>IF(Open[[#This Row],[PR Rang beim letzten Turnier]]&gt;Open[[#This Row],[PR Rang]],1,IF(Open[[#This Row],[PR Rang beim letzten Turnier]]=Open[[#This Row],[PR Rang]],0,-1))</f>
        <v>0</v>
      </c>
      <c r="C178" s="53">
        <f>RANK(Open[[#This Row],[PR Punkte]],Open[PR Punkte],0)</f>
        <v>171</v>
      </c>
      <c r="D178" t="s">
        <v>93</v>
      </c>
      <c r="E178" s="1" t="s">
        <v>6</v>
      </c>
      <c r="F178" s="52">
        <f>SUM(Open[[#This Row],[PR 1]:[PR 3]])</f>
        <v>217.5</v>
      </c>
      <c r="G178" s="52">
        <f>LARGE(Open[[#This Row],[TS ZH O/B 26.03.23]:[PR3]],1)</f>
        <v>217.5</v>
      </c>
      <c r="H178" s="52">
        <f>LARGE(Open[[#This Row],[TS ZH O/B 26.03.23]:[PR3]],2)</f>
        <v>0</v>
      </c>
      <c r="I178" s="52">
        <f>LARGE(Open[[#This Row],[TS ZH O/B 26.03.23]:[PR3]],3)</f>
        <v>0</v>
      </c>
      <c r="J178" s="1">
        <f t="shared" si="4"/>
        <v>171</v>
      </c>
      <c r="K178" s="52">
        <f t="shared" si="5"/>
        <v>217.5</v>
      </c>
      <c r="L178" s="52" t="str">
        <f>IFERROR(VLOOKUP(Open[[#This Row],[TS ZH O/B 26.03.23 Rang]],$AZ$7:$BA$101,2,0)*L$5," ")</f>
        <v xml:space="preserve"> </v>
      </c>
      <c r="M178" s="52">
        <f>IFERROR(VLOOKUP(Open[[#This Row],[TS SG O 29.04.23 Rang]],$AZ$7:$BA$101,2,0)*M$5," ")</f>
        <v>217.5</v>
      </c>
      <c r="N178" s="52" t="str">
        <f>IFERROR(VLOOKUP(Open[[#This Row],[TS ES O 11.06.23 Rang]],$AZ$7:$BA$101,2,0)*N$5," ")</f>
        <v xml:space="preserve"> </v>
      </c>
      <c r="O178" s="52" t="str">
        <f>IFERROR(VLOOKUP(Open[[#This Row],[TS SH O 24.06.23 Rang]],$AZ$7:$BA$101,2,0)*O$5," ")</f>
        <v xml:space="preserve"> </v>
      </c>
      <c r="P178" s="52" t="str">
        <f>IFERROR(VLOOKUP(Open[[#This Row],[TS LU O A 1.6.23 R]],$AZ$7:$BA$101,2,0)*P$5," ")</f>
        <v xml:space="preserve"> </v>
      </c>
      <c r="Q178" s="52" t="str">
        <f>IFERROR(VLOOKUP(Open[[#This Row],[TS LU O B 1.6.23 R]],$AZ$7:$BA$101,2,0)*Q$5," ")</f>
        <v xml:space="preserve"> </v>
      </c>
      <c r="R178" s="52" t="str">
        <f>IFERROR(VLOOKUP(Open[[#This Row],[TS ZH O/A 8.7.23 R]],$AZ$7:$BA$101,2,0)*R$5," ")</f>
        <v xml:space="preserve"> </v>
      </c>
      <c r="S178" s="148" t="str">
        <f>IFERROR(VLOOKUP(Open[[#This Row],[TS ZH O/B 8.7.23 R]],$AZ$7:$BA$101,2,0)*S$5," ")</f>
        <v xml:space="preserve"> </v>
      </c>
      <c r="T178" s="148" t="str">
        <f>IFERROR(VLOOKUP(Open[[#This Row],[TS BA O A 12.08.23 R]],$AZ$7:$BA$101,2,0)*T$5," ")</f>
        <v xml:space="preserve"> </v>
      </c>
      <c r="U178" s="148" t="str">
        <f>IFERROR(VLOOKUP(Open[[#This Row],[TS BA O B 12.08.23  R]],$AZ$7:$BA$101,2,0)*U$5," ")</f>
        <v xml:space="preserve"> </v>
      </c>
      <c r="V178" s="148" t="str">
        <f>IFERROR(VLOOKUP(Open[[#This Row],[SM LT O A 2.9.23 R]],$AZ$7:$BA$101,2,0)*V$5," ")</f>
        <v xml:space="preserve"> </v>
      </c>
      <c r="W178" s="148" t="str">
        <f>IFERROR(VLOOKUP(Open[[#This Row],[SM LT O B 2.9.23 R]],$AZ$7:$BA$101,2,0)*W$5," ")</f>
        <v xml:space="preserve"> </v>
      </c>
      <c r="X178" s="148" t="str">
        <f>IFERROR(VLOOKUP(Open[[#This Row],[TS LA O 16.9.23 R]],$AZ$7:$BA$101,2,0)*X$5," ")</f>
        <v xml:space="preserve"> </v>
      </c>
      <c r="Y178" s="148" t="str">
        <f>IFERROR(VLOOKUP(Open[[#This Row],[TS ZH O 8.10.23 R]],$AZ$7:$BA$101,2,0)*Y$5," ")</f>
        <v xml:space="preserve"> </v>
      </c>
      <c r="Z178" s="148" t="str">
        <f>IFERROR(VLOOKUP(Open[[#This Row],[TS ZH O/A 6.1.24 R]],$AZ$7:$BA$101,2,0)*Z$5," ")</f>
        <v xml:space="preserve"> </v>
      </c>
      <c r="AA178" s="148" t="str">
        <f>IFERROR(VLOOKUP(Open[[#This Row],[TS ZH O/B 6.1.24 R]],$AZ$7:$BA$101,2,0)*AA$5," ")</f>
        <v xml:space="preserve"> </v>
      </c>
      <c r="AB178" s="148" t="str">
        <f>IFERROR(VLOOKUP(Open[[#This Row],[TS SH O 13.1.24 R]],$AZ$7:$BA$101,2,0)*AB$5," ")</f>
        <v xml:space="preserve"> </v>
      </c>
      <c r="AC178">
        <v>0</v>
      </c>
      <c r="AD178">
        <v>0</v>
      </c>
      <c r="AE178">
        <v>0</v>
      </c>
      <c r="AF178" s="63"/>
      <c r="AG178" s="63">
        <v>28</v>
      </c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</row>
    <row r="179" spans="1:48">
      <c r="A179" s="121">
        <f>RANK(Open[[#This Row],[PR Punkte]],Open[PR Punkte],0)</f>
        <v>171</v>
      </c>
      <c r="B179" s="122">
        <f>IF(Open[[#This Row],[PR Rang beim letzten Turnier]]&gt;Open[[#This Row],[PR Rang]],1,IF(Open[[#This Row],[PR Rang beim letzten Turnier]]=Open[[#This Row],[PR Rang]],0,-1))</f>
        <v>0</v>
      </c>
      <c r="C179" s="121">
        <f>RANK(Open[[#This Row],[PR Punkte]],Open[PR Punkte],0)</f>
        <v>171</v>
      </c>
      <c r="D179" s="128" t="s">
        <v>637</v>
      </c>
      <c r="E179" t="s">
        <v>17</v>
      </c>
      <c r="F179" s="129">
        <f>SUM(Open[[#This Row],[PR 1]:[PR 3]])</f>
        <v>217.5</v>
      </c>
      <c r="G179" s="52">
        <f>LARGE(Open[[#This Row],[TS ZH O/B 26.03.23]:[PR3]],1)</f>
        <v>217.5</v>
      </c>
      <c r="H179" s="52">
        <f>LARGE(Open[[#This Row],[TS ZH O/B 26.03.23]:[PR3]],2)</f>
        <v>0</v>
      </c>
      <c r="I179" s="52">
        <f>LARGE(Open[[#This Row],[TS ZH O/B 26.03.23]:[PR3]],3)</f>
        <v>0</v>
      </c>
      <c r="J179" s="1">
        <f t="shared" si="4"/>
        <v>171</v>
      </c>
      <c r="K179" s="123">
        <f t="shared" si="5"/>
        <v>217.5</v>
      </c>
      <c r="L179" s="52" t="str">
        <f>IFERROR(VLOOKUP(Open[[#This Row],[TS ZH O/B 26.03.23 Rang]],$AZ$7:$BA$101,2,0)*L$5," ")</f>
        <v xml:space="preserve"> </v>
      </c>
      <c r="M179" s="52">
        <f>IFERROR(VLOOKUP(Open[[#This Row],[TS SG O 29.04.23 Rang]],$AZ$7:$BA$101,2,0)*M$5," ")</f>
        <v>217.5</v>
      </c>
      <c r="N179" s="52" t="str">
        <f>IFERROR(VLOOKUP(Open[[#This Row],[TS ES O 11.06.23 Rang]],$AZ$7:$BA$101,2,0)*N$5," ")</f>
        <v xml:space="preserve"> </v>
      </c>
      <c r="O179" s="52" t="str">
        <f>IFERROR(VLOOKUP(Open[[#This Row],[TS SH O 24.06.23 Rang]],$AZ$7:$BA$101,2,0)*O$5," ")</f>
        <v xml:space="preserve"> </v>
      </c>
      <c r="P179" s="52" t="str">
        <f>IFERROR(VLOOKUP(Open[[#This Row],[TS LU O A 1.6.23 R]],$AZ$7:$BA$101,2,0)*P$5," ")</f>
        <v xml:space="preserve"> </v>
      </c>
      <c r="Q179" s="52" t="str">
        <f>IFERROR(VLOOKUP(Open[[#This Row],[TS LU O B 1.6.23 R]],$AZ$7:$BA$101,2,0)*Q$5," ")</f>
        <v xml:space="preserve"> </v>
      </c>
      <c r="R179" s="52" t="str">
        <f>IFERROR(VLOOKUP(Open[[#This Row],[TS ZH O/A 8.7.23 R]],$AZ$7:$BA$101,2,0)*R$5," ")</f>
        <v xml:space="preserve"> </v>
      </c>
      <c r="S179" s="148" t="str">
        <f>IFERROR(VLOOKUP(Open[[#This Row],[TS ZH O/B 8.7.23 R]],$AZ$7:$BA$101,2,0)*S$5," ")</f>
        <v xml:space="preserve"> </v>
      </c>
      <c r="T179" s="148" t="str">
        <f>IFERROR(VLOOKUP(Open[[#This Row],[TS BA O A 12.08.23 R]],$AZ$7:$BA$101,2,0)*T$5," ")</f>
        <v xml:space="preserve"> </v>
      </c>
      <c r="U179" s="148" t="str">
        <f>IFERROR(VLOOKUP(Open[[#This Row],[TS BA O B 12.08.23  R]],$AZ$7:$BA$101,2,0)*U$5," ")</f>
        <v xml:space="preserve"> </v>
      </c>
      <c r="V179" s="148" t="str">
        <f>IFERROR(VLOOKUP(Open[[#This Row],[SM LT O A 2.9.23 R]],$AZ$7:$BA$101,2,0)*V$5," ")</f>
        <v xml:space="preserve"> </v>
      </c>
      <c r="W179" s="148" t="str">
        <f>IFERROR(VLOOKUP(Open[[#This Row],[SM LT O B 2.9.23 R]],$AZ$7:$BA$101,2,0)*W$5," ")</f>
        <v xml:space="preserve"> </v>
      </c>
      <c r="X179" s="148" t="str">
        <f>IFERROR(VLOOKUP(Open[[#This Row],[TS LA O 16.9.23 R]],$AZ$7:$BA$101,2,0)*X$5," ")</f>
        <v xml:space="preserve"> </v>
      </c>
      <c r="Y179" s="148" t="str">
        <f>IFERROR(VLOOKUP(Open[[#This Row],[TS ZH O 8.10.23 R]],$AZ$7:$BA$101,2,0)*Y$5," ")</f>
        <v xml:space="preserve"> </v>
      </c>
      <c r="Z179" s="148" t="str">
        <f>IFERROR(VLOOKUP(Open[[#This Row],[TS ZH O/A 6.1.24 R]],$AZ$7:$BA$101,2,0)*Z$5," ")</f>
        <v xml:space="preserve"> </v>
      </c>
      <c r="AA179" s="148" t="str">
        <f>IFERROR(VLOOKUP(Open[[#This Row],[TS ZH O/B 6.1.24 R]],$AZ$7:$BA$101,2,0)*AA$5," ")</f>
        <v xml:space="preserve"> </v>
      </c>
      <c r="AB179" s="148" t="str">
        <f>IFERROR(VLOOKUP(Open[[#This Row],[TS SH O 13.1.24 R]],$AZ$7:$BA$101,2,0)*AB$5," ")</f>
        <v xml:space="preserve"> </v>
      </c>
      <c r="AC179">
        <v>0</v>
      </c>
      <c r="AD179">
        <v>0</v>
      </c>
      <c r="AE179">
        <v>0</v>
      </c>
      <c r="AF179" s="63"/>
      <c r="AG179" s="63">
        <v>29</v>
      </c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</row>
    <row r="180" spans="1:48">
      <c r="A180" s="121">
        <f>RANK(Open[[#This Row],[PR Punkte]],Open[PR Punkte],0)</f>
        <v>171</v>
      </c>
      <c r="B180" s="122">
        <f>IF(Open[[#This Row],[PR Rang beim letzten Turnier]]&gt;Open[[#This Row],[PR Rang]],1,IF(Open[[#This Row],[PR Rang beim letzten Turnier]]=Open[[#This Row],[PR Rang]],0,-1))</f>
        <v>0</v>
      </c>
      <c r="C180" s="121">
        <f>RANK(Open[[#This Row],[PR Punkte]],Open[PR Punkte],0)</f>
        <v>171</v>
      </c>
      <c r="D180" s="128" t="s">
        <v>687</v>
      </c>
      <c r="E180" s="122" t="s">
        <v>17</v>
      </c>
      <c r="F180" s="129">
        <f>SUM(Open[[#This Row],[PR 1]:[PR 3]])</f>
        <v>217.5</v>
      </c>
      <c r="G180" s="52">
        <f>LARGE(Open[[#This Row],[TS ZH O/B 26.03.23]:[PR3]],1)</f>
        <v>217.5</v>
      </c>
      <c r="H180" s="52">
        <f>LARGE(Open[[#This Row],[TS ZH O/B 26.03.23]:[PR3]],2)</f>
        <v>0</v>
      </c>
      <c r="I180" s="52">
        <f>LARGE(Open[[#This Row],[TS ZH O/B 26.03.23]:[PR3]],3)</f>
        <v>0</v>
      </c>
      <c r="J180" s="1">
        <f t="shared" si="4"/>
        <v>171</v>
      </c>
      <c r="K180" s="123">
        <f t="shared" si="5"/>
        <v>217.5</v>
      </c>
      <c r="L180" s="52" t="str">
        <f>IFERROR(VLOOKUP(Open[[#This Row],[TS ZH O/B 26.03.23 Rang]],$AZ$7:$BA$101,2,0)*L$5," ")</f>
        <v xml:space="preserve"> </v>
      </c>
      <c r="M180" s="52">
        <f>IFERROR(VLOOKUP(Open[[#This Row],[TS SG O 29.04.23 Rang]],$AZ$7:$BA$101,2,0)*M$5," ")</f>
        <v>217.5</v>
      </c>
      <c r="N180" s="52" t="str">
        <f>IFERROR(VLOOKUP(Open[[#This Row],[TS ES O 11.06.23 Rang]],$AZ$7:$BA$101,2,0)*N$5," ")</f>
        <v xml:space="preserve"> </v>
      </c>
      <c r="O180" s="52" t="str">
        <f>IFERROR(VLOOKUP(Open[[#This Row],[TS SH O 24.06.23 Rang]],$AZ$7:$BA$101,2,0)*O$5," ")</f>
        <v xml:space="preserve"> </v>
      </c>
      <c r="P180" s="52" t="str">
        <f>IFERROR(VLOOKUP(Open[[#This Row],[TS LU O A 1.6.23 R]],$AZ$7:$BA$101,2,0)*P$5," ")</f>
        <v xml:space="preserve"> </v>
      </c>
      <c r="Q180" s="52" t="str">
        <f>IFERROR(VLOOKUP(Open[[#This Row],[TS LU O B 1.6.23 R]],$AZ$7:$BA$101,2,0)*Q$5," ")</f>
        <v xml:space="preserve"> </v>
      </c>
      <c r="R180" s="52" t="str">
        <f>IFERROR(VLOOKUP(Open[[#This Row],[TS ZH O/A 8.7.23 R]],$AZ$7:$BA$101,2,0)*R$5," ")</f>
        <v xml:space="preserve"> </v>
      </c>
      <c r="S180" s="148" t="str">
        <f>IFERROR(VLOOKUP(Open[[#This Row],[TS ZH O/B 8.7.23 R]],$AZ$7:$BA$101,2,0)*S$5," ")</f>
        <v xml:space="preserve"> </v>
      </c>
      <c r="T180" s="148" t="str">
        <f>IFERROR(VLOOKUP(Open[[#This Row],[TS BA O A 12.08.23 R]],$AZ$7:$BA$101,2,0)*T$5," ")</f>
        <v xml:space="preserve"> </v>
      </c>
      <c r="U180" s="148" t="str">
        <f>IFERROR(VLOOKUP(Open[[#This Row],[TS BA O B 12.08.23  R]],$AZ$7:$BA$101,2,0)*U$5," ")</f>
        <v xml:space="preserve"> </v>
      </c>
      <c r="V180" s="148" t="str">
        <f>IFERROR(VLOOKUP(Open[[#This Row],[SM LT O A 2.9.23 R]],$AZ$7:$BA$101,2,0)*V$5," ")</f>
        <v xml:space="preserve"> </v>
      </c>
      <c r="W180" s="148" t="str">
        <f>IFERROR(VLOOKUP(Open[[#This Row],[SM LT O B 2.9.23 R]],$AZ$7:$BA$101,2,0)*W$5," ")</f>
        <v xml:space="preserve"> </v>
      </c>
      <c r="X180" s="148" t="str">
        <f>IFERROR(VLOOKUP(Open[[#This Row],[TS LA O 16.9.23 R]],$AZ$7:$BA$101,2,0)*X$5," ")</f>
        <v xml:space="preserve"> </v>
      </c>
      <c r="Y180" s="148" t="str">
        <f>IFERROR(VLOOKUP(Open[[#This Row],[TS ZH O 8.10.23 R]],$AZ$7:$BA$101,2,0)*Y$5," ")</f>
        <v xml:space="preserve"> </v>
      </c>
      <c r="Z180" s="148" t="str">
        <f>IFERROR(VLOOKUP(Open[[#This Row],[TS ZH O/A 6.1.24 R]],$AZ$7:$BA$101,2,0)*Z$5," ")</f>
        <v xml:space="preserve"> </v>
      </c>
      <c r="AA180" s="148" t="str">
        <f>IFERROR(VLOOKUP(Open[[#This Row],[TS ZH O/B 6.1.24 R]],$AZ$7:$BA$101,2,0)*AA$5," ")</f>
        <v xml:space="preserve"> </v>
      </c>
      <c r="AB180" s="148" t="str">
        <f>IFERROR(VLOOKUP(Open[[#This Row],[TS SH O 13.1.24 R]],$AZ$7:$BA$101,2,0)*AB$5," ")</f>
        <v xml:space="preserve"> </v>
      </c>
      <c r="AC180">
        <v>0</v>
      </c>
      <c r="AD180">
        <v>0</v>
      </c>
      <c r="AE180">
        <v>0</v>
      </c>
      <c r="AF180" s="63"/>
      <c r="AG180" s="63">
        <v>29</v>
      </c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</row>
    <row r="181" spans="1:48">
      <c r="A181" s="53">
        <f>RANK(Open[[#This Row],[PR Punkte]],Open[PR Punkte],0)</f>
        <v>171</v>
      </c>
      <c r="B181">
        <f>IF(Open[[#This Row],[PR Rang beim letzten Turnier]]&gt;Open[[#This Row],[PR Rang]],1,IF(Open[[#This Row],[PR Rang beim letzten Turnier]]=Open[[#This Row],[PR Rang]],0,-1))</f>
        <v>0</v>
      </c>
      <c r="C181" s="53">
        <f>RANK(Open[[#This Row],[PR Punkte]],Open[PR Punkte],0)</f>
        <v>171</v>
      </c>
      <c r="D181" s="1" t="s">
        <v>663</v>
      </c>
      <c r="E181" t="s">
        <v>657</v>
      </c>
      <c r="F181" s="99">
        <f>SUM(Open[[#This Row],[PR 1]:[PR 3]])</f>
        <v>217.5</v>
      </c>
      <c r="G181" s="52">
        <f>LARGE(Open[[#This Row],[TS ZH O/B 26.03.23]:[PR3]],1)</f>
        <v>217.5</v>
      </c>
      <c r="H181" s="52">
        <f>LARGE(Open[[#This Row],[TS ZH O/B 26.03.23]:[PR3]],2)</f>
        <v>0</v>
      </c>
      <c r="I181" s="52">
        <f>LARGE(Open[[#This Row],[TS ZH O/B 26.03.23]:[PR3]],3)</f>
        <v>0</v>
      </c>
      <c r="J181" s="1">
        <f t="shared" si="4"/>
        <v>171</v>
      </c>
      <c r="K181" s="52">
        <f t="shared" si="5"/>
        <v>217.5</v>
      </c>
      <c r="L181" s="52" t="str">
        <f>IFERROR(VLOOKUP(Open[[#This Row],[TS ZH O/B 26.03.23 Rang]],$AZ$7:$BA$101,2,0)*L$5," ")</f>
        <v xml:space="preserve"> </v>
      </c>
      <c r="M181" s="52">
        <f>IFERROR(VLOOKUP(Open[[#This Row],[TS SG O 29.04.23 Rang]],$AZ$7:$BA$101,2,0)*M$5," ")</f>
        <v>217.5</v>
      </c>
      <c r="N181" s="52" t="str">
        <f>IFERROR(VLOOKUP(Open[[#This Row],[TS ES O 11.06.23 Rang]],$AZ$7:$BA$101,2,0)*N$5," ")</f>
        <v xml:space="preserve"> </v>
      </c>
      <c r="O181" s="52" t="str">
        <f>IFERROR(VLOOKUP(Open[[#This Row],[TS SH O 24.06.23 Rang]],$AZ$7:$BA$101,2,0)*O$5," ")</f>
        <v xml:space="preserve"> </v>
      </c>
      <c r="P181" s="52" t="str">
        <f>IFERROR(VLOOKUP(Open[[#This Row],[TS LU O A 1.6.23 R]],$AZ$7:$BA$101,2,0)*P$5," ")</f>
        <v xml:space="preserve"> </v>
      </c>
      <c r="Q181" s="52" t="str">
        <f>IFERROR(VLOOKUP(Open[[#This Row],[TS LU O B 1.6.23 R]],$AZ$7:$BA$101,2,0)*Q$5," ")</f>
        <v xml:space="preserve"> </v>
      </c>
      <c r="R181" s="52" t="str">
        <f>IFERROR(VLOOKUP(Open[[#This Row],[TS ZH O/A 8.7.23 R]],$AZ$7:$BA$101,2,0)*R$5," ")</f>
        <v xml:space="preserve"> </v>
      </c>
      <c r="S181" s="148" t="str">
        <f>IFERROR(VLOOKUP(Open[[#This Row],[TS ZH O/B 8.7.23 R]],$AZ$7:$BA$101,2,0)*S$5," ")</f>
        <v xml:space="preserve"> </v>
      </c>
      <c r="T181" s="148" t="str">
        <f>IFERROR(VLOOKUP(Open[[#This Row],[TS BA O A 12.08.23 R]],$AZ$7:$BA$101,2,0)*T$5," ")</f>
        <v xml:space="preserve"> </v>
      </c>
      <c r="U181" s="148" t="str">
        <f>IFERROR(VLOOKUP(Open[[#This Row],[TS BA O B 12.08.23  R]],$AZ$7:$BA$101,2,0)*U$5," ")</f>
        <v xml:space="preserve"> </v>
      </c>
      <c r="V181" s="148" t="str">
        <f>IFERROR(VLOOKUP(Open[[#This Row],[SM LT O A 2.9.23 R]],$AZ$7:$BA$101,2,0)*V$5," ")</f>
        <v xml:space="preserve"> </v>
      </c>
      <c r="W181" s="148" t="str">
        <f>IFERROR(VLOOKUP(Open[[#This Row],[SM LT O B 2.9.23 R]],$AZ$7:$BA$101,2,0)*W$5," ")</f>
        <v xml:space="preserve"> </v>
      </c>
      <c r="X181" s="148" t="str">
        <f>IFERROR(VLOOKUP(Open[[#This Row],[TS LA O 16.9.23 R]],$AZ$7:$BA$101,2,0)*X$5," ")</f>
        <v xml:space="preserve"> </v>
      </c>
      <c r="Y181" s="148" t="str">
        <f>IFERROR(VLOOKUP(Open[[#This Row],[TS ZH O 8.10.23 R]],$AZ$7:$BA$101,2,0)*Y$5," ")</f>
        <v xml:space="preserve"> </v>
      </c>
      <c r="Z181" s="148" t="str">
        <f>IFERROR(VLOOKUP(Open[[#This Row],[TS ZH O/A 6.1.24 R]],$AZ$7:$BA$101,2,0)*Z$5," ")</f>
        <v xml:space="preserve"> </v>
      </c>
      <c r="AA181" s="148" t="str">
        <f>IFERROR(VLOOKUP(Open[[#This Row],[TS ZH O/B 6.1.24 R]],$AZ$7:$BA$101,2,0)*AA$5," ")</f>
        <v xml:space="preserve"> </v>
      </c>
      <c r="AB181" s="148" t="str">
        <f>IFERROR(VLOOKUP(Open[[#This Row],[TS SH O 13.1.24 R]],$AZ$7:$BA$101,2,0)*AB$5," ")</f>
        <v xml:space="preserve"> </v>
      </c>
      <c r="AC181">
        <v>0</v>
      </c>
      <c r="AD181">
        <v>0</v>
      </c>
      <c r="AE181">
        <v>0</v>
      </c>
      <c r="AF181" s="63"/>
      <c r="AG181" s="63">
        <v>30</v>
      </c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</row>
    <row r="182" spans="1:48">
      <c r="A182" s="134">
        <f>RANK(Open[[#This Row],[PR Punkte]],Open[PR Punkte],0)</f>
        <v>171</v>
      </c>
      <c r="B182" s="133">
        <f>IF(Open[[#This Row],[PR Rang beim letzten Turnier]]&gt;Open[[#This Row],[PR Rang]],1,IF(Open[[#This Row],[PR Rang beim letzten Turnier]]=Open[[#This Row],[PR Rang]],0,-1))</f>
        <v>0</v>
      </c>
      <c r="C182" s="134">
        <f>RANK(Open[[#This Row],[PR Punkte]],Open[PR Punkte],0)</f>
        <v>171</v>
      </c>
      <c r="D182" s="137" t="s">
        <v>807</v>
      </c>
      <c r="E182" t="s">
        <v>10</v>
      </c>
      <c r="F182" s="135">
        <f>SUM(Open[[#This Row],[PR 1]:[PR 3]])</f>
        <v>217.5</v>
      </c>
      <c r="G182" s="52">
        <f>LARGE(Open[[#This Row],[TS ZH O/B 26.03.23]:[PR3]],1)</f>
        <v>217.5</v>
      </c>
      <c r="H182" s="52">
        <f>LARGE(Open[[#This Row],[TS ZH O/B 26.03.23]:[PR3]],2)</f>
        <v>0</v>
      </c>
      <c r="I182" s="52">
        <f>LARGE(Open[[#This Row],[TS ZH O/B 26.03.23]:[PR3]],3)</f>
        <v>0</v>
      </c>
      <c r="J182" s="137">
        <f t="shared" si="4"/>
        <v>171</v>
      </c>
      <c r="K182" s="136">
        <f t="shared" si="5"/>
        <v>217.5</v>
      </c>
      <c r="L182" s="52" t="str">
        <f>IFERROR(VLOOKUP(Open[[#This Row],[TS ZH O/B 26.03.23 Rang]],$AZ$7:$BA$101,2,0)*L$5," ")</f>
        <v xml:space="preserve"> </v>
      </c>
      <c r="M182" s="52">
        <f>IFERROR(VLOOKUP(Open[[#This Row],[TS SG O 29.04.23 Rang]],$AZ$7:$BA$101,2,0)*M$5," ")</f>
        <v>217.5</v>
      </c>
      <c r="N182" s="52" t="str">
        <f>IFERROR(VLOOKUP(Open[[#This Row],[TS ES O 11.06.23 Rang]],$AZ$7:$BA$101,2,0)*N$5," ")</f>
        <v xml:space="preserve"> </v>
      </c>
      <c r="O182" s="52" t="str">
        <f>IFERROR(VLOOKUP(Open[[#This Row],[TS SH O 24.06.23 Rang]],$AZ$7:$BA$101,2,0)*O$5," ")</f>
        <v xml:space="preserve"> </v>
      </c>
      <c r="P182" s="52" t="str">
        <f>IFERROR(VLOOKUP(Open[[#This Row],[TS LU O A 1.6.23 R]],$AZ$7:$BA$101,2,0)*P$5," ")</f>
        <v xml:space="preserve"> </v>
      </c>
      <c r="Q182" s="52" t="str">
        <f>IFERROR(VLOOKUP(Open[[#This Row],[TS LU O B 1.6.23 R]],$AZ$7:$BA$101,2,0)*Q$5," ")</f>
        <v xml:space="preserve"> </v>
      </c>
      <c r="R182" s="52" t="str">
        <f>IFERROR(VLOOKUP(Open[[#This Row],[TS ZH O/A 8.7.23 R]],$AZ$7:$BA$101,2,0)*R$5," ")</f>
        <v xml:space="preserve"> </v>
      </c>
      <c r="S182" s="148" t="str">
        <f>IFERROR(VLOOKUP(Open[[#This Row],[TS ZH O/B 8.7.23 R]],$AZ$7:$BA$101,2,0)*S$5," ")</f>
        <v xml:space="preserve"> </v>
      </c>
      <c r="T182" s="148" t="str">
        <f>IFERROR(VLOOKUP(Open[[#This Row],[TS BA O A 12.08.23 R]],$AZ$7:$BA$101,2,0)*T$5," ")</f>
        <v xml:space="preserve"> </v>
      </c>
      <c r="U182" s="148" t="str">
        <f>IFERROR(VLOOKUP(Open[[#This Row],[TS BA O B 12.08.23  R]],$AZ$7:$BA$101,2,0)*U$5," ")</f>
        <v xml:space="preserve"> </v>
      </c>
      <c r="V182" s="148" t="str">
        <f>IFERROR(VLOOKUP(Open[[#This Row],[SM LT O A 2.9.23 R]],$AZ$7:$BA$101,2,0)*V$5," ")</f>
        <v xml:space="preserve"> </v>
      </c>
      <c r="W182" s="148" t="str">
        <f>IFERROR(VLOOKUP(Open[[#This Row],[SM LT O B 2.9.23 R]],$AZ$7:$BA$101,2,0)*W$5," ")</f>
        <v xml:space="preserve"> </v>
      </c>
      <c r="X182" s="148" t="str">
        <f>IFERROR(VLOOKUP(Open[[#This Row],[TS LA O 16.9.23 R]],$AZ$7:$BA$101,2,0)*X$5," ")</f>
        <v xml:space="preserve"> </v>
      </c>
      <c r="Y182" s="148" t="str">
        <f>IFERROR(VLOOKUP(Open[[#This Row],[TS ZH O 8.10.23 R]],$AZ$7:$BA$101,2,0)*Y$5," ")</f>
        <v xml:space="preserve"> </v>
      </c>
      <c r="Z182" s="148" t="str">
        <f>IFERROR(VLOOKUP(Open[[#This Row],[TS ZH O/A 6.1.24 R]],$AZ$7:$BA$101,2,0)*Z$5," ")</f>
        <v xml:space="preserve"> </v>
      </c>
      <c r="AA182" s="148" t="str">
        <f>IFERROR(VLOOKUP(Open[[#This Row],[TS ZH O/B 6.1.24 R]],$AZ$7:$BA$101,2,0)*AA$5," ")</f>
        <v xml:space="preserve"> </v>
      </c>
      <c r="AB182" s="148" t="str">
        <f>IFERROR(VLOOKUP(Open[[#This Row],[TS SH O 13.1.24 R]],$AZ$7:$BA$101,2,0)*AB$5," ")</f>
        <v xml:space="preserve"> </v>
      </c>
      <c r="AC182">
        <v>0</v>
      </c>
      <c r="AD182">
        <v>0</v>
      </c>
      <c r="AE182">
        <v>0</v>
      </c>
      <c r="AF182" s="63"/>
      <c r="AG182" s="63">
        <v>30</v>
      </c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</row>
    <row r="183" spans="1:48">
      <c r="A183" s="53">
        <f>RANK(Open[[#This Row],[PR Punkte]],Open[PR Punkte],0)</f>
        <v>171</v>
      </c>
      <c r="B183">
        <f>IF(Open[[#This Row],[PR Rang beim letzten Turnier]]&gt;Open[[#This Row],[PR Rang]],1,IF(Open[[#This Row],[PR Rang beim letzten Turnier]]=Open[[#This Row],[PR Rang]],0,-1))</f>
        <v>0</v>
      </c>
      <c r="C183" s="53">
        <f>RANK(Open[[#This Row],[PR Punkte]],Open[PR Punkte],0)</f>
        <v>171</v>
      </c>
      <c r="D183" s="1" t="s">
        <v>138</v>
      </c>
      <c r="E183" s="1" t="s">
        <v>6</v>
      </c>
      <c r="F183" s="52">
        <f>SUM(Open[[#This Row],[PR 1]:[PR 3]])</f>
        <v>217.5</v>
      </c>
      <c r="G183" s="52">
        <f>LARGE(Open[[#This Row],[TS ZH O/B 26.03.23]:[PR3]],1)</f>
        <v>217.5</v>
      </c>
      <c r="H183" s="52">
        <f>LARGE(Open[[#This Row],[TS ZH O/B 26.03.23]:[PR3]],2)</f>
        <v>0</v>
      </c>
      <c r="I183" s="52">
        <f>LARGE(Open[[#This Row],[TS ZH O/B 26.03.23]:[PR3]],3)</f>
        <v>0</v>
      </c>
      <c r="J183" s="1">
        <f t="shared" si="4"/>
        <v>171</v>
      </c>
      <c r="K183" s="52">
        <f t="shared" si="5"/>
        <v>217.5</v>
      </c>
      <c r="L183" s="52" t="str">
        <f>IFERROR(VLOOKUP(Open[[#This Row],[TS ZH O/B 26.03.23 Rang]],$AZ$7:$BA$101,2,0)*L$5," ")</f>
        <v xml:space="preserve"> </v>
      </c>
      <c r="M183" s="52">
        <f>IFERROR(VLOOKUP(Open[[#This Row],[TS SG O 29.04.23 Rang]],$AZ$7:$BA$101,2,0)*M$5," ")</f>
        <v>217.5</v>
      </c>
      <c r="N183" s="52" t="str">
        <f>IFERROR(VLOOKUP(Open[[#This Row],[TS ES O 11.06.23 Rang]],$AZ$7:$BA$101,2,0)*N$5," ")</f>
        <v xml:space="preserve"> </v>
      </c>
      <c r="O183" s="52" t="str">
        <f>IFERROR(VLOOKUP(Open[[#This Row],[TS SH O 24.06.23 Rang]],$AZ$7:$BA$101,2,0)*O$5," ")</f>
        <v xml:space="preserve"> </v>
      </c>
      <c r="P183" s="52" t="str">
        <f>IFERROR(VLOOKUP(Open[[#This Row],[TS LU O A 1.6.23 R]],$AZ$7:$BA$101,2,0)*P$5," ")</f>
        <v xml:space="preserve"> </v>
      </c>
      <c r="Q183" s="52" t="str">
        <f>IFERROR(VLOOKUP(Open[[#This Row],[TS LU O B 1.6.23 R]],$AZ$7:$BA$101,2,0)*Q$5," ")</f>
        <v xml:space="preserve"> </v>
      </c>
      <c r="R183" s="52" t="str">
        <f>IFERROR(VLOOKUP(Open[[#This Row],[TS ZH O/A 8.7.23 R]],$AZ$7:$BA$101,2,0)*R$5," ")</f>
        <v xml:space="preserve"> </v>
      </c>
      <c r="S183" s="148" t="str">
        <f>IFERROR(VLOOKUP(Open[[#This Row],[TS ZH O/B 8.7.23 R]],$AZ$7:$BA$101,2,0)*S$5," ")</f>
        <v xml:space="preserve"> </v>
      </c>
      <c r="T183" s="148" t="str">
        <f>IFERROR(VLOOKUP(Open[[#This Row],[TS BA O A 12.08.23 R]],$AZ$7:$BA$101,2,0)*T$5," ")</f>
        <v xml:space="preserve"> </v>
      </c>
      <c r="U183" s="148" t="str">
        <f>IFERROR(VLOOKUP(Open[[#This Row],[TS BA O B 12.08.23  R]],$AZ$7:$BA$101,2,0)*U$5," ")</f>
        <v xml:space="preserve"> </v>
      </c>
      <c r="V183" s="148" t="str">
        <f>IFERROR(VLOOKUP(Open[[#This Row],[SM LT O A 2.9.23 R]],$AZ$7:$BA$101,2,0)*V$5," ")</f>
        <v xml:space="preserve"> </v>
      </c>
      <c r="W183" s="148" t="str">
        <f>IFERROR(VLOOKUP(Open[[#This Row],[SM LT O B 2.9.23 R]],$AZ$7:$BA$101,2,0)*W$5," ")</f>
        <v xml:space="preserve"> </v>
      </c>
      <c r="X183" s="148" t="str">
        <f>IFERROR(VLOOKUP(Open[[#This Row],[TS LA O 16.9.23 R]],$AZ$7:$BA$101,2,0)*X$5," ")</f>
        <v xml:space="preserve"> </v>
      </c>
      <c r="Y183" s="148" t="str">
        <f>IFERROR(VLOOKUP(Open[[#This Row],[TS ZH O 8.10.23 R]],$AZ$7:$BA$101,2,0)*Y$5," ")</f>
        <v xml:space="preserve"> </v>
      </c>
      <c r="Z183" s="148" t="str">
        <f>IFERROR(VLOOKUP(Open[[#This Row],[TS ZH O/A 6.1.24 R]],$AZ$7:$BA$101,2,0)*Z$5," ")</f>
        <v xml:space="preserve"> </v>
      </c>
      <c r="AA183" s="148" t="str">
        <f>IFERROR(VLOOKUP(Open[[#This Row],[TS ZH O/B 6.1.24 R]],$AZ$7:$BA$101,2,0)*AA$5," ")</f>
        <v xml:space="preserve"> </v>
      </c>
      <c r="AB183" s="148" t="str">
        <f>IFERROR(VLOOKUP(Open[[#This Row],[TS SH O 13.1.24 R]],$AZ$7:$BA$101,2,0)*AB$5," ")</f>
        <v xml:space="preserve"> </v>
      </c>
      <c r="AC183">
        <v>0</v>
      </c>
      <c r="AD183">
        <v>0</v>
      </c>
      <c r="AE183">
        <v>0</v>
      </c>
      <c r="AF183" s="63"/>
      <c r="AG183" s="63">
        <v>31</v>
      </c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</row>
    <row r="184" spans="1:48">
      <c r="A184" s="134">
        <f>RANK(Open[[#This Row],[PR Punkte]],Open[PR Punkte],0)</f>
        <v>171</v>
      </c>
      <c r="B184" s="133">
        <f>IF(Open[[#This Row],[PR Rang beim letzten Turnier]]&gt;Open[[#This Row],[PR Rang]],1,IF(Open[[#This Row],[PR Rang beim letzten Turnier]]=Open[[#This Row],[PR Rang]],0,-1))</f>
        <v>0</v>
      </c>
      <c r="C184" s="134">
        <f>RANK(Open[[#This Row],[PR Punkte]],Open[PR Punkte],0)</f>
        <v>171</v>
      </c>
      <c r="D184" s="137" t="s">
        <v>809</v>
      </c>
      <c r="E184" t="s">
        <v>6</v>
      </c>
      <c r="F184" s="135">
        <f>SUM(Open[[#This Row],[PR 1]:[PR 3]])</f>
        <v>217.5</v>
      </c>
      <c r="G184" s="52">
        <f>LARGE(Open[[#This Row],[TS ZH O/B 26.03.23]:[PR3]],1)</f>
        <v>217.5</v>
      </c>
      <c r="H184" s="52">
        <f>LARGE(Open[[#This Row],[TS ZH O/B 26.03.23]:[PR3]],2)</f>
        <v>0</v>
      </c>
      <c r="I184" s="52">
        <f>LARGE(Open[[#This Row],[TS ZH O/B 26.03.23]:[PR3]],3)</f>
        <v>0</v>
      </c>
      <c r="J184" s="137">
        <f t="shared" si="4"/>
        <v>171</v>
      </c>
      <c r="K184" s="136">
        <f t="shared" si="5"/>
        <v>217.5</v>
      </c>
      <c r="L184" s="52" t="str">
        <f>IFERROR(VLOOKUP(Open[[#This Row],[TS ZH O/B 26.03.23 Rang]],$AZ$7:$BA$101,2,0)*L$5," ")</f>
        <v xml:space="preserve"> </v>
      </c>
      <c r="M184" s="52">
        <f>IFERROR(VLOOKUP(Open[[#This Row],[TS SG O 29.04.23 Rang]],$AZ$7:$BA$101,2,0)*M$5," ")</f>
        <v>217.5</v>
      </c>
      <c r="N184" s="52" t="str">
        <f>IFERROR(VLOOKUP(Open[[#This Row],[TS ES O 11.06.23 Rang]],$AZ$7:$BA$101,2,0)*N$5," ")</f>
        <v xml:space="preserve"> </v>
      </c>
      <c r="O184" s="52" t="str">
        <f>IFERROR(VLOOKUP(Open[[#This Row],[TS SH O 24.06.23 Rang]],$AZ$7:$BA$101,2,0)*O$5," ")</f>
        <v xml:space="preserve"> </v>
      </c>
      <c r="P184" s="52" t="str">
        <f>IFERROR(VLOOKUP(Open[[#This Row],[TS LU O A 1.6.23 R]],$AZ$7:$BA$101,2,0)*P$5," ")</f>
        <v xml:space="preserve"> </v>
      </c>
      <c r="Q184" s="52" t="str">
        <f>IFERROR(VLOOKUP(Open[[#This Row],[TS LU O B 1.6.23 R]],$AZ$7:$BA$101,2,0)*Q$5," ")</f>
        <v xml:space="preserve"> </v>
      </c>
      <c r="R184" s="52" t="str">
        <f>IFERROR(VLOOKUP(Open[[#This Row],[TS ZH O/A 8.7.23 R]],$AZ$7:$BA$101,2,0)*R$5," ")</f>
        <v xml:space="preserve"> </v>
      </c>
      <c r="S184" s="148" t="str">
        <f>IFERROR(VLOOKUP(Open[[#This Row],[TS ZH O/B 8.7.23 R]],$AZ$7:$BA$101,2,0)*S$5," ")</f>
        <v xml:space="preserve"> </v>
      </c>
      <c r="T184" s="148" t="str">
        <f>IFERROR(VLOOKUP(Open[[#This Row],[TS BA O A 12.08.23 R]],$AZ$7:$BA$101,2,0)*T$5," ")</f>
        <v xml:space="preserve"> </v>
      </c>
      <c r="U184" s="148" t="str">
        <f>IFERROR(VLOOKUP(Open[[#This Row],[TS BA O B 12.08.23  R]],$AZ$7:$BA$101,2,0)*U$5," ")</f>
        <v xml:space="preserve"> </v>
      </c>
      <c r="V184" s="148" t="str">
        <f>IFERROR(VLOOKUP(Open[[#This Row],[SM LT O A 2.9.23 R]],$AZ$7:$BA$101,2,0)*V$5," ")</f>
        <v xml:space="preserve"> </v>
      </c>
      <c r="W184" s="148" t="str">
        <f>IFERROR(VLOOKUP(Open[[#This Row],[SM LT O B 2.9.23 R]],$AZ$7:$BA$101,2,0)*W$5," ")</f>
        <v xml:space="preserve"> </v>
      </c>
      <c r="X184" s="148" t="str">
        <f>IFERROR(VLOOKUP(Open[[#This Row],[TS LA O 16.9.23 R]],$AZ$7:$BA$101,2,0)*X$5," ")</f>
        <v xml:space="preserve"> </v>
      </c>
      <c r="Y184" s="148" t="str">
        <f>IFERROR(VLOOKUP(Open[[#This Row],[TS ZH O 8.10.23 R]],$AZ$7:$BA$101,2,0)*Y$5," ")</f>
        <v xml:space="preserve"> </v>
      </c>
      <c r="Z184" s="148" t="str">
        <f>IFERROR(VLOOKUP(Open[[#This Row],[TS ZH O/A 6.1.24 R]],$AZ$7:$BA$101,2,0)*Z$5," ")</f>
        <v xml:space="preserve"> </v>
      </c>
      <c r="AA184" s="148" t="str">
        <f>IFERROR(VLOOKUP(Open[[#This Row],[TS ZH O/B 6.1.24 R]],$AZ$7:$BA$101,2,0)*AA$5," ")</f>
        <v xml:space="preserve"> </v>
      </c>
      <c r="AB184" s="148" t="str">
        <f>IFERROR(VLOOKUP(Open[[#This Row],[TS SH O 13.1.24 R]],$AZ$7:$BA$101,2,0)*AB$5," ")</f>
        <v xml:space="preserve"> </v>
      </c>
      <c r="AC184">
        <v>0</v>
      </c>
      <c r="AD184">
        <v>0</v>
      </c>
      <c r="AE184">
        <v>0</v>
      </c>
      <c r="AF184" s="63"/>
      <c r="AG184" s="63">
        <v>31</v>
      </c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</row>
    <row r="185" spans="1:48">
      <c r="A185" s="134">
        <f>RANK(Open[[#This Row],[PR Punkte]],Open[PR Punkte],0)</f>
        <v>171</v>
      </c>
      <c r="B185" s="133">
        <f>IF(Open[[#This Row],[PR Rang beim letzten Turnier]]&gt;Open[[#This Row],[PR Rang]],1,IF(Open[[#This Row],[PR Rang beim letzten Turnier]]=Open[[#This Row],[PR Rang]],0,-1))</f>
        <v>0</v>
      </c>
      <c r="C185" s="134">
        <f>RANK(Open[[#This Row],[PR Punkte]],Open[PR Punkte],0)</f>
        <v>171</v>
      </c>
      <c r="D185" s="137" t="s">
        <v>810</v>
      </c>
      <c r="E185" t="s">
        <v>9</v>
      </c>
      <c r="F185" s="135">
        <f>SUM(Open[[#This Row],[PR 1]:[PR 3]])</f>
        <v>217.5</v>
      </c>
      <c r="G185" s="52">
        <f>LARGE(Open[[#This Row],[TS ZH O/B 26.03.23]:[PR3]],1)</f>
        <v>217.5</v>
      </c>
      <c r="H185" s="52">
        <f>LARGE(Open[[#This Row],[TS ZH O/B 26.03.23]:[PR3]],2)</f>
        <v>0</v>
      </c>
      <c r="I185" s="52">
        <f>LARGE(Open[[#This Row],[TS ZH O/B 26.03.23]:[PR3]],3)</f>
        <v>0</v>
      </c>
      <c r="J185" s="137">
        <f t="shared" si="4"/>
        <v>171</v>
      </c>
      <c r="K185" s="136">
        <f t="shared" si="5"/>
        <v>217.5</v>
      </c>
      <c r="L185" s="52" t="str">
        <f>IFERROR(VLOOKUP(Open[[#This Row],[TS ZH O/B 26.03.23 Rang]],$AZ$7:$BA$101,2,0)*L$5," ")</f>
        <v xml:space="preserve"> </v>
      </c>
      <c r="M185" s="52">
        <f>IFERROR(VLOOKUP(Open[[#This Row],[TS SG O 29.04.23 Rang]],$AZ$7:$BA$101,2,0)*M$5," ")</f>
        <v>217.5</v>
      </c>
      <c r="N185" s="52" t="str">
        <f>IFERROR(VLOOKUP(Open[[#This Row],[TS ES O 11.06.23 Rang]],$AZ$7:$BA$101,2,0)*N$5," ")</f>
        <v xml:space="preserve"> </v>
      </c>
      <c r="O185" s="52" t="str">
        <f>IFERROR(VLOOKUP(Open[[#This Row],[TS SH O 24.06.23 Rang]],$AZ$7:$BA$101,2,0)*O$5," ")</f>
        <v xml:space="preserve"> </v>
      </c>
      <c r="P185" s="52" t="str">
        <f>IFERROR(VLOOKUP(Open[[#This Row],[TS LU O A 1.6.23 R]],$AZ$7:$BA$101,2,0)*P$5," ")</f>
        <v xml:space="preserve"> </v>
      </c>
      <c r="Q185" s="52" t="str">
        <f>IFERROR(VLOOKUP(Open[[#This Row],[TS LU O B 1.6.23 R]],$AZ$7:$BA$101,2,0)*Q$5," ")</f>
        <v xml:space="preserve"> </v>
      </c>
      <c r="R185" s="52" t="str">
        <f>IFERROR(VLOOKUP(Open[[#This Row],[TS ZH O/A 8.7.23 R]],$AZ$7:$BA$101,2,0)*R$5," ")</f>
        <v xml:space="preserve"> </v>
      </c>
      <c r="S185" s="148" t="str">
        <f>IFERROR(VLOOKUP(Open[[#This Row],[TS ZH O/B 8.7.23 R]],$AZ$7:$BA$101,2,0)*S$5," ")</f>
        <v xml:space="preserve"> </v>
      </c>
      <c r="T185" s="148" t="str">
        <f>IFERROR(VLOOKUP(Open[[#This Row],[TS BA O A 12.08.23 R]],$AZ$7:$BA$101,2,0)*T$5," ")</f>
        <v xml:space="preserve"> </v>
      </c>
      <c r="U185" s="148" t="str">
        <f>IFERROR(VLOOKUP(Open[[#This Row],[TS BA O B 12.08.23  R]],$AZ$7:$BA$101,2,0)*U$5," ")</f>
        <v xml:space="preserve"> </v>
      </c>
      <c r="V185" s="148" t="str">
        <f>IFERROR(VLOOKUP(Open[[#This Row],[SM LT O A 2.9.23 R]],$AZ$7:$BA$101,2,0)*V$5," ")</f>
        <v xml:space="preserve"> </v>
      </c>
      <c r="W185" s="148" t="str">
        <f>IFERROR(VLOOKUP(Open[[#This Row],[SM LT O B 2.9.23 R]],$AZ$7:$BA$101,2,0)*W$5," ")</f>
        <v xml:space="preserve"> </v>
      </c>
      <c r="X185" s="148" t="str">
        <f>IFERROR(VLOOKUP(Open[[#This Row],[TS LA O 16.9.23 R]],$AZ$7:$BA$101,2,0)*X$5," ")</f>
        <v xml:space="preserve"> </v>
      </c>
      <c r="Y185" s="148" t="str">
        <f>IFERROR(VLOOKUP(Open[[#This Row],[TS ZH O 8.10.23 R]],$AZ$7:$BA$101,2,0)*Y$5," ")</f>
        <v xml:space="preserve"> </v>
      </c>
      <c r="Z185" s="148" t="str">
        <f>IFERROR(VLOOKUP(Open[[#This Row],[TS ZH O/A 6.1.24 R]],$AZ$7:$BA$101,2,0)*Z$5," ")</f>
        <v xml:space="preserve"> </v>
      </c>
      <c r="AA185" s="148" t="str">
        <f>IFERROR(VLOOKUP(Open[[#This Row],[TS ZH O/B 6.1.24 R]],$AZ$7:$BA$101,2,0)*AA$5," ")</f>
        <v xml:space="preserve"> </v>
      </c>
      <c r="AB185" s="148" t="str">
        <f>IFERROR(VLOOKUP(Open[[#This Row],[TS SH O 13.1.24 R]],$AZ$7:$BA$101,2,0)*AB$5," ")</f>
        <v xml:space="preserve"> </v>
      </c>
      <c r="AC185">
        <v>0</v>
      </c>
      <c r="AD185">
        <v>0</v>
      </c>
      <c r="AE185">
        <v>0</v>
      </c>
      <c r="AF185" s="63"/>
      <c r="AG185" s="63">
        <v>32</v>
      </c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</row>
    <row r="186" spans="1:48">
      <c r="A186" s="134">
        <f>RANK(Open[[#This Row],[PR Punkte]],Open[PR Punkte],0)</f>
        <v>171</v>
      </c>
      <c r="B186" s="133">
        <f>IF(Open[[#This Row],[PR Rang beim letzten Turnier]]&gt;Open[[#This Row],[PR Rang]],1,IF(Open[[#This Row],[PR Rang beim letzten Turnier]]=Open[[#This Row],[PR Rang]],0,-1))</f>
        <v>0</v>
      </c>
      <c r="C186" s="134">
        <f>RANK(Open[[#This Row],[PR Punkte]],Open[PR Punkte],0)</f>
        <v>171</v>
      </c>
      <c r="D186" s="137" t="s">
        <v>811</v>
      </c>
      <c r="E186" t="s">
        <v>10</v>
      </c>
      <c r="F186" s="135">
        <f>SUM(Open[[#This Row],[PR 1]:[PR 3]])</f>
        <v>217.5</v>
      </c>
      <c r="G186" s="52">
        <f>LARGE(Open[[#This Row],[TS ZH O/B 26.03.23]:[PR3]],1)</f>
        <v>217.5</v>
      </c>
      <c r="H186" s="52">
        <f>LARGE(Open[[#This Row],[TS ZH O/B 26.03.23]:[PR3]],2)</f>
        <v>0</v>
      </c>
      <c r="I186" s="52">
        <f>LARGE(Open[[#This Row],[TS ZH O/B 26.03.23]:[PR3]],3)</f>
        <v>0</v>
      </c>
      <c r="J186" s="137">
        <f t="shared" si="4"/>
        <v>171</v>
      </c>
      <c r="K186" s="136">
        <f t="shared" si="5"/>
        <v>217.5</v>
      </c>
      <c r="L186" s="52" t="str">
        <f>IFERROR(VLOOKUP(Open[[#This Row],[TS ZH O/B 26.03.23 Rang]],$AZ$7:$BA$101,2,0)*L$5," ")</f>
        <v xml:space="preserve"> </v>
      </c>
      <c r="M186" s="52">
        <f>IFERROR(VLOOKUP(Open[[#This Row],[TS SG O 29.04.23 Rang]],$AZ$7:$BA$101,2,0)*M$5," ")</f>
        <v>217.5</v>
      </c>
      <c r="N186" s="52" t="str">
        <f>IFERROR(VLOOKUP(Open[[#This Row],[TS ES O 11.06.23 Rang]],$AZ$7:$BA$101,2,0)*N$5," ")</f>
        <v xml:space="preserve"> </v>
      </c>
      <c r="O186" s="52" t="str">
        <f>IFERROR(VLOOKUP(Open[[#This Row],[TS SH O 24.06.23 Rang]],$AZ$7:$BA$101,2,0)*O$5," ")</f>
        <v xml:space="preserve"> </v>
      </c>
      <c r="P186" s="52" t="str">
        <f>IFERROR(VLOOKUP(Open[[#This Row],[TS LU O A 1.6.23 R]],$AZ$7:$BA$101,2,0)*P$5," ")</f>
        <v xml:space="preserve"> </v>
      </c>
      <c r="Q186" s="52" t="str">
        <f>IFERROR(VLOOKUP(Open[[#This Row],[TS LU O B 1.6.23 R]],$AZ$7:$BA$101,2,0)*Q$5," ")</f>
        <v xml:space="preserve"> </v>
      </c>
      <c r="R186" s="52" t="str">
        <f>IFERROR(VLOOKUP(Open[[#This Row],[TS ZH O/A 8.7.23 R]],$AZ$7:$BA$101,2,0)*R$5," ")</f>
        <v xml:space="preserve"> </v>
      </c>
      <c r="S186" s="148" t="str">
        <f>IFERROR(VLOOKUP(Open[[#This Row],[TS ZH O/B 8.7.23 R]],$AZ$7:$BA$101,2,0)*S$5," ")</f>
        <v xml:space="preserve"> </v>
      </c>
      <c r="T186" s="148" t="str">
        <f>IFERROR(VLOOKUP(Open[[#This Row],[TS BA O A 12.08.23 R]],$AZ$7:$BA$101,2,0)*T$5," ")</f>
        <v xml:space="preserve"> </v>
      </c>
      <c r="U186" s="148" t="str">
        <f>IFERROR(VLOOKUP(Open[[#This Row],[TS BA O B 12.08.23  R]],$AZ$7:$BA$101,2,0)*U$5," ")</f>
        <v xml:space="preserve"> </v>
      </c>
      <c r="V186" s="148" t="str">
        <f>IFERROR(VLOOKUP(Open[[#This Row],[SM LT O A 2.9.23 R]],$AZ$7:$BA$101,2,0)*V$5," ")</f>
        <v xml:space="preserve"> </v>
      </c>
      <c r="W186" s="148" t="str">
        <f>IFERROR(VLOOKUP(Open[[#This Row],[SM LT O B 2.9.23 R]],$AZ$7:$BA$101,2,0)*W$5," ")</f>
        <v xml:space="preserve"> </v>
      </c>
      <c r="X186" s="148" t="str">
        <f>IFERROR(VLOOKUP(Open[[#This Row],[TS LA O 16.9.23 R]],$AZ$7:$BA$101,2,0)*X$5," ")</f>
        <v xml:space="preserve"> </v>
      </c>
      <c r="Y186" s="148" t="str">
        <f>IFERROR(VLOOKUP(Open[[#This Row],[TS ZH O 8.10.23 R]],$AZ$7:$BA$101,2,0)*Y$5," ")</f>
        <v xml:space="preserve"> </v>
      </c>
      <c r="Z186" s="148" t="str">
        <f>IFERROR(VLOOKUP(Open[[#This Row],[TS ZH O/A 6.1.24 R]],$AZ$7:$BA$101,2,0)*Z$5," ")</f>
        <v xml:space="preserve"> </v>
      </c>
      <c r="AA186" s="148" t="str">
        <f>IFERROR(VLOOKUP(Open[[#This Row],[TS ZH O/B 6.1.24 R]],$AZ$7:$BA$101,2,0)*AA$5," ")</f>
        <v xml:space="preserve"> </v>
      </c>
      <c r="AB186" s="148" t="str">
        <f>IFERROR(VLOOKUP(Open[[#This Row],[TS SH O 13.1.24 R]],$AZ$7:$BA$101,2,0)*AB$5," ")</f>
        <v xml:space="preserve"> </v>
      </c>
      <c r="AC186">
        <v>0</v>
      </c>
      <c r="AD186">
        <v>0</v>
      </c>
      <c r="AE186">
        <v>0</v>
      </c>
      <c r="AF186" s="63"/>
      <c r="AG186" s="63">
        <v>32</v>
      </c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</row>
    <row r="187" spans="1:48">
      <c r="A187" s="53">
        <f>RANK(Open[[#This Row],[PR Punkte]],Open[PR Punkte],0)</f>
        <v>181</v>
      </c>
      <c r="B187">
        <f>IF(Open[[#This Row],[PR Rang beim letzten Turnier]]&gt;Open[[#This Row],[PR Rang]],1,IF(Open[[#This Row],[PR Rang beim letzten Turnier]]=Open[[#This Row],[PR Rang]],0,-1))</f>
        <v>0</v>
      </c>
      <c r="C187" s="53">
        <f>RANK(Open[[#This Row],[PR Punkte]],Open[PR Punkte],0)</f>
        <v>181</v>
      </c>
      <c r="D187" s="1" t="s">
        <v>861</v>
      </c>
      <c r="E187" t="s">
        <v>0</v>
      </c>
      <c r="F187" s="52">
        <f>SUM(Open[[#This Row],[PR 1]:[PR 3]])</f>
        <v>217</v>
      </c>
      <c r="G187" s="52">
        <f>LARGE(Open[[#This Row],[TS ZH O/B 26.03.23]:[PR3]],1)</f>
        <v>177</v>
      </c>
      <c r="H187" s="52">
        <f>LARGE(Open[[#This Row],[TS ZH O/B 26.03.23]:[PR3]],2)</f>
        <v>40</v>
      </c>
      <c r="I187" s="52">
        <f>LARGE(Open[[#This Row],[TS ZH O/B 26.03.23]:[PR3]],3)</f>
        <v>0</v>
      </c>
      <c r="J187" s="1">
        <f t="shared" si="4"/>
        <v>181</v>
      </c>
      <c r="K187" s="52">
        <f t="shared" si="5"/>
        <v>217</v>
      </c>
      <c r="L187" s="52" t="str">
        <f>IFERROR(VLOOKUP(Open[[#This Row],[TS ZH O/B 26.03.23 Rang]],$AZ$7:$BA$101,2,0)*L$5," ")</f>
        <v xml:space="preserve"> </v>
      </c>
      <c r="M187" s="52" t="str">
        <f>IFERROR(VLOOKUP(Open[[#This Row],[TS SG O 29.04.23 Rang]],$AZ$7:$BA$101,2,0)*M$5," ")</f>
        <v xml:space="preserve"> </v>
      </c>
      <c r="N187" s="52" t="str">
        <f>IFERROR(VLOOKUP(Open[[#This Row],[TS ES O 11.06.23 Rang]],$AZ$7:$BA$101,2,0)*N$5," ")</f>
        <v xml:space="preserve"> </v>
      </c>
      <c r="O187" s="52" t="str">
        <f>IFERROR(VLOOKUP(Open[[#This Row],[TS SH O 24.06.23 Rang]],$AZ$7:$BA$101,2,0)*O$5," ")</f>
        <v xml:space="preserve"> </v>
      </c>
      <c r="P187" s="52">
        <f>IFERROR(VLOOKUP(Open[[#This Row],[TS LU O A 1.6.23 R]],$AZ$7:$BA$101,2,0)*P$5," ")</f>
        <v>177</v>
      </c>
      <c r="Q187" s="52" t="str">
        <f>IFERROR(VLOOKUP(Open[[#This Row],[TS LU O B 1.6.23 R]],$AZ$7:$BA$101,2,0)*Q$5," ")</f>
        <v xml:space="preserve"> </v>
      </c>
      <c r="R187" s="52" t="str">
        <f>IFERROR(VLOOKUP(Open[[#This Row],[TS ZH O/A 8.7.23 R]],$AZ$7:$BA$101,2,0)*R$5," ")</f>
        <v xml:space="preserve"> </v>
      </c>
      <c r="S187" s="148" t="str">
        <f>IFERROR(VLOOKUP(Open[[#This Row],[TS ZH O/B 8.7.23 R]],$AZ$7:$BA$101,2,0)*S$5," ")</f>
        <v xml:space="preserve"> </v>
      </c>
      <c r="T187" s="148" t="str">
        <f>IFERROR(VLOOKUP(Open[[#This Row],[TS BA O A 12.08.23 R]],$AZ$7:$BA$101,2,0)*T$5," ")</f>
        <v xml:space="preserve"> </v>
      </c>
      <c r="U187" s="148" t="str">
        <f>IFERROR(VLOOKUP(Open[[#This Row],[TS BA O B 12.08.23  R]],$AZ$7:$BA$101,2,0)*U$5," ")</f>
        <v xml:space="preserve"> </v>
      </c>
      <c r="V187" s="148" t="str">
        <f>IFERROR(VLOOKUP(Open[[#This Row],[SM LT O A 2.9.23 R]],$AZ$7:$BA$101,2,0)*V$5," ")</f>
        <v xml:space="preserve"> </v>
      </c>
      <c r="W187" s="148">
        <f>IFERROR(VLOOKUP(Open[[#This Row],[SM LT O B 2.9.23 R]],$AZ$7:$BA$101,2,0)*W$5," ")</f>
        <v>40</v>
      </c>
      <c r="X187" s="148" t="str">
        <f>IFERROR(VLOOKUP(Open[[#This Row],[TS LA O 16.9.23 R]],$AZ$7:$BA$101,2,0)*X$5," ")</f>
        <v xml:space="preserve"> </v>
      </c>
      <c r="Y187" s="148" t="str">
        <f>IFERROR(VLOOKUP(Open[[#This Row],[TS ZH O 8.10.23 R]],$AZ$7:$BA$101,2,0)*Y$5," ")</f>
        <v xml:space="preserve"> </v>
      </c>
      <c r="Z187" s="148" t="str">
        <f>IFERROR(VLOOKUP(Open[[#This Row],[TS ZH O/A 6.1.24 R]],$AZ$7:$BA$101,2,0)*Z$5," ")</f>
        <v xml:space="preserve"> </v>
      </c>
      <c r="AA187" s="148" t="str">
        <f>IFERROR(VLOOKUP(Open[[#This Row],[TS ZH O/B 6.1.24 R]],$AZ$7:$BA$101,2,0)*AA$5," ")</f>
        <v xml:space="preserve"> </v>
      </c>
      <c r="AB187" s="148" t="str">
        <f>IFERROR(VLOOKUP(Open[[#This Row],[TS SH O 13.1.24 R]],$AZ$7:$BA$101,2,0)*AB$5," ")</f>
        <v xml:space="preserve"> </v>
      </c>
      <c r="AC187">
        <v>0</v>
      </c>
      <c r="AD187">
        <v>0</v>
      </c>
      <c r="AE187">
        <v>0</v>
      </c>
      <c r="AF187" s="63"/>
      <c r="AG187" s="63"/>
      <c r="AH187" s="63"/>
      <c r="AI187" s="63"/>
      <c r="AJ187" s="63">
        <v>20</v>
      </c>
      <c r="AK187" s="63"/>
      <c r="AL187" s="63"/>
      <c r="AM187" s="63"/>
      <c r="AN187" s="63"/>
      <c r="AO187" s="63"/>
      <c r="AP187" s="63"/>
      <c r="AQ187" s="63">
        <v>7</v>
      </c>
      <c r="AR187" s="63"/>
      <c r="AS187" s="63"/>
      <c r="AT187" s="63"/>
      <c r="AU187" s="63"/>
      <c r="AV187" s="63"/>
    </row>
    <row r="188" spans="1:48">
      <c r="A188" s="152">
        <f>RANK(Open[[#This Row],[PR Punkte]],Open[PR Punkte],0)</f>
        <v>182</v>
      </c>
      <c r="B188" s="151">
        <f>IF(Open[[#This Row],[PR Rang beim letzten Turnier]]&gt;Open[[#This Row],[PR Rang]],1,IF(Open[[#This Row],[PR Rang beim letzten Turnier]]=Open[[#This Row],[PR Rang]],0,-1))</f>
        <v>0</v>
      </c>
      <c r="C188" s="152">
        <f>RANK(Open[[#This Row],[PR Punkte]],Open[PR Punkte],0)</f>
        <v>182</v>
      </c>
      <c r="D188" s="153" t="s">
        <v>1035</v>
      </c>
      <c r="E188" t="s">
        <v>11</v>
      </c>
      <c r="F188" s="154">
        <f>SUM(Open[[#This Row],[PR 1]:[PR 3]])</f>
        <v>216</v>
      </c>
      <c r="G188" s="52">
        <f>LARGE(Open[[#This Row],[TS ZH O/B 26.03.23]:[PR3]],1)</f>
        <v>216</v>
      </c>
      <c r="H188" s="52">
        <f>LARGE(Open[[#This Row],[TS ZH O/B 26.03.23]:[PR3]],2)</f>
        <v>0</v>
      </c>
      <c r="I188" s="52">
        <f>LARGE(Open[[#This Row],[TS ZH O/B 26.03.23]:[PR3]],3)</f>
        <v>0</v>
      </c>
      <c r="J188" s="153">
        <f t="shared" si="4"/>
        <v>182</v>
      </c>
      <c r="K188" s="155">
        <f t="shared" si="5"/>
        <v>216</v>
      </c>
      <c r="L188" s="52" t="str">
        <f>IFERROR(VLOOKUP(Open[[#This Row],[TS ZH O/B 26.03.23 Rang]],$AZ$7:$BA$101,2,0)*L$5," ")</f>
        <v xml:space="preserve"> </v>
      </c>
      <c r="M188" s="52" t="str">
        <f>IFERROR(VLOOKUP(Open[[#This Row],[TS SG O 29.04.23 Rang]],$AZ$7:$BA$101,2,0)*M$5," ")</f>
        <v xml:space="preserve"> </v>
      </c>
      <c r="N188" s="52" t="str">
        <f>IFERROR(VLOOKUP(Open[[#This Row],[TS ES O 11.06.23 Rang]],$AZ$7:$BA$101,2,0)*N$5," ")</f>
        <v xml:space="preserve"> </v>
      </c>
      <c r="O188" s="52" t="str">
        <f>IFERROR(VLOOKUP(Open[[#This Row],[TS SH O 24.06.23 Rang]],$AZ$7:$BA$101,2,0)*O$5," ")</f>
        <v xml:space="preserve"> </v>
      </c>
      <c r="P188" s="52" t="str">
        <f>IFERROR(VLOOKUP(Open[[#This Row],[TS LU O A 1.6.23 R]],$AZ$7:$BA$101,2,0)*P$5," ")</f>
        <v xml:space="preserve"> </v>
      </c>
      <c r="Q188" s="52" t="str">
        <f>IFERROR(VLOOKUP(Open[[#This Row],[TS LU O B 1.6.23 R]],$AZ$7:$BA$101,2,0)*Q$5," ")</f>
        <v xml:space="preserve"> </v>
      </c>
      <c r="R188" s="52" t="str">
        <f>IFERROR(VLOOKUP(Open[[#This Row],[TS ZH O/A 8.7.23 R]],$AZ$7:$BA$101,2,0)*R$5," ")</f>
        <v xml:space="preserve"> </v>
      </c>
      <c r="S188" s="148" t="str">
        <f>IFERROR(VLOOKUP(Open[[#This Row],[TS ZH O/B 8.7.23 R]],$AZ$7:$BA$101,2,0)*S$5," ")</f>
        <v xml:space="preserve"> </v>
      </c>
      <c r="T188" s="148" t="str">
        <f>IFERROR(VLOOKUP(Open[[#This Row],[TS BA O A 12.08.23 R]],$AZ$7:$BA$101,2,0)*T$5," ")</f>
        <v xml:space="preserve"> </v>
      </c>
      <c r="U188" s="148" t="str">
        <f>IFERROR(VLOOKUP(Open[[#This Row],[TS BA O B 12.08.23  R]],$AZ$7:$BA$101,2,0)*U$5," ")</f>
        <v xml:space="preserve"> </v>
      </c>
      <c r="V188" s="148" t="str">
        <f>IFERROR(VLOOKUP(Open[[#This Row],[SM LT O A 2.9.23 R]],$AZ$7:$BA$101,2,0)*V$5," ")</f>
        <v xml:space="preserve"> </v>
      </c>
      <c r="W188" s="148" t="str">
        <f>IFERROR(VLOOKUP(Open[[#This Row],[SM LT O B 2.9.23 R]],$AZ$7:$BA$101,2,0)*W$5," ")</f>
        <v xml:space="preserve"> </v>
      </c>
      <c r="X188" s="148" t="str">
        <f>IFERROR(VLOOKUP(Open[[#This Row],[TS LA O 16.9.23 R]],$AZ$7:$BA$101,2,0)*X$5," ")</f>
        <v xml:space="preserve"> </v>
      </c>
      <c r="Y188" s="148" t="str">
        <f>IFERROR(VLOOKUP(Open[[#This Row],[TS ZH O 8.10.23 R]],$AZ$7:$BA$101,2,0)*Y$5," ")</f>
        <v xml:space="preserve"> </v>
      </c>
      <c r="Z188" s="148">
        <f>IFERROR(VLOOKUP(Open[[#This Row],[TS ZH O/A 6.1.24 R]],$AZ$7:$BA$101,2,0)*Z$5," ")</f>
        <v>216</v>
      </c>
      <c r="AA188" s="148" t="str">
        <f>IFERROR(VLOOKUP(Open[[#This Row],[TS ZH O/B 6.1.24 R]],$AZ$7:$BA$101,2,0)*AA$5," ")</f>
        <v xml:space="preserve"> </v>
      </c>
      <c r="AB188" s="148" t="str">
        <f>IFERROR(VLOOKUP(Open[[#This Row],[TS SH O 13.1.24 R]],$AZ$7:$BA$101,2,0)*AB$5," ")</f>
        <v xml:space="preserve"> </v>
      </c>
      <c r="AC188">
        <v>0</v>
      </c>
      <c r="AD188">
        <v>0</v>
      </c>
      <c r="AE188">
        <v>0</v>
      </c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>
        <v>21</v>
      </c>
      <c r="AU188" s="63"/>
      <c r="AV188" s="63"/>
    </row>
    <row r="189" spans="1:48">
      <c r="A189" s="53">
        <f>RANK(Open[[#This Row],[PR Punkte]],Open[PR Punkte],0)</f>
        <v>183</v>
      </c>
      <c r="B189">
        <f>IF(Open[[#This Row],[PR Rang beim letzten Turnier]]&gt;Open[[#This Row],[PR Rang]],1,IF(Open[[#This Row],[PR Rang beim letzten Turnier]]=Open[[#This Row],[PR Rang]],0,-1))</f>
        <v>0</v>
      </c>
      <c r="C189" s="53">
        <f>RANK(Open[[#This Row],[PR Punkte]],Open[PR Punkte],0)</f>
        <v>183</v>
      </c>
      <c r="D189" s="7" t="s">
        <v>230</v>
      </c>
      <c r="E189" t="s">
        <v>10</v>
      </c>
      <c r="F189" s="52">
        <f>SUM(Open[[#This Row],[PR 1]:[PR 3]])</f>
        <v>213</v>
      </c>
      <c r="G189" s="52">
        <f>LARGE(Open[[#This Row],[TS ZH O/B 26.03.23]:[PR3]],1)</f>
        <v>213</v>
      </c>
      <c r="H189" s="52">
        <f>LARGE(Open[[#This Row],[TS ZH O/B 26.03.23]:[PR3]],2)</f>
        <v>0</v>
      </c>
      <c r="I189" s="52">
        <f>LARGE(Open[[#This Row],[TS ZH O/B 26.03.23]:[PR3]],3)</f>
        <v>0</v>
      </c>
      <c r="J189" s="1">
        <f t="shared" si="4"/>
        <v>183</v>
      </c>
      <c r="K189" s="52">
        <f t="shared" si="5"/>
        <v>213</v>
      </c>
      <c r="L189" s="52" t="str">
        <f>IFERROR(VLOOKUP(Open[[#This Row],[TS ZH O/B 26.03.23 Rang]],$AZ$7:$BA$101,2,0)*L$5," ")</f>
        <v xml:space="preserve"> </v>
      </c>
      <c r="M189" s="52" t="str">
        <f>IFERROR(VLOOKUP(Open[[#This Row],[TS SG O 29.04.23 Rang]],$AZ$7:$BA$101,2,0)*M$5," ")</f>
        <v xml:space="preserve"> </v>
      </c>
      <c r="N189" s="52" t="str">
        <f>IFERROR(VLOOKUP(Open[[#This Row],[TS ES O 11.06.23 Rang]],$AZ$7:$BA$101,2,0)*N$5," ")</f>
        <v xml:space="preserve"> </v>
      </c>
      <c r="O189" s="52" t="str">
        <f>IFERROR(VLOOKUP(Open[[#This Row],[TS SH O 24.06.23 Rang]],$AZ$7:$BA$101,2,0)*O$5," ")</f>
        <v xml:space="preserve"> </v>
      </c>
      <c r="P189" s="52" t="str">
        <f>IFERROR(VLOOKUP(Open[[#This Row],[TS LU O A 1.6.23 R]],$AZ$7:$BA$101,2,0)*P$5," ")</f>
        <v xml:space="preserve"> </v>
      </c>
      <c r="Q189" s="52" t="str">
        <f>IFERROR(VLOOKUP(Open[[#This Row],[TS LU O B 1.6.23 R]],$AZ$7:$BA$101,2,0)*Q$5," ")</f>
        <v xml:space="preserve"> </v>
      </c>
      <c r="R189" s="52">
        <f>IFERROR(VLOOKUP(Open[[#This Row],[TS ZH O/A 8.7.23 R]],$AZ$7:$BA$101,2,0)*R$5," ")</f>
        <v>213</v>
      </c>
      <c r="S189" s="148" t="str">
        <f>IFERROR(VLOOKUP(Open[[#This Row],[TS ZH O/B 8.7.23 R]],$AZ$7:$BA$101,2,0)*S$5," ")</f>
        <v xml:space="preserve"> </v>
      </c>
      <c r="T189" s="148" t="str">
        <f>IFERROR(VLOOKUP(Open[[#This Row],[TS BA O A 12.08.23 R]],$AZ$7:$BA$101,2,0)*T$5," ")</f>
        <v xml:space="preserve"> </v>
      </c>
      <c r="U189" s="148" t="str">
        <f>IFERROR(VLOOKUP(Open[[#This Row],[TS BA O B 12.08.23  R]],$AZ$7:$BA$101,2,0)*U$5," ")</f>
        <v xml:space="preserve"> </v>
      </c>
      <c r="V189" s="148" t="str">
        <f>IFERROR(VLOOKUP(Open[[#This Row],[SM LT O A 2.9.23 R]],$AZ$7:$BA$101,2,0)*V$5," ")</f>
        <v xml:space="preserve"> </v>
      </c>
      <c r="W189" s="148" t="str">
        <f>IFERROR(VLOOKUP(Open[[#This Row],[SM LT O B 2.9.23 R]],$AZ$7:$BA$101,2,0)*W$5," ")</f>
        <v xml:space="preserve"> </v>
      </c>
      <c r="X189" s="148" t="str">
        <f>IFERROR(VLOOKUP(Open[[#This Row],[TS LA O 16.9.23 R]],$AZ$7:$BA$101,2,0)*X$5," ")</f>
        <v xml:space="preserve"> </v>
      </c>
      <c r="Y189" s="148" t="str">
        <f>IFERROR(VLOOKUP(Open[[#This Row],[TS ZH O 8.10.23 R]],$AZ$7:$BA$101,2,0)*Y$5," ")</f>
        <v xml:space="preserve"> </v>
      </c>
      <c r="Z189" s="148" t="str">
        <f>IFERROR(VLOOKUP(Open[[#This Row],[TS ZH O/A 6.1.24 R]],$AZ$7:$BA$101,2,0)*Z$5," ")</f>
        <v xml:space="preserve"> </v>
      </c>
      <c r="AA189" s="148" t="str">
        <f>IFERROR(VLOOKUP(Open[[#This Row],[TS ZH O/B 6.1.24 R]],$AZ$7:$BA$101,2,0)*AA$5," ")</f>
        <v xml:space="preserve"> </v>
      </c>
      <c r="AB189" s="148" t="str">
        <f>IFERROR(VLOOKUP(Open[[#This Row],[TS SH O 13.1.24 R]],$AZ$7:$BA$101,2,0)*AB$5," ")</f>
        <v xml:space="preserve"> </v>
      </c>
      <c r="AC189">
        <v>0</v>
      </c>
      <c r="AD189">
        <v>0</v>
      </c>
      <c r="AE189">
        <v>0</v>
      </c>
      <c r="AF189" s="63"/>
      <c r="AG189" s="63"/>
      <c r="AH189" s="63"/>
      <c r="AI189" s="63"/>
      <c r="AJ189" s="63"/>
      <c r="AK189" s="63"/>
      <c r="AL189" s="63">
        <v>17</v>
      </c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</row>
    <row r="190" spans="1:48">
      <c r="A190" s="53">
        <f>RANK(Open[[#This Row],[PR Punkte]],Open[PR Punkte],0)</f>
        <v>183</v>
      </c>
      <c r="B190">
        <f>IF(Open[[#This Row],[PR Rang beim letzten Turnier]]&gt;Open[[#This Row],[PR Rang]],1,IF(Open[[#This Row],[PR Rang beim letzten Turnier]]=Open[[#This Row],[PR Rang]],0,-1))</f>
        <v>0</v>
      </c>
      <c r="C190" s="53">
        <f>RANK(Open[[#This Row],[PR Punkte]],Open[PR Punkte],0)</f>
        <v>183</v>
      </c>
      <c r="D190" s="1" t="s">
        <v>693</v>
      </c>
      <c r="E190" t="s">
        <v>633</v>
      </c>
      <c r="F190" s="99">
        <f>SUM(Open[[#This Row],[PR 1]:[PR 3]])</f>
        <v>213</v>
      </c>
      <c r="G190" s="52">
        <f>LARGE(Open[[#This Row],[TS ZH O/B 26.03.23]:[PR3]],1)</f>
        <v>213</v>
      </c>
      <c r="H190" s="52">
        <f>LARGE(Open[[#This Row],[TS ZH O/B 26.03.23]:[PR3]],2)</f>
        <v>0</v>
      </c>
      <c r="I190" s="52">
        <f>LARGE(Open[[#This Row],[TS ZH O/B 26.03.23]:[PR3]],3)</f>
        <v>0</v>
      </c>
      <c r="J190" s="1">
        <f t="shared" si="4"/>
        <v>183</v>
      </c>
      <c r="K190" s="52">
        <f t="shared" si="5"/>
        <v>213</v>
      </c>
      <c r="L190" s="52" t="str">
        <f>IFERROR(VLOOKUP(Open[[#This Row],[TS ZH O/B 26.03.23 Rang]],$AZ$7:$BA$101,2,0)*L$5," ")</f>
        <v xml:space="preserve"> </v>
      </c>
      <c r="M190" s="52" t="str">
        <f>IFERROR(VLOOKUP(Open[[#This Row],[TS SG O 29.04.23 Rang]],$AZ$7:$BA$101,2,0)*M$5," ")</f>
        <v xml:space="preserve"> </v>
      </c>
      <c r="N190" s="52" t="str">
        <f>IFERROR(VLOOKUP(Open[[#This Row],[TS ES O 11.06.23 Rang]],$AZ$7:$BA$101,2,0)*N$5," ")</f>
        <v xml:space="preserve"> </v>
      </c>
      <c r="O190" s="52" t="str">
        <f>IFERROR(VLOOKUP(Open[[#This Row],[TS SH O 24.06.23 Rang]],$AZ$7:$BA$101,2,0)*O$5," ")</f>
        <v xml:space="preserve"> </v>
      </c>
      <c r="P190" s="52" t="str">
        <f>IFERROR(VLOOKUP(Open[[#This Row],[TS LU O A 1.6.23 R]],$AZ$7:$BA$101,2,0)*P$5," ")</f>
        <v xml:space="preserve"> </v>
      </c>
      <c r="Q190" s="52" t="str">
        <f>IFERROR(VLOOKUP(Open[[#This Row],[TS LU O B 1.6.23 R]],$AZ$7:$BA$101,2,0)*Q$5," ")</f>
        <v xml:space="preserve"> </v>
      </c>
      <c r="R190" s="52">
        <f>IFERROR(VLOOKUP(Open[[#This Row],[TS ZH O/A 8.7.23 R]],$AZ$7:$BA$101,2,0)*R$5," ")</f>
        <v>213</v>
      </c>
      <c r="S190" s="148" t="str">
        <f>IFERROR(VLOOKUP(Open[[#This Row],[TS ZH O/B 8.7.23 R]],$AZ$7:$BA$101,2,0)*S$5," ")</f>
        <v xml:space="preserve"> </v>
      </c>
      <c r="T190" s="148" t="str">
        <f>IFERROR(VLOOKUP(Open[[#This Row],[TS BA O A 12.08.23 R]],$AZ$7:$BA$101,2,0)*T$5," ")</f>
        <v xml:space="preserve"> </v>
      </c>
      <c r="U190" s="148" t="str">
        <f>IFERROR(VLOOKUP(Open[[#This Row],[TS BA O B 12.08.23  R]],$AZ$7:$BA$101,2,0)*U$5," ")</f>
        <v xml:space="preserve"> </v>
      </c>
      <c r="V190" s="148" t="str">
        <f>IFERROR(VLOOKUP(Open[[#This Row],[SM LT O A 2.9.23 R]],$AZ$7:$BA$101,2,0)*V$5," ")</f>
        <v xml:space="preserve"> </v>
      </c>
      <c r="W190" s="148" t="str">
        <f>IFERROR(VLOOKUP(Open[[#This Row],[SM LT O B 2.9.23 R]],$AZ$7:$BA$101,2,0)*W$5," ")</f>
        <v xml:space="preserve"> </v>
      </c>
      <c r="X190" s="148" t="str">
        <f>IFERROR(VLOOKUP(Open[[#This Row],[TS LA O 16.9.23 R]],$AZ$7:$BA$101,2,0)*X$5," ")</f>
        <v xml:space="preserve"> </v>
      </c>
      <c r="Y190" s="148" t="str">
        <f>IFERROR(VLOOKUP(Open[[#This Row],[TS ZH O 8.10.23 R]],$AZ$7:$BA$101,2,0)*Y$5," ")</f>
        <v xml:space="preserve"> </v>
      </c>
      <c r="Z190" s="148" t="str">
        <f>IFERROR(VLOOKUP(Open[[#This Row],[TS ZH O/A 6.1.24 R]],$AZ$7:$BA$101,2,0)*Z$5," ")</f>
        <v xml:space="preserve"> </v>
      </c>
      <c r="AA190" s="148" t="str">
        <f>IFERROR(VLOOKUP(Open[[#This Row],[TS ZH O/B 6.1.24 R]],$AZ$7:$BA$101,2,0)*AA$5," ")</f>
        <v xml:space="preserve"> </v>
      </c>
      <c r="AB190" s="148" t="str">
        <f>IFERROR(VLOOKUP(Open[[#This Row],[TS SH O 13.1.24 R]],$AZ$7:$BA$101,2,0)*AB$5," ")</f>
        <v xml:space="preserve"> </v>
      </c>
      <c r="AC190">
        <v>0</v>
      </c>
      <c r="AD190">
        <v>0</v>
      </c>
      <c r="AE190">
        <v>0</v>
      </c>
      <c r="AF190" s="63"/>
      <c r="AG190" s="63"/>
      <c r="AH190" s="63"/>
      <c r="AI190" s="63"/>
      <c r="AJ190" s="63"/>
      <c r="AK190" s="63"/>
      <c r="AL190" s="63">
        <v>18</v>
      </c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</row>
    <row r="191" spans="1:48">
      <c r="A191" s="53">
        <f>RANK(Open[[#This Row],[PR Punkte]],Open[PR Punkte],0)</f>
        <v>183</v>
      </c>
      <c r="B191">
        <f>IF(Open[[#This Row],[PR Rang beim letzten Turnier]]&gt;Open[[#This Row],[PR Rang]],1,IF(Open[[#This Row],[PR Rang beim letzten Turnier]]=Open[[#This Row],[PR Rang]],0,-1))</f>
        <v>0</v>
      </c>
      <c r="C191" s="53">
        <f>RANK(Open[[#This Row],[PR Punkte]],Open[PR Punkte],0)</f>
        <v>183</v>
      </c>
      <c r="D191" s="1" t="s">
        <v>561</v>
      </c>
      <c r="E191" t="s">
        <v>17</v>
      </c>
      <c r="F191" s="99">
        <f>SUM(Open[[#This Row],[PR 1]:[PR 3]])</f>
        <v>213</v>
      </c>
      <c r="G191" s="52">
        <f>LARGE(Open[[#This Row],[TS ZH O/B 26.03.23]:[PR3]],1)</f>
        <v>213</v>
      </c>
      <c r="H191" s="52">
        <f>LARGE(Open[[#This Row],[TS ZH O/B 26.03.23]:[PR3]],2)</f>
        <v>0</v>
      </c>
      <c r="I191" s="52">
        <f>LARGE(Open[[#This Row],[TS ZH O/B 26.03.23]:[PR3]],3)</f>
        <v>0</v>
      </c>
      <c r="J191" s="1">
        <f t="shared" si="4"/>
        <v>183</v>
      </c>
      <c r="K191" s="52">
        <f t="shared" si="5"/>
        <v>213</v>
      </c>
      <c r="L191" s="52" t="str">
        <f>IFERROR(VLOOKUP(Open[[#This Row],[TS ZH O/B 26.03.23 Rang]],$AZ$7:$BA$101,2,0)*L$5," ")</f>
        <v xml:space="preserve"> </v>
      </c>
      <c r="M191" s="52" t="str">
        <f>IFERROR(VLOOKUP(Open[[#This Row],[TS SG O 29.04.23 Rang]],$AZ$7:$BA$101,2,0)*M$5," ")</f>
        <v xml:space="preserve"> </v>
      </c>
      <c r="N191" s="52" t="str">
        <f>IFERROR(VLOOKUP(Open[[#This Row],[TS ES O 11.06.23 Rang]],$AZ$7:$BA$101,2,0)*N$5," ")</f>
        <v xml:space="preserve"> </v>
      </c>
      <c r="O191" s="52" t="str">
        <f>IFERROR(VLOOKUP(Open[[#This Row],[TS SH O 24.06.23 Rang]],$AZ$7:$BA$101,2,0)*O$5," ")</f>
        <v xml:space="preserve"> </v>
      </c>
      <c r="P191" s="52" t="str">
        <f>IFERROR(VLOOKUP(Open[[#This Row],[TS LU O A 1.6.23 R]],$AZ$7:$BA$101,2,0)*P$5," ")</f>
        <v xml:space="preserve"> </v>
      </c>
      <c r="Q191" s="52" t="str">
        <f>IFERROR(VLOOKUP(Open[[#This Row],[TS LU O B 1.6.23 R]],$AZ$7:$BA$101,2,0)*Q$5," ")</f>
        <v xml:space="preserve"> </v>
      </c>
      <c r="R191" s="52">
        <f>IFERROR(VLOOKUP(Open[[#This Row],[TS ZH O/A 8.7.23 R]],$AZ$7:$BA$101,2,0)*R$5," ")</f>
        <v>213</v>
      </c>
      <c r="S191" s="148" t="str">
        <f>IFERROR(VLOOKUP(Open[[#This Row],[TS ZH O/B 8.7.23 R]],$AZ$7:$BA$101,2,0)*S$5," ")</f>
        <v xml:space="preserve"> </v>
      </c>
      <c r="T191" s="148" t="str">
        <f>IFERROR(VLOOKUP(Open[[#This Row],[TS BA O A 12.08.23 R]],$AZ$7:$BA$101,2,0)*T$5," ")</f>
        <v xml:space="preserve"> </v>
      </c>
      <c r="U191" s="148" t="str">
        <f>IFERROR(VLOOKUP(Open[[#This Row],[TS BA O B 12.08.23  R]],$AZ$7:$BA$101,2,0)*U$5," ")</f>
        <v xml:space="preserve"> </v>
      </c>
      <c r="V191" s="148" t="str">
        <f>IFERROR(VLOOKUP(Open[[#This Row],[SM LT O A 2.9.23 R]],$AZ$7:$BA$101,2,0)*V$5," ")</f>
        <v xml:space="preserve"> </v>
      </c>
      <c r="W191" s="148" t="str">
        <f>IFERROR(VLOOKUP(Open[[#This Row],[SM LT O B 2.9.23 R]],$AZ$7:$BA$101,2,0)*W$5," ")</f>
        <v xml:space="preserve"> </v>
      </c>
      <c r="X191" s="148" t="str">
        <f>IFERROR(VLOOKUP(Open[[#This Row],[TS LA O 16.9.23 R]],$AZ$7:$BA$101,2,0)*X$5," ")</f>
        <v xml:space="preserve"> </v>
      </c>
      <c r="Y191" s="148" t="str">
        <f>IFERROR(VLOOKUP(Open[[#This Row],[TS ZH O 8.10.23 R]],$AZ$7:$BA$101,2,0)*Y$5," ")</f>
        <v xml:space="preserve"> </v>
      </c>
      <c r="Z191" s="148" t="str">
        <f>IFERROR(VLOOKUP(Open[[#This Row],[TS ZH O/A 6.1.24 R]],$AZ$7:$BA$101,2,0)*Z$5," ")</f>
        <v xml:space="preserve"> </v>
      </c>
      <c r="AA191" s="148" t="str">
        <f>IFERROR(VLOOKUP(Open[[#This Row],[TS ZH O/B 6.1.24 R]],$AZ$7:$BA$101,2,0)*AA$5," ")</f>
        <v xml:space="preserve"> </v>
      </c>
      <c r="AB191" s="148" t="str">
        <f>IFERROR(VLOOKUP(Open[[#This Row],[TS SH O 13.1.24 R]],$AZ$7:$BA$101,2,0)*AB$5," ")</f>
        <v xml:space="preserve"> </v>
      </c>
      <c r="AC191">
        <v>0</v>
      </c>
      <c r="AD191">
        <v>0</v>
      </c>
      <c r="AE191">
        <v>0</v>
      </c>
      <c r="AF191" s="63"/>
      <c r="AG191" s="63"/>
      <c r="AH191" s="63"/>
      <c r="AI191" s="63"/>
      <c r="AJ191" s="63"/>
      <c r="AK191" s="63"/>
      <c r="AL191" s="63">
        <v>18</v>
      </c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</row>
    <row r="192" spans="1:48">
      <c r="A192" s="53">
        <f>RANK(Open[[#This Row],[PR Punkte]],Open[PR Punkte],0)</f>
        <v>186</v>
      </c>
      <c r="B192">
        <f>IF(Open[[#This Row],[PR Rang beim letzten Turnier]]&gt;Open[[#This Row],[PR Rang]],1,IF(Open[[#This Row],[PR Rang beim letzten Turnier]]=Open[[#This Row],[PR Rang]],0,-1))</f>
        <v>0</v>
      </c>
      <c r="C192" s="53">
        <f>RANK(Open[[#This Row],[PR Punkte]],Open[PR Punkte],0)</f>
        <v>186</v>
      </c>
      <c r="D192" s="1" t="s">
        <v>994</v>
      </c>
      <c r="E192" s="4" t="s">
        <v>10</v>
      </c>
      <c r="F192" s="52">
        <f>SUM(Open[[#This Row],[PR 1]:[PR 3]])</f>
        <v>210</v>
      </c>
      <c r="G192" s="52">
        <f>LARGE(Open[[#This Row],[TS ZH O/B 26.03.23]:[PR3]],1)</f>
        <v>210</v>
      </c>
      <c r="H192" s="52">
        <f>LARGE(Open[[#This Row],[TS ZH O/B 26.03.23]:[PR3]],2)</f>
        <v>0</v>
      </c>
      <c r="I192" s="52">
        <f>LARGE(Open[[#This Row],[TS ZH O/B 26.03.23]:[PR3]],3)</f>
        <v>0</v>
      </c>
      <c r="J192" s="1">
        <f t="shared" si="4"/>
        <v>186</v>
      </c>
      <c r="K192" s="52">
        <f t="shared" si="5"/>
        <v>210</v>
      </c>
      <c r="L192" s="52" t="str">
        <f>IFERROR(VLOOKUP(Open[[#This Row],[TS ZH O/B 26.03.23 Rang]],$AZ$7:$BA$101,2,0)*L$5," ")</f>
        <v xml:space="preserve"> </v>
      </c>
      <c r="M192" s="52" t="str">
        <f>IFERROR(VLOOKUP(Open[[#This Row],[TS SG O 29.04.23 Rang]],$AZ$7:$BA$101,2,0)*M$5," ")</f>
        <v xml:space="preserve"> </v>
      </c>
      <c r="N192" s="52" t="str">
        <f>IFERROR(VLOOKUP(Open[[#This Row],[TS ES O 11.06.23 Rang]],$AZ$7:$BA$101,2,0)*N$5," ")</f>
        <v xml:space="preserve"> </v>
      </c>
      <c r="O192" s="52" t="str">
        <f>IFERROR(VLOOKUP(Open[[#This Row],[TS SH O 24.06.23 Rang]],$AZ$7:$BA$101,2,0)*O$5," ")</f>
        <v xml:space="preserve"> </v>
      </c>
      <c r="P192" s="52" t="str">
        <f>IFERROR(VLOOKUP(Open[[#This Row],[TS LU O A 1.6.23 R]],$AZ$7:$BA$101,2,0)*P$5," ")</f>
        <v xml:space="preserve"> </v>
      </c>
      <c r="Q192" s="52" t="str">
        <f>IFERROR(VLOOKUP(Open[[#This Row],[TS LU O B 1.6.23 R]],$AZ$7:$BA$101,2,0)*Q$5," ")</f>
        <v xml:space="preserve"> </v>
      </c>
      <c r="R192" s="52" t="str">
        <f>IFERROR(VLOOKUP(Open[[#This Row],[TS ZH O/A 8.7.23 R]],$AZ$7:$BA$101,2,0)*R$5," ")</f>
        <v xml:space="preserve"> </v>
      </c>
      <c r="S192" s="148" t="str">
        <f>IFERROR(VLOOKUP(Open[[#This Row],[TS ZH O/B 8.7.23 R]],$AZ$7:$BA$101,2,0)*S$5," ")</f>
        <v xml:space="preserve"> </v>
      </c>
      <c r="T192" s="148" t="str">
        <f>IFERROR(VLOOKUP(Open[[#This Row],[TS BA O A 12.08.23 R]],$AZ$7:$BA$101,2,0)*T$5," ")</f>
        <v xml:space="preserve"> </v>
      </c>
      <c r="U192" s="148" t="str">
        <f>IFERROR(VLOOKUP(Open[[#This Row],[TS BA O B 12.08.23  R]],$AZ$7:$BA$101,2,0)*U$5," ")</f>
        <v xml:space="preserve"> </v>
      </c>
      <c r="V192" s="148" t="str">
        <f>IFERROR(VLOOKUP(Open[[#This Row],[SM LT O A 2.9.23 R]],$AZ$7:$BA$101,2,0)*V$5," ")</f>
        <v xml:space="preserve"> </v>
      </c>
      <c r="W192" s="148" t="str">
        <f>IFERROR(VLOOKUP(Open[[#This Row],[SM LT O B 2.9.23 R]],$AZ$7:$BA$101,2,0)*W$5," ")</f>
        <v xml:space="preserve"> </v>
      </c>
      <c r="X192" s="148" t="str">
        <f>IFERROR(VLOOKUP(Open[[#This Row],[TS LA O 16.9.23 R]],$AZ$7:$BA$101,2,0)*X$5," ")</f>
        <v xml:space="preserve"> </v>
      </c>
      <c r="Y192" s="148">
        <f>IFERROR(VLOOKUP(Open[[#This Row],[TS ZH O 8.10.23 R]],$AZ$7:$BA$101,2,0)*Y$5," ")</f>
        <v>210</v>
      </c>
      <c r="Z192" s="148" t="str">
        <f>IFERROR(VLOOKUP(Open[[#This Row],[TS ZH O/A 6.1.24 R]],$AZ$7:$BA$101,2,0)*Z$5," ")</f>
        <v xml:space="preserve"> </v>
      </c>
      <c r="AA192" s="148" t="str">
        <f>IFERROR(VLOOKUP(Open[[#This Row],[TS ZH O/B 6.1.24 R]],$AZ$7:$BA$101,2,0)*AA$5," ")</f>
        <v xml:space="preserve"> </v>
      </c>
      <c r="AB192" s="148" t="str">
        <f>IFERROR(VLOOKUP(Open[[#This Row],[TS SH O 13.1.24 R]],$AZ$7:$BA$101,2,0)*AB$5," ")</f>
        <v xml:space="preserve"> </v>
      </c>
      <c r="AC192">
        <v>0</v>
      </c>
      <c r="AD192">
        <v>0</v>
      </c>
      <c r="AE192">
        <v>0</v>
      </c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>
        <v>18</v>
      </c>
      <c r="AT192" s="63"/>
      <c r="AU192" s="63"/>
      <c r="AV192" s="63"/>
    </row>
    <row r="193" spans="1:48">
      <c r="A193" s="53">
        <f>RANK(Open[[#This Row],[PR Punkte]],Open[PR Punkte],0)</f>
        <v>186</v>
      </c>
      <c r="B193">
        <f>IF(Open[[#This Row],[PR Rang beim letzten Turnier]]&gt;Open[[#This Row],[PR Rang]],1,IF(Open[[#This Row],[PR Rang beim letzten Turnier]]=Open[[#This Row],[PR Rang]],0,-1))</f>
        <v>0</v>
      </c>
      <c r="C193" s="53">
        <f>RANK(Open[[#This Row],[PR Punkte]],Open[PR Punkte],0)</f>
        <v>186</v>
      </c>
      <c r="D193" s="1" t="s">
        <v>713</v>
      </c>
      <c r="E193" s="4" t="s">
        <v>10</v>
      </c>
      <c r="F193" s="52">
        <f>SUM(Open[[#This Row],[PR 1]:[PR 3]])</f>
        <v>210</v>
      </c>
      <c r="G193" s="52">
        <f>LARGE(Open[[#This Row],[TS ZH O/B 26.03.23]:[PR3]],1)</f>
        <v>210</v>
      </c>
      <c r="H193" s="52">
        <f>LARGE(Open[[#This Row],[TS ZH O/B 26.03.23]:[PR3]],2)</f>
        <v>0</v>
      </c>
      <c r="I193" s="52">
        <f>LARGE(Open[[#This Row],[TS ZH O/B 26.03.23]:[PR3]],3)</f>
        <v>0</v>
      </c>
      <c r="J193" s="1">
        <f t="shared" si="4"/>
        <v>186</v>
      </c>
      <c r="K193" s="52">
        <f t="shared" si="5"/>
        <v>210</v>
      </c>
      <c r="L193" s="52" t="str">
        <f>IFERROR(VLOOKUP(Open[[#This Row],[TS ZH O/B 26.03.23 Rang]],$AZ$7:$BA$101,2,0)*L$5," ")</f>
        <v xml:space="preserve"> </v>
      </c>
      <c r="M193" s="52" t="str">
        <f>IFERROR(VLOOKUP(Open[[#This Row],[TS SG O 29.04.23 Rang]],$AZ$7:$BA$101,2,0)*M$5," ")</f>
        <v xml:space="preserve"> </v>
      </c>
      <c r="N193" s="52" t="str">
        <f>IFERROR(VLOOKUP(Open[[#This Row],[TS ES O 11.06.23 Rang]],$AZ$7:$BA$101,2,0)*N$5," ")</f>
        <v xml:space="preserve"> </v>
      </c>
      <c r="O193" s="52" t="str">
        <f>IFERROR(VLOOKUP(Open[[#This Row],[TS SH O 24.06.23 Rang]],$AZ$7:$BA$101,2,0)*O$5," ")</f>
        <v xml:space="preserve"> </v>
      </c>
      <c r="P193" s="52" t="str">
        <f>IFERROR(VLOOKUP(Open[[#This Row],[TS LU O A 1.6.23 R]],$AZ$7:$BA$101,2,0)*P$5," ")</f>
        <v xml:space="preserve"> </v>
      </c>
      <c r="Q193" s="52" t="str">
        <f>IFERROR(VLOOKUP(Open[[#This Row],[TS LU O B 1.6.23 R]],$AZ$7:$BA$101,2,0)*Q$5," ")</f>
        <v xml:space="preserve"> </v>
      </c>
      <c r="R193" s="52" t="str">
        <f>IFERROR(VLOOKUP(Open[[#This Row],[TS ZH O/A 8.7.23 R]],$AZ$7:$BA$101,2,0)*R$5," ")</f>
        <v xml:space="preserve"> </v>
      </c>
      <c r="S193" s="148" t="str">
        <f>IFERROR(VLOOKUP(Open[[#This Row],[TS ZH O/B 8.7.23 R]],$AZ$7:$BA$101,2,0)*S$5," ")</f>
        <v xml:space="preserve"> </v>
      </c>
      <c r="T193" s="148" t="str">
        <f>IFERROR(VLOOKUP(Open[[#This Row],[TS BA O A 12.08.23 R]],$AZ$7:$BA$101,2,0)*T$5," ")</f>
        <v xml:space="preserve"> </v>
      </c>
      <c r="U193" s="148" t="str">
        <f>IFERROR(VLOOKUP(Open[[#This Row],[TS BA O B 12.08.23  R]],$AZ$7:$BA$101,2,0)*U$5," ")</f>
        <v xml:space="preserve"> </v>
      </c>
      <c r="V193" s="148" t="str">
        <f>IFERROR(VLOOKUP(Open[[#This Row],[SM LT O A 2.9.23 R]],$AZ$7:$BA$101,2,0)*V$5," ")</f>
        <v xml:space="preserve"> </v>
      </c>
      <c r="W193" s="148" t="str">
        <f>IFERROR(VLOOKUP(Open[[#This Row],[SM LT O B 2.9.23 R]],$AZ$7:$BA$101,2,0)*W$5," ")</f>
        <v xml:space="preserve"> </v>
      </c>
      <c r="X193" s="148" t="str">
        <f>IFERROR(VLOOKUP(Open[[#This Row],[TS LA O 16.9.23 R]],$AZ$7:$BA$101,2,0)*X$5," ")</f>
        <v xml:space="preserve"> </v>
      </c>
      <c r="Y193" s="148">
        <f>IFERROR(VLOOKUP(Open[[#This Row],[TS ZH O 8.10.23 R]],$AZ$7:$BA$101,2,0)*Y$5," ")</f>
        <v>210</v>
      </c>
      <c r="Z193" s="148" t="str">
        <f>IFERROR(VLOOKUP(Open[[#This Row],[TS ZH O/A 6.1.24 R]],$AZ$7:$BA$101,2,0)*Z$5," ")</f>
        <v xml:space="preserve"> </v>
      </c>
      <c r="AA193" s="148" t="str">
        <f>IFERROR(VLOOKUP(Open[[#This Row],[TS ZH O/B 6.1.24 R]],$AZ$7:$BA$101,2,0)*AA$5," ")</f>
        <v xml:space="preserve"> </v>
      </c>
      <c r="AB193" s="148" t="str">
        <f>IFERROR(VLOOKUP(Open[[#This Row],[TS SH O 13.1.24 R]],$AZ$7:$BA$101,2,0)*AB$5," ")</f>
        <v xml:space="preserve"> </v>
      </c>
      <c r="AC193">
        <v>0</v>
      </c>
      <c r="AD193">
        <v>0</v>
      </c>
      <c r="AE193">
        <v>0</v>
      </c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>
        <v>18</v>
      </c>
      <c r="AT193" s="63"/>
      <c r="AU193" s="63"/>
      <c r="AV193" s="63"/>
    </row>
    <row r="194" spans="1:48">
      <c r="A194" s="53">
        <f>RANK(Open[[#This Row],[PR Punkte]],Open[PR Punkte],0)</f>
        <v>186</v>
      </c>
      <c r="B194">
        <f>IF(Open[[#This Row],[PR Rang beim letzten Turnier]]&gt;Open[[#This Row],[PR Rang]],1,IF(Open[[#This Row],[PR Rang beim letzten Turnier]]=Open[[#This Row],[PR Rang]],0,-1))</f>
        <v>0</v>
      </c>
      <c r="C194" s="53">
        <f>RANK(Open[[#This Row],[PR Punkte]],Open[PR Punkte],0)</f>
        <v>186</v>
      </c>
      <c r="D194" s="1" t="s">
        <v>995</v>
      </c>
      <c r="E194" s="4" t="s">
        <v>797</v>
      </c>
      <c r="F194" s="52">
        <f>SUM(Open[[#This Row],[PR 1]:[PR 3]])</f>
        <v>210</v>
      </c>
      <c r="G194" s="52">
        <f>LARGE(Open[[#This Row],[TS ZH O/B 26.03.23]:[PR3]],1)</f>
        <v>210</v>
      </c>
      <c r="H194" s="52">
        <f>LARGE(Open[[#This Row],[TS ZH O/B 26.03.23]:[PR3]],2)</f>
        <v>0</v>
      </c>
      <c r="I194" s="52">
        <f>LARGE(Open[[#This Row],[TS ZH O/B 26.03.23]:[PR3]],3)</f>
        <v>0</v>
      </c>
      <c r="J194" s="1">
        <f t="shared" si="4"/>
        <v>186</v>
      </c>
      <c r="K194" s="52">
        <f t="shared" si="5"/>
        <v>210</v>
      </c>
      <c r="L194" s="52" t="str">
        <f>IFERROR(VLOOKUP(Open[[#This Row],[TS ZH O/B 26.03.23 Rang]],$AZ$7:$BA$101,2,0)*L$5," ")</f>
        <v xml:space="preserve"> </v>
      </c>
      <c r="M194" s="52" t="str">
        <f>IFERROR(VLOOKUP(Open[[#This Row],[TS SG O 29.04.23 Rang]],$AZ$7:$BA$101,2,0)*M$5," ")</f>
        <v xml:space="preserve"> </v>
      </c>
      <c r="N194" s="52" t="str">
        <f>IFERROR(VLOOKUP(Open[[#This Row],[TS ES O 11.06.23 Rang]],$AZ$7:$BA$101,2,0)*N$5," ")</f>
        <v xml:space="preserve"> </v>
      </c>
      <c r="O194" s="52" t="str">
        <f>IFERROR(VLOOKUP(Open[[#This Row],[TS SH O 24.06.23 Rang]],$AZ$7:$BA$101,2,0)*O$5," ")</f>
        <v xml:space="preserve"> </v>
      </c>
      <c r="P194" s="52" t="str">
        <f>IFERROR(VLOOKUP(Open[[#This Row],[TS LU O A 1.6.23 R]],$AZ$7:$BA$101,2,0)*P$5," ")</f>
        <v xml:space="preserve"> </v>
      </c>
      <c r="Q194" s="52" t="str">
        <f>IFERROR(VLOOKUP(Open[[#This Row],[TS LU O B 1.6.23 R]],$AZ$7:$BA$101,2,0)*Q$5," ")</f>
        <v xml:space="preserve"> </v>
      </c>
      <c r="R194" s="52" t="str">
        <f>IFERROR(VLOOKUP(Open[[#This Row],[TS ZH O/A 8.7.23 R]],$AZ$7:$BA$101,2,0)*R$5," ")</f>
        <v xml:space="preserve"> </v>
      </c>
      <c r="S194" s="148" t="str">
        <f>IFERROR(VLOOKUP(Open[[#This Row],[TS ZH O/B 8.7.23 R]],$AZ$7:$BA$101,2,0)*S$5," ")</f>
        <v xml:space="preserve"> </v>
      </c>
      <c r="T194" s="148" t="str">
        <f>IFERROR(VLOOKUP(Open[[#This Row],[TS BA O A 12.08.23 R]],$AZ$7:$BA$101,2,0)*T$5," ")</f>
        <v xml:space="preserve"> </v>
      </c>
      <c r="U194" s="148" t="str">
        <f>IFERROR(VLOOKUP(Open[[#This Row],[TS BA O B 12.08.23  R]],$AZ$7:$BA$101,2,0)*U$5," ")</f>
        <v xml:space="preserve"> </v>
      </c>
      <c r="V194" s="148" t="str">
        <f>IFERROR(VLOOKUP(Open[[#This Row],[SM LT O A 2.9.23 R]],$AZ$7:$BA$101,2,0)*V$5," ")</f>
        <v xml:space="preserve"> </v>
      </c>
      <c r="W194" s="148" t="str">
        <f>IFERROR(VLOOKUP(Open[[#This Row],[SM LT O B 2.9.23 R]],$AZ$7:$BA$101,2,0)*W$5," ")</f>
        <v xml:space="preserve"> </v>
      </c>
      <c r="X194" s="148" t="str">
        <f>IFERROR(VLOOKUP(Open[[#This Row],[TS LA O 16.9.23 R]],$AZ$7:$BA$101,2,0)*X$5," ")</f>
        <v xml:space="preserve"> </v>
      </c>
      <c r="Y194" s="148">
        <f>IFERROR(VLOOKUP(Open[[#This Row],[TS ZH O 8.10.23 R]],$AZ$7:$BA$101,2,0)*Y$5," ")</f>
        <v>210</v>
      </c>
      <c r="Z194" s="148" t="str">
        <f>IFERROR(VLOOKUP(Open[[#This Row],[TS ZH O/A 6.1.24 R]],$AZ$7:$BA$101,2,0)*Z$5," ")</f>
        <v xml:space="preserve"> </v>
      </c>
      <c r="AA194" s="148" t="str">
        <f>IFERROR(VLOOKUP(Open[[#This Row],[TS ZH O/B 6.1.24 R]],$AZ$7:$BA$101,2,0)*AA$5," ")</f>
        <v xml:space="preserve"> </v>
      </c>
      <c r="AB194" s="148" t="str">
        <f>IFERROR(VLOOKUP(Open[[#This Row],[TS SH O 13.1.24 R]],$AZ$7:$BA$101,2,0)*AB$5," ")</f>
        <v xml:space="preserve"> </v>
      </c>
      <c r="AC194">
        <v>0</v>
      </c>
      <c r="AD194">
        <v>0</v>
      </c>
      <c r="AE194">
        <v>0</v>
      </c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>
        <v>19</v>
      </c>
      <c r="AT194" s="63"/>
      <c r="AU194" s="63"/>
      <c r="AV194" s="63"/>
    </row>
    <row r="195" spans="1:48">
      <c r="A195" s="53">
        <f>RANK(Open[[#This Row],[PR Punkte]],Open[PR Punkte],0)</f>
        <v>186</v>
      </c>
      <c r="B195">
        <f>IF(Open[[#This Row],[PR Rang beim letzten Turnier]]&gt;Open[[#This Row],[PR Rang]],1,IF(Open[[#This Row],[PR Rang beim letzten Turnier]]=Open[[#This Row],[PR Rang]],0,-1))</f>
        <v>0</v>
      </c>
      <c r="C195" s="53">
        <f>RANK(Open[[#This Row],[PR Punkte]],Open[PR Punkte],0)</f>
        <v>186</v>
      </c>
      <c r="D195" s="1" t="s">
        <v>996</v>
      </c>
      <c r="E195" s="4" t="s">
        <v>797</v>
      </c>
      <c r="F195" s="52">
        <f>SUM(Open[[#This Row],[PR 1]:[PR 3]])</f>
        <v>210</v>
      </c>
      <c r="G195" s="52">
        <f>LARGE(Open[[#This Row],[TS ZH O/B 26.03.23]:[PR3]],1)</f>
        <v>210</v>
      </c>
      <c r="H195" s="52">
        <f>LARGE(Open[[#This Row],[TS ZH O/B 26.03.23]:[PR3]],2)</f>
        <v>0</v>
      </c>
      <c r="I195" s="52">
        <f>LARGE(Open[[#This Row],[TS ZH O/B 26.03.23]:[PR3]],3)</f>
        <v>0</v>
      </c>
      <c r="J195" s="1">
        <f t="shared" si="4"/>
        <v>186</v>
      </c>
      <c r="K195" s="52">
        <f t="shared" si="5"/>
        <v>210</v>
      </c>
      <c r="L195" s="52" t="str">
        <f>IFERROR(VLOOKUP(Open[[#This Row],[TS ZH O/B 26.03.23 Rang]],$AZ$7:$BA$101,2,0)*L$5," ")</f>
        <v xml:space="preserve"> </v>
      </c>
      <c r="M195" s="52" t="str">
        <f>IFERROR(VLOOKUP(Open[[#This Row],[TS SG O 29.04.23 Rang]],$AZ$7:$BA$101,2,0)*M$5," ")</f>
        <v xml:space="preserve"> </v>
      </c>
      <c r="N195" s="52" t="str">
        <f>IFERROR(VLOOKUP(Open[[#This Row],[TS ES O 11.06.23 Rang]],$AZ$7:$BA$101,2,0)*N$5," ")</f>
        <v xml:space="preserve"> </v>
      </c>
      <c r="O195" s="52" t="str">
        <f>IFERROR(VLOOKUP(Open[[#This Row],[TS SH O 24.06.23 Rang]],$AZ$7:$BA$101,2,0)*O$5," ")</f>
        <v xml:space="preserve"> </v>
      </c>
      <c r="P195" s="52" t="str">
        <f>IFERROR(VLOOKUP(Open[[#This Row],[TS LU O A 1.6.23 R]],$AZ$7:$BA$101,2,0)*P$5," ")</f>
        <v xml:space="preserve"> </v>
      </c>
      <c r="Q195" s="52" t="str">
        <f>IFERROR(VLOOKUP(Open[[#This Row],[TS LU O B 1.6.23 R]],$AZ$7:$BA$101,2,0)*Q$5," ")</f>
        <v xml:space="preserve"> </v>
      </c>
      <c r="R195" s="52" t="str">
        <f>IFERROR(VLOOKUP(Open[[#This Row],[TS ZH O/A 8.7.23 R]],$AZ$7:$BA$101,2,0)*R$5," ")</f>
        <v xml:space="preserve"> </v>
      </c>
      <c r="S195" s="148" t="str">
        <f>IFERROR(VLOOKUP(Open[[#This Row],[TS ZH O/B 8.7.23 R]],$AZ$7:$BA$101,2,0)*S$5," ")</f>
        <v xml:space="preserve"> </v>
      </c>
      <c r="T195" s="148" t="str">
        <f>IFERROR(VLOOKUP(Open[[#This Row],[TS BA O A 12.08.23 R]],$AZ$7:$BA$101,2,0)*T$5," ")</f>
        <v xml:space="preserve"> </v>
      </c>
      <c r="U195" s="148" t="str">
        <f>IFERROR(VLOOKUP(Open[[#This Row],[TS BA O B 12.08.23  R]],$AZ$7:$BA$101,2,0)*U$5," ")</f>
        <v xml:space="preserve"> </v>
      </c>
      <c r="V195" s="148" t="str">
        <f>IFERROR(VLOOKUP(Open[[#This Row],[SM LT O A 2.9.23 R]],$AZ$7:$BA$101,2,0)*V$5," ")</f>
        <v xml:space="preserve"> </v>
      </c>
      <c r="W195" s="148" t="str">
        <f>IFERROR(VLOOKUP(Open[[#This Row],[SM LT O B 2.9.23 R]],$AZ$7:$BA$101,2,0)*W$5," ")</f>
        <v xml:space="preserve"> </v>
      </c>
      <c r="X195" s="148" t="str">
        <f>IFERROR(VLOOKUP(Open[[#This Row],[TS LA O 16.9.23 R]],$AZ$7:$BA$101,2,0)*X$5," ")</f>
        <v xml:space="preserve"> </v>
      </c>
      <c r="Y195" s="148">
        <f>IFERROR(VLOOKUP(Open[[#This Row],[TS ZH O 8.10.23 R]],$AZ$7:$BA$101,2,0)*Y$5," ")</f>
        <v>210</v>
      </c>
      <c r="Z195" s="148" t="str">
        <f>IFERROR(VLOOKUP(Open[[#This Row],[TS ZH O/A 6.1.24 R]],$AZ$7:$BA$101,2,0)*Z$5," ")</f>
        <v xml:space="preserve"> </v>
      </c>
      <c r="AA195" s="148" t="str">
        <f>IFERROR(VLOOKUP(Open[[#This Row],[TS ZH O/B 6.1.24 R]],$AZ$7:$BA$101,2,0)*AA$5," ")</f>
        <v xml:space="preserve"> </v>
      </c>
      <c r="AB195" s="148" t="str">
        <f>IFERROR(VLOOKUP(Open[[#This Row],[TS SH O 13.1.24 R]],$AZ$7:$BA$101,2,0)*AB$5," ")</f>
        <v xml:space="preserve"> </v>
      </c>
      <c r="AC195">
        <v>0</v>
      </c>
      <c r="AD195">
        <v>0</v>
      </c>
      <c r="AE195">
        <v>0</v>
      </c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>
        <v>20</v>
      </c>
      <c r="AT195" s="63"/>
      <c r="AU195" s="63"/>
      <c r="AV195" s="63"/>
    </row>
    <row r="196" spans="1:48">
      <c r="A196" s="53">
        <f>RANK(Open[[#This Row],[PR Punkte]],Open[PR Punkte],0)</f>
        <v>186</v>
      </c>
      <c r="B196">
        <f>IF(Open[[#This Row],[PR Rang beim letzten Turnier]]&gt;Open[[#This Row],[PR Rang]],1,IF(Open[[#This Row],[PR Rang beim letzten Turnier]]=Open[[#This Row],[PR Rang]],0,-1))</f>
        <v>0</v>
      </c>
      <c r="C196" s="53">
        <f>RANK(Open[[#This Row],[PR Punkte]],Open[PR Punkte],0)</f>
        <v>186</v>
      </c>
      <c r="D196" s="1" t="s">
        <v>997</v>
      </c>
      <c r="E196" s="4" t="s">
        <v>797</v>
      </c>
      <c r="F196" s="52">
        <f>SUM(Open[[#This Row],[PR 1]:[PR 3]])</f>
        <v>210</v>
      </c>
      <c r="G196" s="52">
        <f>LARGE(Open[[#This Row],[TS ZH O/B 26.03.23]:[PR3]],1)</f>
        <v>210</v>
      </c>
      <c r="H196" s="52">
        <f>LARGE(Open[[#This Row],[TS ZH O/B 26.03.23]:[PR3]],2)</f>
        <v>0</v>
      </c>
      <c r="I196" s="52">
        <f>LARGE(Open[[#This Row],[TS ZH O/B 26.03.23]:[PR3]],3)</f>
        <v>0</v>
      </c>
      <c r="J196" s="1">
        <f t="shared" si="4"/>
        <v>186</v>
      </c>
      <c r="K196" s="52">
        <f t="shared" si="5"/>
        <v>210</v>
      </c>
      <c r="L196" s="52" t="str">
        <f>IFERROR(VLOOKUP(Open[[#This Row],[TS ZH O/B 26.03.23 Rang]],$AZ$7:$BA$101,2,0)*L$5," ")</f>
        <v xml:space="preserve"> </v>
      </c>
      <c r="M196" s="52" t="str">
        <f>IFERROR(VLOOKUP(Open[[#This Row],[TS SG O 29.04.23 Rang]],$AZ$7:$BA$101,2,0)*M$5," ")</f>
        <v xml:space="preserve"> </v>
      </c>
      <c r="N196" s="52" t="str">
        <f>IFERROR(VLOOKUP(Open[[#This Row],[TS ES O 11.06.23 Rang]],$AZ$7:$BA$101,2,0)*N$5," ")</f>
        <v xml:space="preserve"> </v>
      </c>
      <c r="O196" s="52" t="str">
        <f>IFERROR(VLOOKUP(Open[[#This Row],[TS SH O 24.06.23 Rang]],$AZ$7:$BA$101,2,0)*O$5," ")</f>
        <v xml:space="preserve"> </v>
      </c>
      <c r="P196" s="52" t="str">
        <f>IFERROR(VLOOKUP(Open[[#This Row],[TS LU O A 1.6.23 R]],$AZ$7:$BA$101,2,0)*P$5," ")</f>
        <v xml:space="preserve"> </v>
      </c>
      <c r="Q196" s="52" t="str">
        <f>IFERROR(VLOOKUP(Open[[#This Row],[TS LU O B 1.6.23 R]],$AZ$7:$BA$101,2,0)*Q$5," ")</f>
        <v xml:space="preserve"> </v>
      </c>
      <c r="R196" s="52" t="str">
        <f>IFERROR(VLOOKUP(Open[[#This Row],[TS ZH O/A 8.7.23 R]],$AZ$7:$BA$101,2,0)*R$5," ")</f>
        <v xml:space="preserve"> </v>
      </c>
      <c r="S196" s="148" t="str">
        <f>IFERROR(VLOOKUP(Open[[#This Row],[TS ZH O/B 8.7.23 R]],$AZ$7:$BA$101,2,0)*S$5," ")</f>
        <v xml:space="preserve"> </v>
      </c>
      <c r="T196" s="148" t="str">
        <f>IFERROR(VLOOKUP(Open[[#This Row],[TS BA O A 12.08.23 R]],$AZ$7:$BA$101,2,0)*T$5," ")</f>
        <v xml:space="preserve"> </v>
      </c>
      <c r="U196" s="148" t="str">
        <f>IFERROR(VLOOKUP(Open[[#This Row],[TS BA O B 12.08.23  R]],$AZ$7:$BA$101,2,0)*U$5," ")</f>
        <v xml:space="preserve"> </v>
      </c>
      <c r="V196" s="148" t="str">
        <f>IFERROR(VLOOKUP(Open[[#This Row],[SM LT O A 2.9.23 R]],$AZ$7:$BA$101,2,0)*V$5," ")</f>
        <v xml:space="preserve"> </v>
      </c>
      <c r="W196" s="148" t="str">
        <f>IFERROR(VLOOKUP(Open[[#This Row],[SM LT O B 2.9.23 R]],$AZ$7:$BA$101,2,0)*W$5," ")</f>
        <v xml:space="preserve"> </v>
      </c>
      <c r="X196" s="148" t="str">
        <f>IFERROR(VLOOKUP(Open[[#This Row],[TS LA O 16.9.23 R]],$AZ$7:$BA$101,2,0)*X$5," ")</f>
        <v xml:space="preserve"> </v>
      </c>
      <c r="Y196" s="148">
        <f>IFERROR(VLOOKUP(Open[[#This Row],[TS ZH O 8.10.23 R]],$AZ$7:$BA$101,2,0)*Y$5," ")</f>
        <v>210</v>
      </c>
      <c r="Z196" s="148" t="str">
        <f>IFERROR(VLOOKUP(Open[[#This Row],[TS ZH O/A 6.1.24 R]],$AZ$7:$BA$101,2,0)*Z$5," ")</f>
        <v xml:space="preserve"> </v>
      </c>
      <c r="AA196" s="148" t="str">
        <f>IFERROR(VLOOKUP(Open[[#This Row],[TS ZH O/B 6.1.24 R]],$AZ$7:$BA$101,2,0)*AA$5," ")</f>
        <v xml:space="preserve"> </v>
      </c>
      <c r="AB196" s="148" t="str">
        <f>IFERROR(VLOOKUP(Open[[#This Row],[TS SH O 13.1.24 R]],$AZ$7:$BA$101,2,0)*AB$5," ")</f>
        <v xml:space="preserve"> </v>
      </c>
      <c r="AC196">
        <v>0</v>
      </c>
      <c r="AD196">
        <v>0</v>
      </c>
      <c r="AE196">
        <v>0</v>
      </c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>
        <v>20</v>
      </c>
      <c r="AT196" s="63"/>
      <c r="AU196" s="63"/>
      <c r="AV196" s="63"/>
    </row>
    <row r="197" spans="1:48">
      <c r="A197" s="53">
        <f>RANK(Open[[#This Row],[PR Punkte]],Open[PR Punkte],0)</f>
        <v>191</v>
      </c>
      <c r="B197">
        <f>IF(Open[[#This Row],[PR Rang beim letzten Turnier]]&gt;Open[[#This Row],[PR Rang]],1,IF(Open[[#This Row],[PR Rang beim letzten Turnier]]=Open[[#This Row],[PR Rang]],0,-1))</f>
        <v>0</v>
      </c>
      <c r="C197" s="53">
        <f>RANK(Open[[#This Row],[PR Punkte]],Open[PR Punkte],0)</f>
        <v>191</v>
      </c>
      <c r="D197" s="1" t="s">
        <v>733</v>
      </c>
      <c r="E197" t="s">
        <v>10</v>
      </c>
      <c r="F197" s="52">
        <f>SUM(Open[[#This Row],[PR 1]:[PR 3]])</f>
        <v>205</v>
      </c>
      <c r="G197" s="52">
        <f>LARGE(Open[[#This Row],[TS ZH O/B 26.03.23]:[PR3]],1)</f>
        <v>205</v>
      </c>
      <c r="H197" s="52">
        <f>LARGE(Open[[#This Row],[TS ZH O/B 26.03.23]:[PR3]],2)</f>
        <v>0</v>
      </c>
      <c r="I197" s="52">
        <f>LARGE(Open[[#This Row],[TS ZH O/B 26.03.23]:[PR3]],3)</f>
        <v>0</v>
      </c>
      <c r="J197" s="1">
        <f t="shared" si="4"/>
        <v>191</v>
      </c>
      <c r="K197" s="52">
        <f t="shared" si="5"/>
        <v>205</v>
      </c>
      <c r="L197" s="52" t="str">
        <f>IFERROR(VLOOKUP(Open[[#This Row],[TS ZH O/B 26.03.23 Rang]],$AZ$7:$BA$101,2,0)*L$5," ")</f>
        <v xml:space="preserve"> </v>
      </c>
      <c r="M197" s="52" t="str">
        <f>IFERROR(VLOOKUP(Open[[#This Row],[TS SG O 29.04.23 Rang]],$AZ$7:$BA$101,2,0)*M$5," ")</f>
        <v xml:space="preserve"> </v>
      </c>
      <c r="N197" s="52" t="str">
        <f>IFERROR(VLOOKUP(Open[[#This Row],[TS ES O 11.06.23 Rang]],$AZ$7:$BA$101,2,0)*N$5," ")</f>
        <v xml:space="preserve"> </v>
      </c>
      <c r="O197" s="52" t="str">
        <f>IFERROR(VLOOKUP(Open[[#This Row],[TS SH O 24.06.23 Rang]],$AZ$7:$BA$101,2,0)*O$5," ")</f>
        <v xml:space="preserve"> </v>
      </c>
      <c r="P197" s="52" t="str">
        <f>IFERROR(VLOOKUP(Open[[#This Row],[TS LU O A 1.6.23 R]],$AZ$7:$BA$101,2,0)*P$5," ")</f>
        <v xml:space="preserve"> </v>
      </c>
      <c r="Q197" s="52" t="str">
        <f>IFERROR(VLOOKUP(Open[[#This Row],[TS LU O B 1.6.23 R]],$AZ$7:$BA$101,2,0)*Q$5," ")</f>
        <v xml:space="preserve"> </v>
      </c>
      <c r="R197" s="52" t="str">
        <f>IFERROR(VLOOKUP(Open[[#This Row],[TS ZH O/A 8.7.23 R]],$AZ$7:$BA$101,2,0)*R$5," ")</f>
        <v xml:space="preserve"> </v>
      </c>
      <c r="S197" s="148" t="str">
        <f>IFERROR(VLOOKUP(Open[[#This Row],[TS ZH O/B 8.7.23 R]],$AZ$7:$BA$101,2,0)*S$5," ")</f>
        <v xml:space="preserve"> </v>
      </c>
      <c r="T197" s="148">
        <f>IFERROR(VLOOKUP(Open[[#This Row],[TS BA O A 12.08.23 R]],$AZ$7:$BA$101,2,0)*T$5," ")</f>
        <v>205</v>
      </c>
      <c r="U197" s="148" t="str">
        <f>IFERROR(VLOOKUP(Open[[#This Row],[TS BA O B 12.08.23  R]],$AZ$7:$BA$101,2,0)*U$5," ")</f>
        <v xml:space="preserve"> </v>
      </c>
      <c r="V197" s="148" t="str">
        <f>IFERROR(VLOOKUP(Open[[#This Row],[SM LT O A 2.9.23 R]],$AZ$7:$BA$101,2,0)*V$5," ")</f>
        <v xml:space="preserve"> </v>
      </c>
      <c r="W197" s="148" t="str">
        <f>IFERROR(VLOOKUP(Open[[#This Row],[SM LT O B 2.9.23 R]],$AZ$7:$BA$101,2,0)*W$5," ")</f>
        <v xml:space="preserve"> </v>
      </c>
      <c r="X197" s="148" t="str">
        <f>IFERROR(VLOOKUP(Open[[#This Row],[TS LA O 16.9.23 R]],$AZ$7:$BA$101,2,0)*X$5," ")</f>
        <v xml:space="preserve"> </v>
      </c>
      <c r="Y197" s="148" t="str">
        <f>IFERROR(VLOOKUP(Open[[#This Row],[TS ZH O 8.10.23 R]],$AZ$7:$BA$101,2,0)*Y$5," ")</f>
        <v xml:space="preserve"> </v>
      </c>
      <c r="Z197" s="148" t="str">
        <f>IFERROR(VLOOKUP(Open[[#This Row],[TS ZH O/A 6.1.24 R]],$AZ$7:$BA$101,2,0)*Z$5," ")</f>
        <v xml:space="preserve"> </v>
      </c>
      <c r="AA197" s="148" t="str">
        <f>IFERROR(VLOOKUP(Open[[#This Row],[TS ZH O/B 6.1.24 R]],$AZ$7:$BA$101,2,0)*AA$5," ")</f>
        <v xml:space="preserve"> </v>
      </c>
      <c r="AB197" s="148" t="str">
        <f>IFERROR(VLOOKUP(Open[[#This Row],[TS SH O 13.1.24 R]],$AZ$7:$BA$101,2,0)*AB$5," ")</f>
        <v xml:space="preserve"> </v>
      </c>
      <c r="AC197">
        <v>0</v>
      </c>
      <c r="AD197">
        <v>0</v>
      </c>
      <c r="AE197">
        <v>0</v>
      </c>
      <c r="AF197" s="63"/>
      <c r="AG197" s="63"/>
      <c r="AH197" s="63"/>
      <c r="AI197" s="63"/>
      <c r="AJ197" s="63"/>
      <c r="AK197" s="63"/>
      <c r="AL197" s="63"/>
      <c r="AM197" s="63"/>
      <c r="AN197" s="63">
        <v>25</v>
      </c>
      <c r="AO197" s="63"/>
      <c r="AP197" s="63"/>
      <c r="AQ197" s="63"/>
      <c r="AR197" s="63"/>
      <c r="AS197" s="63"/>
      <c r="AT197" s="63"/>
      <c r="AU197" s="63"/>
      <c r="AV197" s="63"/>
    </row>
    <row r="198" spans="1:48">
      <c r="A198" s="53">
        <f>RANK(Open[[#This Row],[PR Punkte]],Open[PR Punkte],0)</f>
        <v>191</v>
      </c>
      <c r="B198">
        <f>IF(Open[[#This Row],[PR Rang beim letzten Turnier]]&gt;Open[[#This Row],[PR Rang]],1,IF(Open[[#This Row],[PR Rang beim letzten Turnier]]=Open[[#This Row],[PR Rang]],0,-1))</f>
        <v>0</v>
      </c>
      <c r="C198" s="53">
        <f>RANK(Open[[#This Row],[PR Punkte]],Open[PR Punkte],0)</f>
        <v>191</v>
      </c>
      <c r="D198" s="1" t="s">
        <v>898</v>
      </c>
      <c r="E198" t="s">
        <v>17</v>
      </c>
      <c r="F198" s="99">
        <f>SUM(Open[[#This Row],[PR 1]:[PR 3]])</f>
        <v>205</v>
      </c>
      <c r="G198" s="52">
        <f>LARGE(Open[[#This Row],[TS ZH O/B 26.03.23]:[PR3]],1)</f>
        <v>205</v>
      </c>
      <c r="H198" s="52">
        <f>LARGE(Open[[#This Row],[TS ZH O/B 26.03.23]:[PR3]],2)</f>
        <v>0</v>
      </c>
      <c r="I198" s="52">
        <f>LARGE(Open[[#This Row],[TS ZH O/B 26.03.23]:[PR3]],3)</f>
        <v>0</v>
      </c>
      <c r="J198" s="1">
        <f t="shared" si="4"/>
        <v>191</v>
      </c>
      <c r="K198" s="52">
        <f t="shared" si="5"/>
        <v>205</v>
      </c>
      <c r="L198" s="52" t="str">
        <f>IFERROR(VLOOKUP(Open[[#This Row],[TS ZH O/B 26.03.23 Rang]],$AZ$7:$BA$101,2,0)*L$5," ")</f>
        <v xml:space="preserve"> </v>
      </c>
      <c r="M198" s="52" t="str">
        <f>IFERROR(VLOOKUP(Open[[#This Row],[TS SG O 29.04.23 Rang]],$AZ$7:$BA$101,2,0)*M$5," ")</f>
        <v xml:space="preserve"> </v>
      </c>
      <c r="N198" s="52" t="str">
        <f>IFERROR(VLOOKUP(Open[[#This Row],[TS ES O 11.06.23 Rang]],$AZ$7:$BA$101,2,0)*N$5," ")</f>
        <v xml:space="preserve"> </v>
      </c>
      <c r="O198" s="52" t="str">
        <f>IFERROR(VLOOKUP(Open[[#This Row],[TS SH O 24.06.23 Rang]],$AZ$7:$BA$101,2,0)*O$5," ")</f>
        <v xml:space="preserve"> </v>
      </c>
      <c r="P198" s="52" t="str">
        <f>IFERROR(VLOOKUP(Open[[#This Row],[TS LU O A 1.6.23 R]],$AZ$7:$BA$101,2,0)*P$5," ")</f>
        <v xml:space="preserve"> </v>
      </c>
      <c r="Q198" s="52" t="str">
        <f>IFERROR(VLOOKUP(Open[[#This Row],[TS LU O B 1.6.23 R]],$AZ$7:$BA$101,2,0)*Q$5," ")</f>
        <v xml:space="preserve"> </v>
      </c>
      <c r="R198" s="52" t="str">
        <f>IFERROR(VLOOKUP(Open[[#This Row],[TS ZH O/A 8.7.23 R]],$AZ$7:$BA$101,2,0)*R$5," ")</f>
        <v xml:space="preserve"> </v>
      </c>
      <c r="S198" s="148" t="str">
        <f>IFERROR(VLOOKUP(Open[[#This Row],[TS ZH O/B 8.7.23 R]],$AZ$7:$BA$101,2,0)*S$5," ")</f>
        <v xml:space="preserve"> </v>
      </c>
      <c r="T198" s="148">
        <f>IFERROR(VLOOKUP(Open[[#This Row],[TS BA O A 12.08.23 R]],$AZ$7:$BA$101,2,0)*T$5," ")</f>
        <v>205</v>
      </c>
      <c r="U198" s="148" t="str">
        <f>IFERROR(VLOOKUP(Open[[#This Row],[TS BA O B 12.08.23  R]],$AZ$7:$BA$101,2,0)*U$5," ")</f>
        <v xml:space="preserve"> </v>
      </c>
      <c r="V198" s="148" t="str">
        <f>IFERROR(VLOOKUP(Open[[#This Row],[SM LT O A 2.9.23 R]],$AZ$7:$BA$101,2,0)*V$5," ")</f>
        <v xml:space="preserve"> </v>
      </c>
      <c r="W198" s="148" t="str">
        <f>IFERROR(VLOOKUP(Open[[#This Row],[SM LT O B 2.9.23 R]],$AZ$7:$BA$101,2,0)*W$5," ")</f>
        <v xml:space="preserve"> </v>
      </c>
      <c r="X198" s="148" t="str">
        <f>IFERROR(VLOOKUP(Open[[#This Row],[TS LA O 16.9.23 R]],$AZ$7:$BA$101,2,0)*X$5," ")</f>
        <v xml:space="preserve"> </v>
      </c>
      <c r="Y198" s="148" t="str">
        <f>IFERROR(VLOOKUP(Open[[#This Row],[TS ZH O 8.10.23 R]],$AZ$7:$BA$101,2,0)*Y$5," ")</f>
        <v xml:space="preserve"> </v>
      </c>
      <c r="Z198" s="148" t="str">
        <f>IFERROR(VLOOKUP(Open[[#This Row],[TS ZH O/A 6.1.24 R]],$AZ$7:$BA$101,2,0)*Z$5," ")</f>
        <v xml:space="preserve"> </v>
      </c>
      <c r="AA198" s="148" t="str">
        <f>IFERROR(VLOOKUP(Open[[#This Row],[TS ZH O/B 6.1.24 R]],$AZ$7:$BA$101,2,0)*AA$5," ")</f>
        <v xml:space="preserve"> </v>
      </c>
      <c r="AB198" s="148" t="str">
        <f>IFERROR(VLOOKUP(Open[[#This Row],[TS SH O 13.1.24 R]],$AZ$7:$BA$101,2,0)*AB$5," ")</f>
        <v xml:space="preserve"> </v>
      </c>
      <c r="AC198">
        <v>0</v>
      </c>
      <c r="AD198">
        <v>0</v>
      </c>
      <c r="AE198">
        <v>0</v>
      </c>
      <c r="AF198" s="63"/>
      <c r="AG198" s="63"/>
      <c r="AH198" s="63"/>
      <c r="AI198" s="63"/>
      <c r="AJ198" s="63"/>
      <c r="AK198" s="63"/>
      <c r="AL198" s="63"/>
      <c r="AM198" s="63"/>
      <c r="AN198" s="63">
        <v>25</v>
      </c>
      <c r="AO198" s="63"/>
      <c r="AP198" s="63"/>
      <c r="AQ198" s="63"/>
      <c r="AR198" s="63"/>
      <c r="AS198" s="63"/>
      <c r="AT198" s="63"/>
      <c r="AU198" s="63"/>
      <c r="AV198" s="63"/>
    </row>
    <row r="199" spans="1:48">
      <c r="A199" s="53">
        <f>RANK(Open[[#This Row],[PR Punkte]],Open[PR Punkte],0)</f>
        <v>191</v>
      </c>
      <c r="B199">
        <f>IF(Open[[#This Row],[PR Rang beim letzten Turnier]]&gt;Open[[#This Row],[PR Rang]],1,IF(Open[[#This Row],[PR Rang beim letzten Turnier]]=Open[[#This Row],[PR Rang]],0,-1))</f>
        <v>0</v>
      </c>
      <c r="C199" s="53">
        <f>RANK(Open[[#This Row],[PR Punkte]],Open[PR Punkte],0)</f>
        <v>191</v>
      </c>
      <c r="D199" s="1" t="s">
        <v>899</v>
      </c>
      <c r="E199" t="s">
        <v>11</v>
      </c>
      <c r="F199" s="99">
        <f>SUM(Open[[#This Row],[PR 1]:[PR 3]])</f>
        <v>205</v>
      </c>
      <c r="G199" s="52">
        <f>LARGE(Open[[#This Row],[TS ZH O/B 26.03.23]:[PR3]],1)</f>
        <v>205</v>
      </c>
      <c r="H199" s="52">
        <f>LARGE(Open[[#This Row],[TS ZH O/B 26.03.23]:[PR3]],2)</f>
        <v>0</v>
      </c>
      <c r="I199" s="52">
        <f>LARGE(Open[[#This Row],[TS ZH O/B 26.03.23]:[PR3]],3)</f>
        <v>0</v>
      </c>
      <c r="J199" s="1">
        <f t="shared" ref="J199:J262" si="6">RANK(K199,$K$7:$K$944,0)</f>
        <v>191</v>
      </c>
      <c r="K199" s="52">
        <f t="shared" ref="K199:K262" si="7">SUM(L199:AE199)</f>
        <v>205</v>
      </c>
      <c r="L199" s="52" t="str">
        <f>IFERROR(VLOOKUP(Open[[#This Row],[TS ZH O/B 26.03.23 Rang]],$AZ$7:$BA$101,2,0)*L$5," ")</f>
        <v xml:space="preserve"> </v>
      </c>
      <c r="M199" s="52" t="str">
        <f>IFERROR(VLOOKUP(Open[[#This Row],[TS SG O 29.04.23 Rang]],$AZ$7:$BA$101,2,0)*M$5," ")</f>
        <v xml:space="preserve"> </v>
      </c>
      <c r="N199" s="52" t="str">
        <f>IFERROR(VLOOKUP(Open[[#This Row],[TS ES O 11.06.23 Rang]],$AZ$7:$BA$101,2,0)*N$5," ")</f>
        <v xml:space="preserve"> </v>
      </c>
      <c r="O199" s="52" t="str">
        <f>IFERROR(VLOOKUP(Open[[#This Row],[TS SH O 24.06.23 Rang]],$AZ$7:$BA$101,2,0)*O$5," ")</f>
        <v xml:space="preserve"> </v>
      </c>
      <c r="P199" s="52" t="str">
        <f>IFERROR(VLOOKUP(Open[[#This Row],[TS LU O A 1.6.23 R]],$AZ$7:$BA$101,2,0)*P$5," ")</f>
        <v xml:space="preserve"> </v>
      </c>
      <c r="Q199" s="52" t="str">
        <f>IFERROR(VLOOKUP(Open[[#This Row],[TS LU O B 1.6.23 R]],$AZ$7:$BA$101,2,0)*Q$5," ")</f>
        <v xml:space="preserve"> </v>
      </c>
      <c r="R199" s="52" t="str">
        <f>IFERROR(VLOOKUP(Open[[#This Row],[TS ZH O/A 8.7.23 R]],$AZ$7:$BA$101,2,0)*R$5," ")</f>
        <v xml:space="preserve"> </v>
      </c>
      <c r="S199" s="148" t="str">
        <f>IFERROR(VLOOKUP(Open[[#This Row],[TS ZH O/B 8.7.23 R]],$AZ$7:$BA$101,2,0)*S$5," ")</f>
        <v xml:space="preserve"> </v>
      </c>
      <c r="T199" s="148">
        <f>IFERROR(VLOOKUP(Open[[#This Row],[TS BA O A 12.08.23 R]],$AZ$7:$BA$101,2,0)*T$5," ")</f>
        <v>205</v>
      </c>
      <c r="U199" s="148" t="str">
        <f>IFERROR(VLOOKUP(Open[[#This Row],[TS BA O B 12.08.23  R]],$AZ$7:$BA$101,2,0)*U$5," ")</f>
        <v xml:space="preserve"> </v>
      </c>
      <c r="V199" s="148" t="str">
        <f>IFERROR(VLOOKUP(Open[[#This Row],[SM LT O A 2.9.23 R]],$AZ$7:$BA$101,2,0)*V$5," ")</f>
        <v xml:space="preserve"> </v>
      </c>
      <c r="W199" s="148" t="str">
        <f>IFERROR(VLOOKUP(Open[[#This Row],[SM LT O B 2.9.23 R]],$AZ$7:$BA$101,2,0)*W$5," ")</f>
        <v xml:space="preserve"> </v>
      </c>
      <c r="X199" s="148" t="str">
        <f>IFERROR(VLOOKUP(Open[[#This Row],[TS LA O 16.9.23 R]],$AZ$7:$BA$101,2,0)*X$5," ")</f>
        <v xml:space="preserve"> </v>
      </c>
      <c r="Y199" s="148" t="str">
        <f>IFERROR(VLOOKUP(Open[[#This Row],[TS ZH O 8.10.23 R]],$AZ$7:$BA$101,2,0)*Y$5," ")</f>
        <v xml:space="preserve"> </v>
      </c>
      <c r="Z199" s="148" t="str">
        <f>IFERROR(VLOOKUP(Open[[#This Row],[TS ZH O/A 6.1.24 R]],$AZ$7:$BA$101,2,0)*Z$5," ")</f>
        <v xml:space="preserve"> </v>
      </c>
      <c r="AA199" s="148" t="str">
        <f>IFERROR(VLOOKUP(Open[[#This Row],[TS ZH O/B 6.1.24 R]],$AZ$7:$BA$101,2,0)*AA$5," ")</f>
        <v xml:space="preserve"> </v>
      </c>
      <c r="AB199" s="148" t="str">
        <f>IFERROR(VLOOKUP(Open[[#This Row],[TS SH O 13.1.24 R]],$AZ$7:$BA$101,2,0)*AB$5," ")</f>
        <v xml:space="preserve"> </v>
      </c>
      <c r="AC199">
        <v>0</v>
      </c>
      <c r="AD199">
        <v>0</v>
      </c>
      <c r="AE199">
        <v>0</v>
      </c>
      <c r="AF199" s="63"/>
      <c r="AG199" s="63"/>
      <c r="AH199" s="63"/>
      <c r="AI199" s="63"/>
      <c r="AJ199" s="63"/>
      <c r="AK199" s="63"/>
      <c r="AL199" s="63"/>
      <c r="AM199" s="63"/>
      <c r="AN199" s="63">
        <v>26</v>
      </c>
      <c r="AO199" s="63"/>
      <c r="AP199" s="63"/>
      <c r="AQ199" s="63"/>
      <c r="AR199" s="63"/>
      <c r="AS199" s="63"/>
      <c r="AT199" s="63"/>
      <c r="AU199" s="63"/>
      <c r="AV199" s="63"/>
    </row>
    <row r="200" spans="1:48">
      <c r="A200" s="53">
        <f>RANK(Open[[#This Row],[PR Punkte]],Open[PR Punkte],0)</f>
        <v>191</v>
      </c>
      <c r="B200">
        <f>IF(Open[[#This Row],[PR Rang beim letzten Turnier]]&gt;Open[[#This Row],[PR Rang]],1,IF(Open[[#This Row],[PR Rang beim letzten Turnier]]=Open[[#This Row],[PR Rang]],0,-1))</f>
        <v>0</v>
      </c>
      <c r="C200" s="53">
        <f>RANK(Open[[#This Row],[PR Punkte]],Open[PR Punkte],0)</f>
        <v>191</v>
      </c>
      <c r="D200" s="1" t="s">
        <v>900</v>
      </c>
      <c r="E200" t="s">
        <v>897</v>
      </c>
      <c r="F200" s="99">
        <f>SUM(Open[[#This Row],[PR 1]:[PR 3]])</f>
        <v>205</v>
      </c>
      <c r="G200" s="52">
        <f>LARGE(Open[[#This Row],[TS ZH O/B 26.03.23]:[PR3]],1)</f>
        <v>205</v>
      </c>
      <c r="H200" s="52">
        <f>LARGE(Open[[#This Row],[TS ZH O/B 26.03.23]:[PR3]],2)</f>
        <v>0</v>
      </c>
      <c r="I200" s="52">
        <f>LARGE(Open[[#This Row],[TS ZH O/B 26.03.23]:[PR3]],3)</f>
        <v>0</v>
      </c>
      <c r="J200" s="1">
        <f t="shared" si="6"/>
        <v>191</v>
      </c>
      <c r="K200" s="52">
        <f t="shared" si="7"/>
        <v>205</v>
      </c>
      <c r="L200" s="52" t="str">
        <f>IFERROR(VLOOKUP(Open[[#This Row],[TS ZH O/B 26.03.23 Rang]],$AZ$7:$BA$101,2,0)*L$5," ")</f>
        <v xml:space="preserve"> </v>
      </c>
      <c r="M200" s="52" t="str">
        <f>IFERROR(VLOOKUP(Open[[#This Row],[TS SG O 29.04.23 Rang]],$AZ$7:$BA$101,2,0)*M$5," ")</f>
        <v xml:space="preserve"> </v>
      </c>
      <c r="N200" s="52" t="str">
        <f>IFERROR(VLOOKUP(Open[[#This Row],[TS ES O 11.06.23 Rang]],$AZ$7:$BA$101,2,0)*N$5," ")</f>
        <v xml:space="preserve"> </v>
      </c>
      <c r="O200" s="52" t="str">
        <f>IFERROR(VLOOKUP(Open[[#This Row],[TS SH O 24.06.23 Rang]],$AZ$7:$BA$101,2,0)*O$5," ")</f>
        <v xml:space="preserve"> </v>
      </c>
      <c r="P200" s="52" t="str">
        <f>IFERROR(VLOOKUP(Open[[#This Row],[TS LU O A 1.6.23 R]],$AZ$7:$BA$101,2,0)*P$5," ")</f>
        <v xml:space="preserve"> </v>
      </c>
      <c r="Q200" s="52" t="str">
        <f>IFERROR(VLOOKUP(Open[[#This Row],[TS LU O B 1.6.23 R]],$AZ$7:$BA$101,2,0)*Q$5," ")</f>
        <v xml:space="preserve"> </v>
      </c>
      <c r="R200" s="52" t="str">
        <f>IFERROR(VLOOKUP(Open[[#This Row],[TS ZH O/A 8.7.23 R]],$AZ$7:$BA$101,2,0)*R$5," ")</f>
        <v xml:space="preserve"> </v>
      </c>
      <c r="S200" s="148" t="str">
        <f>IFERROR(VLOOKUP(Open[[#This Row],[TS ZH O/B 8.7.23 R]],$AZ$7:$BA$101,2,0)*S$5," ")</f>
        <v xml:space="preserve"> </v>
      </c>
      <c r="T200" s="148">
        <f>IFERROR(VLOOKUP(Open[[#This Row],[TS BA O A 12.08.23 R]],$AZ$7:$BA$101,2,0)*T$5," ")</f>
        <v>205</v>
      </c>
      <c r="U200" s="148" t="str">
        <f>IFERROR(VLOOKUP(Open[[#This Row],[TS BA O B 12.08.23  R]],$AZ$7:$BA$101,2,0)*U$5," ")</f>
        <v xml:space="preserve"> </v>
      </c>
      <c r="V200" s="148" t="str">
        <f>IFERROR(VLOOKUP(Open[[#This Row],[SM LT O A 2.9.23 R]],$AZ$7:$BA$101,2,0)*V$5," ")</f>
        <v xml:space="preserve"> </v>
      </c>
      <c r="W200" s="148" t="str">
        <f>IFERROR(VLOOKUP(Open[[#This Row],[SM LT O B 2.9.23 R]],$AZ$7:$BA$101,2,0)*W$5," ")</f>
        <v xml:space="preserve"> </v>
      </c>
      <c r="X200" s="148" t="str">
        <f>IFERROR(VLOOKUP(Open[[#This Row],[TS LA O 16.9.23 R]],$AZ$7:$BA$101,2,0)*X$5," ")</f>
        <v xml:space="preserve"> </v>
      </c>
      <c r="Y200" s="148" t="str">
        <f>IFERROR(VLOOKUP(Open[[#This Row],[TS ZH O 8.10.23 R]],$AZ$7:$BA$101,2,0)*Y$5," ")</f>
        <v xml:space="preserve"> </v>
      </c>
      <c r="Z200" s="148" t="str">
        <f>IFERROR(VLOOKUP(Open[[#This Row],[TS ZH O/A 6.1.24 R]],$AZ$7:$BA$101,2,0)*Z$5," ")</f>
        <v xml:space="preserve"> </v>
      </c>
      <c r="AA200" s="148" t="str">
        <f>IFERROR(VLOOKUP(Open[[#This Row],[TS ZH O/B 6.1.24 R]],$AZ$7:$BA$101,2,0)*AA$5," ")</f>
        <v xml:space="preserve"> </v>
      </c>
      <c r="AB200" s="148" t="str">
        <f>IFERROR(VLOOKUP(Open[[#This Row],[TS SH O 13.1.24 R]],$AZ$7:$BA$101,2,0)*AB$5," ")</f>
        <v xml:space="preserve"> </v>
      </c>
      <c r="AC200">
        <v>0</v>
      </c>
      <c r="AD200">
        <v>0</v>
      </c>
      <c r="AE200">
        <v>0</v>
      </c>
      <c r="AF200" s="63"/>
      <c r="AG200" s="63"/>
      <c r="AH200" s="63"/>
      <c r="AI200" s="63"/>
      <c r="AJ200" s="63"/>
      <c r="AK200" s="63"/>
      <c r="AL200" s="63"/>
      <c r="AM200" s="63"/>
      <c r="AN200" s="63">
        <v>27</v>
      </c>
      <c r="AO200" s="63"/>
      <c r="AP200" s="63"/>
      <c r="AQ200" s="63"/>
      <c r="AR200" s="63"/>
      <c r="AS200" s="63"/>
      <c r="AT200" s="63"/>
      <c r="AU200" s="63"/>
      <c r="AV200" s="63"/>
    </row>
    <row r="201" spans="1:48">
      <c r="A201" s="53">
        <f>RANK(Open[[#This Row],[PR Punkte]],Open[PR Punkte],0)</f>
        <v>191</v>
      </c>
      <c r="B201">
        <f>IF(Open[[#This Row],[PR Rang beim letzten Turnier]]&gt;Open[[#This Row],[PR Rang]],1,IF(Open[[#This Row],[PR Rang beim letzten Turnier]]=Open[[#This Row],[PR Rang]],0,-1))</f>
        <v>0</v>
      </c>
      <c r="C201" s="53">
        <f>RANK(Open[[#This Row],[PR Punkte]],Open[PR Punkte],0)</f>
        <v>191</v>
      </c>
      <c r="D201" s="1" t="s">
        <v>901</v>
      </c>
      <c r="E201" t="s">
        <v>17</v>
      </c>
      <c r="F201" s="99">
        <f>SUM(Open[[#This Row],[PR 1]:[PR 3]])</f>
        <v>205</v>
      </c>
      <c r="G201" s="52">
        <f>LARGE(Open[[#This Row],[TS ZH O/B 26.03.23]:[PR3]],1)</f>
        <v>205</v>
      </c>
      <c r="H201" s="52">
        <f>LARGE(Open[[#This Row],[TS ZH O/B 26.03.23]:[PR3]],2)</f>
        <v>0</v>
      </c>
      <c r="I201" s="52">
        <f>LARGE(Open[[#This Row],[TS ZH O/B 26.03.23]:[PR3]],3)</f>
        <v>0</v>
      </c>
      <c r="J201" s="1">
        <f t="shared" si="6"/>
        <v>191</v>
      </c>
      <c r="K201" s="52">
        <f t="shared" si="7"/>
        <v>205</v>
      </c>
      <c r="L201" s="52" t="str">
        <f>IFERROR(VLOOKUP(Open[[#This Row],[TS ZH O/B 26.03.23 Rang]],$AZ$7:$BA$101,2,0)*L$5," ")</f>
        <v xml:space="preserve"> </v>
      </c>
      <c r="M201" s="52" t="str">
        <f>IFERROR(VLOOKUP(Open[[#This Row],[TS SG O 29.04.23 Rang]],$AZ$7:$BA$101,2,0)*M$5," ")</f>
        <v xml:space="preserve"> </v>
      </c>
      <c r="N201" s="52" t="str">
        <f>IFERROR(VLOOKUP(Open[[#This Row],[TS ES O 11.06.23 Rang]],$AZ$7:$BA$101,2,0)*N$5," ")</f>
        <v xml:space="preserve"> </v>
      </c>
      <c r="O201" s="52" t="str">
        <f>IFERROR(VLOOKUP(Open[[#This Row],[TS SH O 24.06.23 Rang]],$AZ$7:$BA$101,2,0)*O$5," ")</f>
        <v xml:space="preserve"> </v>
      </c>
      <c r="P201" s="52" t="str">
        <f>IFERROR(VLOOKUP(Open[[#This Row],[TS LU O A 1.6.23 R]],$AZ$7:$BA$101,2,0)*P$5," ")</f>
        <v xml:space="preserve"> </v>
      </c>
      <c r="Q201" s="52" t="str">
        <f>IFERROR(VLOOKUP(Open[[#This Row],[TS LU O B 1.6.23 R]],$AZ$7:$BA$101,2,0)*Q$5," ")</f>
        <v xml:space="preserve"> </v>
      </c>
      <c r="R201" s="52" t="str">
        <f>IFERROR(VLOOKUP(Open[[#This Row],[TS ZH O/A 8.7.23 R]],$AZ$7:$BA$101,2,0)*R$5," ")</f>
        <v xml:space="preserve"> </v>
      </c>
      <c r="S201" s="148" t="str">
        <f>IFERROR(VLOOKUP(Open[[#This Row],[TS ZH O/B 8.7.23 R]],$AZ$7:$BA$101,2,0)*S$5," ")</f>
        <v xml:space="preserve"> </v>
      </c>
      <c r="T201" s="148">
        <f>IFERROR(VLOOKUP(Open[[#This Row],[TS BA O A 12.08.23 R]],$AZ$7:$BA$101,2,0)*T$5," ")</f>
        <v>205</v>
      </c>
      <c r="U201" s="148" t="str">
        <f>IFERROR(VLOOKUP(Open[[#This Row],[TS BA O B 12.08.23  R]],$AZ$7:$BA$101,2,0)*U$5," ")</f>
        <v xml:space="preserve"> </v>
      </c>
      <c r="V201" s="148" t="str">
        <f>IFERROR(VLOOKUP(Open[[#This Row],[SM LT O A 2.9.23 R]],$AZ$7:$BA$101,2,0)*V$5," ")</f>
        <v xml:space="preserve"> </v>
      </c>
      <c r="W201" s="148" t="str">
        <f>IFERROR(VLOOKUP(Open[[#This Row],[SM LT O B 2.9.23 R]],$AZ$7:$BA$101,2,0)*W$5," ")</f>
        <v xml:space="preserve"> </v>
      </c>
      <c r="X201" s="148" t="str">
        <f>IFERROR(VLOOKUP(Open[[#This Row],[TS LA O 16.9.23 R]],$AZ$7:$BA$101,2,0)*X$5," ")</f>
        <v xml:space="preserve"> </v>
      </c>
      <c r="Y201" s="148" t="str">
        <f>IFERROR(VLOOKUP(Open[[#This Row],[TS ZH O 8.10.23 R]],$AZ$7:$BA$101,2,0)*Y$5," ")</f>
        <v xml:space="preserve"> </v>
      </c>
      <c r="Z201" s="148" t="str">
        <f>IFERROR(VLOOKUP(Open[[#This Row],[TS ZH O/A 6.1.24 R]],$AZ$7:$BA$101,2,0)*Z$5," ")</f>
        <v xml:space="preserve"> </v>
      </c>
      <c r="AA201" s="148" t="str">
        <f>IFERROR(VLOOKUP(Open[[#This Row],[TS ZH O/B 6.1.24 R]],$AZ$7:$BA$101,2,0)*AA$5," ")</f>
        <v xml:space="preserve"> </v>
      </c>
      <c r="AB201" s="148" t="str">
        <f>IFERROR(VLOOKUP(Open[[#This Row],[TS SH O 13.1.24 R]],$AZ$7:$BA$101,2,0)*AB$5," ")</f>
        <v xml:space="preserve"> </v>
      </c>
      <c r="AC201">
        <v>0</v>
      </c>
      <c r="AD201">
        <v>0</v>
      </c>
      <c r="AE201">
        <v>0</v>
      </c>
      <c r="AF201" s="63"/>
      <c r="AG201" s="63"/>
      <c r="AH201" s="63"/>
      <c r="AI201" s="63"/>
      <c r="AJ201" s="63"/>
      <c r="AK201" s="63"/>
      <c r="AL201" s="63"/>
      <c r="AM201" s="63"/>
      <c r="AN201" s="63">
        <v>28</v>
      </c>
      <c r="AO201" s="63"/>
      <c r="AP201" s="63"/>
      <c r="AQ201" s="63"/>
      <c r="AR201" s="63"/>
      <c r="AS201" s="63"/>
      <c r="AT201" s="63"/>
      <c r="AU201" s="63"/>
      <c r="AV201" s="63"/>
    </row>
    <row r="202" spans="1:48">
      <c r="A202" s="53">
        <f>RANK(Open[[#This Row],[PR Punkte]],Open[PR Punkte],0)</f>
        <v>191</v>
      </c>
      <c r="B202">
        <f>IF(Open[[#This Row],[PR Rang beim letzten Turnier]]&gt;Open[[#This Row],[PR Rang]],1,IF(Open[[#This Row],[PR Rang beim letzten Turnier]]=Open[[#This Row],[PR Rang]],0,-1))</f>
        <v>0</v>
      </c>
      <c r="C202" s="53">
        <f>RANK(Open[[#This Row],[PR Punkte]],Open[PR Punkte],0)</f>
        <v>191</v>
      </c>
      <c r="D202" s="1" t="s">
        <v>902</v>
      </c>
      <c r="E202" t="s">
        <v>17</v>
      </c>
      <c r="F202" s="99">
        <f>SUM(Open[[#This Row],[PR 1]:[PR 3]])</f>
        <v>205</v>
      </c>
      <c r="G202" s="52">
        <f>LARGE(Open[[#This Row],[TS ZH O/B 26.03.23]:[PR3]],1)</f>
        <v>205</v>
      </c>
      <c r="H202" s="52">
        <f>LARGE(Open[[#This Row],[TS ZH O/B 26.03.23]:[PR3]],2)</f>
        <v>0</v>
      </c>
      <c r="I202" s="52">
        <f>LARGE(Open[[#This Row],[TS ZH O/B 26.03.23]:[PR3]],3)</f>
        <v>0</v>
      </c>
      <c r="J202" s="1">
        <f t="shared" si="6"/>
        <v>191</v>
      </c>
      <c r="K202" s="52">
        <f t="shared" si="7"/>
        <v>205</v>
      </c>
      <c r="L202" s="52" t="str">
        <f>IFERROR(VLOOKUP(Open[[#This Row],[TS ZH O/B 26.03.23 Rang]],$AZ$7:$BA$101,2,0)*L$5," ")</f>
        <v xml:space="preserve"> </v>
      </c>
      <c r="M202" s="52" t="str">
        <f>IFERROR(VLOOKUP(Open[[#This Row],[TS SG O 29.04.23 Rang]],$AZ$7:$BA$101,2,0)*M$5," ")</f>
        <v xml:space="preserve"> </v>
      </c>
      <c r="N202" s="52" t="str">
        <f>IFERROR(VLOOKUP(Open[[#This Row],[TS ES O 11.06.23 Rang]],$AZ$7:$BA$101,2,0)*N$5," ")</f>
        <v xml:space="preserve"> </v>
      </c>
      <c r="O202" s="52" t="str">
        <f>IFERROR(VLOOKUP(Open[[#This Row],[TS SH O 24.06.23 Rang]],$AZ$7:$BA$101,2,0)*O$5," ")</f>
        <v xml:space="preserve"> </v>
      </c>
      <c r="P202" s="52" t="str">
        <f>IFERROR(VLOOKUP(Open[[#This Row],[TS LU O A 1.6.23 R]],$AZ$7:$BA$101,2,0)*P$5," ")</f>
        <v xml:space="preserve"> </v>
      </c>
      <c r="Q202" s="52" t="str">
        <f>IFERROR(VLOOKUP(Open[[#This Row],[TS LU O B 1.6.23 R]],$AZ$7:$BA$101,2,0)*Q$5," ")</f>
        <v xml:space="preserve"> </v>
      </c>
      <c r="R202" s="52" t="str">
        <f>IFERROR(VLOOKUP(Open[[#This Row],[TS ZH O/A 8.7.23 R]],$AZ$7:$BA$101,2,0)*R$5," ")</f>
        <v xml:space="preserve"> </v>
      </c>
      <c r="S202" s="148" t="str">
        <f>IFERROR(VLOOKUP(Open[[#This Row],[TS ZH O/B 8.7.23 R]],$AZ$7:$BA$101,2,0)*S$5," ")</f>
        <v xml:space="preserve"> </v>
      </c>
      <c r="T202" s="148">
        <f>IFERROR(VLOOKUP(Open[[#This Row],[TS BA O A 12.08.23 R]],$AZ$7:$BA$101,2,0)*T$5," ")</f>
        <v>205</v>
      </c>
      <c r="U202" s="148" t="str">
        <f>IFERROR(VLOOKUP(Open[[#This Row],[TS BA O B 12.08.23  R]],$AZ$7:$BA$101,2,0)*U$5," ")</f>
        <v xml:space="preserve"> </v>
      </c>
      <c r="V202" s="148" t="str">
        <f>IFERROR(VLOOKUP(Open[[#This Row],[SM LT O A 2.9.23 R]],$AZ$7:$BA$101,2,0)*V$5," ")</f>
        <v xml:space="preserve"> </v>
      </c>
      <c r="W202" s="148" t="str">
        <f>IFERROR(VLOOKUP(Open[[#This Row],[SM LT O B 2.9.23 R]],$AZ$7:$BA$101,2,0)*W$5," ")</f>
        <v xml:space="preserve"> </v>
      </c>
      <c r="X202" s="148" t="str">
        <f>IFERROR(VLOOKUP(Open[[#This Row],[TS LA O 16.9.23 R]],$AZ$7:$BA$101,2,0)*X$5," ")</f>
        <v xml:space="preserve"> </v>
      </c>
      <c r="Y202" s="148" t="str">
        <f>IFERROR(VLOOKUP(Open[[#This Row],[TS ZH O 8.10.23 R]],$AZ$7:$BA$101,2,0)*Y$5," ")</f>
        <v xml:space="preserve"> </v>
      </c>
      <c r="Z202" s="148" t="str">
        <f>IFERROR(VLOOKUP(Open[[#This Row],[TS ZH O/A 6.1.24 R]],$AZ$7:$BA$101,2,0)*Z$5," ")</f>
        <v xml:space="preserve"> </v>
      </c>
      <c r="AA202" s="148" t="str">
        <f>IFERROR(VLOOKUP(Open[[#This Row],[TS ZH O/B 6.1.24 R]],$AZ$7:$BA$101,2,0)*AA$5," ")</f>
        <v xml:space="preserve"> </v>
      </c>
      <c r="AB202" s="148" t="str">
        <f>IFERROR(VLOOKUP(Open[[#This Row],[TS SH O 13.1.24 R]],$AZ$7:$BA$101,2,0)*AB$5," ")</f>
        <v xml:space="preserve"> </v>
      </c>
      <c r="AC202">
        <v>0</v>
      </c>
      <c r="AD202">
        <v>0</v>
      </c>
      <c r="AE202">
        <v>0</v>
      </c>
      <c r="AF202" s="63"/>
      <c r="AG202" s="63"/>
      <c r="AH202" s="63"/>
      <c r="AI202" s="63"/>
      <c r="AJ202" s="63"/>
      <c r="AK202" s="63"/>
      <c r="AL202" s="63"/>
      <c r="AM202" s="63"/>
      <c r="AN202" s="63">
        <v>28</v>
      </c>
      <c r="AO202" s="63"/>
      <c r="AP202" s="63"/>
      <c r="AQ202" s="63"/>
      <c r="AR202" s="63"/>
      <c r="AS202" s="63"/>
      <c r="AT202" s="63"/>
      <c r="AU202" s="63"/>
      <c r="AV202" s="63"/>
    </row>
    <row r="203" spans="1:48">
      <c r="A203" s="53">
        <f>RANK(Open[[#This Row],[PR Punkte]],Open[PR Punkte],0)</f>
        <v>197</v>
      </c>
      <c r="B203">
        <f>IF(Open[[#This Row],[PR Rang beim letzten Turnier]]&gt;Open[[#This Row],[PR Rang]],1,IF(Open[[#This Row],[PR Rang beim letzten Turnier]]=Open[[#This Row],[PR Rang]],0,-1))</f>
        <v>0</v>
      </c>
      <c r="C203" s="53">
        <f>RANK(Open[[#This Row],[PR Punkte]],Open[PR Punkte],0)</f>
        <v>197</v>
      </c>
      <c r="D203" s="1" t="s">
        <v>592</v>
      </c>
      <c r="E203" t="s">
        <v>10</v>
      </c>
      <c r="F203" s="99">
        <f>SUM(Open[[#This Row],[PR 1]:[PR 3]])</f>
        <v>192</v>
      </c>
      <c r="G203" s="52">
        <f>LARGE(Open[[#This Row],[TS ZH O/B 26.03.23]:[PR3]],1)</f>
        <v>192</v>
      </c>
      <c r="H203" s="52">
        <f>LARGE(Open[[#This Row],[TS ZH O/B 26.03.23]:[PR3]],2)</f>
        <v>0</v>
      </c>
      <c r="I203" s="52">
        <f>LARGE(Open[[#This Row],[TS ZH O/B 26.03.23]:[PR3]],3)</f>
        <v>0</v>
      </c>
      <c r="J203" s="1">
        <f t="shared" si="6"/>
        <v>197</v>
      </c>
      <c r="K203" s="52">
        <f t="shared" si="7"/>
        <v>192</v>
      </c>
      <c r="L203" s="52" t="str">
        <f>IFERROR(VLOOKUP(Open[[#This Row],[TS ZH O/B 26.03.23 Rang]],$AZ$7:$BA$101,2,0)*L$5," ")</f>
        <v xml:space="preserve"> </v>
      </c>
      <c r="M203" s="52" t="str">
        <f>IFERROR(VLOOKUP(Open[[#This Row],[TS SG O 29.04.23 Rang]],$AZ$7:$BA$101,2,0)*M$5," ")</f>
        <v xml:space="preserve"> </v>
      </c>
      <c r="N203" s="52" t="str">
        <f>IFERROR(VLOOKUP(Open[[#This Row],[TS ES O 11.06.23 Rang]],$AZ$7:$BA$101,2,0)*N$5," ")</f>
        <v xml:space="preserve"> </v>
      </c>
      <c r="O203" s="52" t="str">
        <f>IFERROR(VLOOKUP(Open[[#This Row],[TS SH O 24.06.23 Rang]],$AZ$7:$BA$101,2,0)*O$5," ")</f>
        <v xml:space="preserve"> </v>
      </c>
      <c r="P203" s="52" t="str">
        <f>IFERROR(VLOOKUP(Open[[#This Row],[TS LU O A 1.6.23 R]],$AZ$7:$BA$101,2,0)*P$5," ")</f>
        <v xml:space="preserve"> </v>
      </c>
      <c r="Q203" s="52" t="str">
        <f>IFERROR(VLOOKUP(Open[[#This Row],[TS LU O B 1.6.23 R]],$AZ$7:$BA$101,2,0)*Q$5," ")</f>
        <v xml:space="preserve"> </v>
      </c>
      <c r="R203" s="52" t="str">
        <f>IFERROR(VLOOKUP(Open[[#This Row],[TS ZH O/A 8.7.23 R]],$AZ$7:$BA$101,2,0)*R$5," ")</f>
        <v xml:space="preserve"> </v>
      </c>
      <c r="S203" s="148" t="str">
        <f>IFERROR(VLOOKUP(Open[[#This Row],[TS ZH O/B 8.7.23 R]],$AZ$7:$BA$101,2,0)*S$5," ")</f>
        <v xml:space="preserve"> </v>
      </c>
      <c r="T203" s="148" t="str">
        <f>IFERROR(VLOOKUP(Open[[#This Row],[TS BA O A 12.08.23 R]],$AZ$7:$BA$101,2,0)*T$5," ")</f>
        <v xml:space="preserve"> </v>
      </c>
      <c r="U203" s="148" t="str">
        <f>IFERROR(VLOOKUP(Open[[#This Row],[TS BA O B 12.08.23  R]],$AZ$7:$BA$101,2,0)*U$5," ")</f>
        <v xml:space="preserve"> </v>
      </c>
      <c r="V203" s="148" t="str">
        <f>IFERROR(VLOOKUP(Open[[#This Row],[SM LT O A 2.9.23 R]],$AZ$7:$BA$101,2,0)*V$5," ")</f>
        <v xml:space="preserve"> </v>
      </c>
      <c r="W203" s="148" t="str">
        <f>IFERROR(VLOOKUP(Open[[#This Row],[SM LT O B 2.9.23 R]],$AZ$7:$BA$101,2,0)*W$5," ")</f>
        <v xml:space="preserve"> </v>
      </c>
      <c r="X203" s="148">
        <f>IFERROR(VLOOKUP(Open[[#This Row],[TS LA O 16.9.23 R]],$AZ$7:$BA$101,2,0)*X$5," ")</f>
        <v>192</v>
      </c>
      <c r="Y203" s="148" t="str">
        <f>IFERROR(VLOOKUP(Open[[#This Row],[TS ZH O 8.10.23 R]],$AZ$7:$BA$101,2,0)*Y$5," ")</f>
        <v xml:space="preserve"> </v>
      </c>
      <c r="Z203" s="148" t="str">
        <f>IFERROR(VLOOKUP(Open[[#This Row],[TS ZH O/A 6.1.24 R]],$AZ$7:$BA$101,2,0)*Z$5," ")</f>
        <v xml:space="preserve"> </v>
      </c>
      <c r="AA203" s="148" t="str">
        <f>IFERROR(VLOOKUP(Open[[#This Row],[TS ZH O/B 6.1.24 R]],$AZ$7:$BA$101,2,0)*AA$5," ")</f>
        <v xml:space="preserve"> </v>
      </c>
      <c r="AB203" s="148" t="str">
        <f>IFERROR(VLOOKUP(Open[[#This Row],[TS SH O 13.1.24 R]],$AZ$7:$BA$101,2,0)*AB$5," ")</f>
        <v xml:space="preserve"> </v>
      </c>
      <c r="AC203">
        <v>0</v>
      </c>
      <c r="AD203">
        <v>0</v>
      </c>
      <c r="AE203">
        <v>0</v>
      </c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>
        <v>18</v>
      </c>
      <c r="AS203" s="63"/>
      <c r="AT203" s="63"/>
      <c r="AU203" s="63"/>
      <c r="AV203" s="63"/>
    </row>
    <row r="204" spans="1:48">
      <c r="A204" s="53">
        <f>RANK(Open[[#This Row],[PR Punkte]],Open[PR Punkte],0)</f>
        <v>197</v>
      </c>
      <c r="B204">
        <f>IF(Open[[#This Row],[PR Rang beim letzten Turnier]]&gt;Open[[#This Row],[PR Rang]],1,IF(Open[[#This Row],[PR Rang beim letzten Turnier]]=Open[[#This Row],[PR Rang]],0,-1))</f>
        <v>0</v>
      </c>
      <c r="C204" s="53">
        <f>RANK(Open[[#This Row],[PR Punkte]],Open[PR Punkte],0)</f>
        <v>197</v>
      </c>
      <c r="D204" s="1" t="s">
        <v>593</v>
      </c>
      <c r="E204" t="s">
        <v>10</v>
      </c>
      <c r="F204" s="99">
        <f>SUM(Open[[#This Row],[PR 1]:[PR 3]])</f>
        <v>192</v>
      </c>
      <c r="G204" s="52">
        <f>LARGE(Open[[#This Row],[TS ZH O/B 26.03.23]:[PR3]],1)</f>
        <v>192</v>
      </c>
      <c r="H204" s="52">
        <f>LARGE(Open[[#This Row],[TS ZH O/B 26.03.23]:[PR3]],2)</f>
        <v>0</v>
      </c>
      <c r="I204" s="52">
        <f>LARGE(Open[[#This Row],[TS ZH O/B 26.03.23]:[PR3]],3)</f>
        <v>0</v>
      </c>
      <c r="J204" s="1">
        <f t="shared" si="6"/>
        <v>197</v>
      </c>
      <c r="K204" s="52">
        <f t="shared" si="7"/>
        <v>192</v>
      </c>
      <c r="L204" s="52" t="str">
        <f>IFERROR(VLOOKUP(Open[[#This Row],[TS ZH O/B 26.03.23 Rang]],$AZ$7:$BA$101,2,0)*L$5," ")</f>
        <v xml:space="preserve"> </v>
      </c>
      <c r="M204" s="52" t="str">
        <f>IFERROR(VLOOKUP(Open[[#This Row],[TS SG O 29.04.23 Rang]],$AZ$7:$BA$101,2,0)*M$5," ")</f>
        <v xml:space="preserve"> </v>
      </c>
      <c r="N204" s="52" t="str">
        <f>IFERROR(VLOOKUP(Open[[#This Row],[TS ES O 11.06.23 Rang]],$AZ$7:$BA$101,2,0)*N$5," ")</f>
        <v xml:space="preserve"> </v>
      </c>
      <c r="O204" s="52" t="str">
        <f>IFERROR(VLOOKUP(Open[[#This Row],[TS SH O 24.06.23 Rang]],$AZ$7:$BA$101,2,0)*O$5," ")</f>
        <v xml:space="preserve"> </v>
      </c>
      <c r="P204" s="52" t="str">
        <f>IFERROR(VLOOKUP(Open[[#This Row],[TS LU O A 1.6.23 R]],$AZ$7:$BA$101,2,0)*P$5," ")</f>
        <v xml:space="preserve"> </v>
      </c>
      <c r="Q204" s="52" t="str">
        <f>IFERROR(VLOOKUP(Open[[#This Row],[TS LU O B 1.6.23 R]],$AZ$7:$BA$101,2,0)*Q$5," ")</f>
        <v xml:space="preserve"> </v>
      </c>
      <c r="R204" s="52" t="str">
        <f>IFERROR(VLOOKUP(Open[[#This Row],[TS ZH O/A 8.7.23 R]],$AZ$7:$BA$101,2,0)*R$5," ")</f>
        <v xml:space="preserve"> </v>
      </c>
      <c r="S204" s="148" t="str">
        <f>IFERROR(VLOOKUP(Open[[#This Row],[TS ZH O/B 8.7.23 R]],$AZ$7:$BA$101,2,0)*S$5," ")</f>
        <v xml:space="preserve"> </v>
      </c>
      <c r="T204" s="148" t="str">
        <f>IFERROR(VLOOKUP(Open[[#This Row],[TS BA O A 12.08.23 R]],$AZ$7:$BA$101,2,0)*T$5," ")</f>
        <v xml:space="preserve"> </v>
      </c>
      <c r="U204" s="148" t="str">
        <f>IFERROR(VLOOKUP(Open[[#This Row],[TS BA O B 12.08.23  R]],$AZ$7:$BA$101,2,0)*U$5," ")</f>
        <v xml:space="preserve"> </v>
      </c>
      <c r="V204" s="148" t="str">
        <f>IFERROR(VLOOKUP(Open[[#This Row],[SM LT O A 2.9.23 R]],$AZ$7:$BA$101,2,0)*V$5," ")</f>
        <v xml:space="preserve"> </v>
      </c>
      <c r="W204" s="148" t="str">
        <f>IFERROR(VLOOKUP(Open[[#This Row],[SM LT O B 2.9.23 R]],$AZ$7:$BA$101,2,0)*W$5," ")</f>
        <v xml:space="preserve"> </v>
      </c>
      <c r="X204" s="148">
        <f>IFERROR(VLOOKUP(Open[[#This Row],[TS LA O 16.9.23 R]],$AZ$7:$BA$101,2,0)*X$5," ")</f>
        <v>192</v>
      </c>
      <c r="Y204" s="148" t="str">
        <f>IFERROR(VLOOKUP(Open[[#This Row],[TS ZH O 8.10.23 R]],$AZ$7:$BA$101,2,0)*Y$5," ")</f>
        <v xml:space="preserve"> </v>
      </c>
      <c r="Z204" s="148" t="str">
        <f>IFERROR(VLOOKUP(Open[[#This Row],[TS ZH O/A 6.1.24 R]],$AZ$7:$BA$101,2,0)*Z$5," ")</f>
        <v xml:space="preserve"> </v>
      </c>
      <c r="AA204" s="148" t="str">
        <f>IFERROR(VLOOKUP(Open[[#This Row],[TS ZH O/B 6.1.24 R]],$AZ$7:$BA$101,2,0)*AA$5," ")</f>
        <v xml:space="preserve"> </v>
      </c>
      <c r="AB204" s="148" t="str">
        <f>IFERROR(VLOOKUP(Open[[#This Row],[TS SH O 13.1.24 R]],$AZ$7:$BA$101,2,0)*AB$5," ")</f>
        <v xml:space="preserve"> </v>
      </c>
      <c r="AC204">
        <v>0</v>
      </c>
      <c r="AD204">
        <v>0</v>
      </c>
      <c r="AE204">
        <v>0</v>
      </c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>
        <v>18</v>
      </c>
      <c r="AS204" s="63"/>
      <c r="AT204" s="63"/>
      <c r="AU204" s="63"/>
      <c r="AV204" s="63"/>
    </row>
    <row r="205" spans="1:48">
      <c r="A205" s="53">
        <f>RANK(Open[[#This Row],[PR Punkte]],Open[PR Punkte],0)</f>
        <v>197</v>
      </c>
      <c r="B205">
        <f>IF(Open[[#This Row],[PR Rang beim letzten Turnier]]&gt;Open[[#This Row],[PR Rang]],1,IF(Open[[#This Row],[PR Rang beim letzten Turnier]]=Open[[#This Row],[PR Rang]],0,-1))</f>
        <v>0</v>
      </c>
      <c r="C205" s="53">
        <f>RANK(Open[[#This Row],[PR Punkte]],Open[PR Punkte],0)</f>
        <v>197</v>
      </c>
      <c r="D205" s="1" t="s">
        <v>598</v>
      </c>
      <c r="E205" t="s">
        <v>0</v>
      </c>
      <c r="F205" s="52">
        <f>SUM(Open[[#This Row],[PR 1]:[PR 3]])</f>
        <v>192</v>
      </c>
      <c r="G205" s="52">
        <f>LARGE(Open[[#This Row],[TS ZH O/B 26.03.23]:[PR3]],1)</f>
        <v>192</v>
      </c>
      <c r="H205" s="52">
        <f>LARGE(Open[[#This Row],[TS ZH O/B 26.03.23]:[PR3]],2)</f>
        <v>0</v>
      </c>
      <c r="I205" s="52">
        <f>LARGE(Open[[#This Row],[TS ZH O/B 26.03.23]:[PR3]],3)</f>
        <v>0</v>
      </c>
      <c r="J205" s="1">
        <f t="shared" si="6"/>
        <v>197</v>
      </c>
      <c r="K205" s="52">
        <f t="shared" si="7"/>
        <v>192</v>
      </c>
      <c r="L205" s="52" t="str">
        <f>IFERROR(VLOOKUP(Open[[#This Row],[TS ZH O/B 26.03.23 Rang]],$AZ$7:$BA$101,2,0)*L$5," ")</f>
        <v xml:space="preserve"> </v>
      </c>
      <c r="M205" s="52" t="str">
        <f>IFERROR(VLOOKUP(Open[[#This Row],[TS SG O 29.04.23 Rang]],$AZ$7:$BA$101,2,0)*M$5," ")</f>
        <v xml:space="preserve"> </v>
      </c>
      <c r="N205" s="52" t="str">
        <f>IFERROR(VLOOKUP(Open[[#This Row],[TS ES O 11.06.23 Rang]],$AZ$7:$BA$101,2,0)*N$5," ")</f>
        <v xml:space="preserve"> </v>
      </c>
      <c r="O205" s="52" t="str">
        <f>IFERROR(VLOOKUP(Open[[#This Row],[TS SH O 24.06.23 Rang]],$AZ$7:$BA$101,2,0)*O$5," ")</f>
        <v xml:space="preserve"> </v>
      </c>
      <c r="P205" s="52" t="str">
        <f>IFERROR(VLOOKUP(Open[[#This Row],[TS LU O A 1.6.23 R]],$AZ$7:$BA$101,2,0)*P$5," ")</f>
        <v xml:space="preserve"> </v>
      </c>
      <c r="Q205" s="52" t="str">
        <f>IFERROR(VLOOKUP(Open[[#This Row],[TS LU O B 1.6.23 R]],$AZ$7:$BA$101,2,0)*Q$5," ")</f>
        <v xml:space="preserve"> </v>
      </c>
      <c r="R205" s="52" t="str">
        <f>IFERROR(VLOOKUP(Open[[#This Row],[TS ZH O/A 8.7.23 R]],$AZ$7:$BA$101,2,0)*R$5," ")</f>
        <v xml:space="preserve"> </v>
      </c>
      <c r="S205" s="148" t="str">
        <f>IFERROR(VLOOKUP(Open[[#This Row],[TS ZH O/B 8.7.23 R]],$AZ$7:$BA$101,2,0)*S$5," ")</f>
        <v xml:space="preserve"> </v>
      </c>
      <c r="T205" s="148" t="str">
        <f>IFERROR(VLOOKUP(Open[[#This Row],[TS BA O A 12.08.23 R]],$AZ$7:$BA$101,2,0)*T$5," ")</f>
        <v xml:space="preserve"> </v>
      </c>
      <c r="U205" s="148" t="str">
        <f>IFERROR(VLOOKUP(Open[[#This Row],[TS BA O B 12.08.23  R]],$AZ$7:$BA$101,2,0)*U$5," ")</f>
        <v xml:space="preserve"> </v>
      </c>
      <c r="V205" s="148" t="str">
        <f>IFERROR(VLOOKUP(Open[[#This Row],[SM LT O A 2.9.23 R]],$AZ$7:$BA$101,2,0)*V$5," ")</f>
        <v xml:space="preserve"> </v>
      </c>
      <c r="W205" s="148" t="str">
        <f>IFERROR(VLOOKUP(Open[[#This Row],[SM LT O B 2.9.23 R]],$AZ$7:$BA$101,2,0)*W$5," ")</f>
        <v xml:space="preserve"> </v>
      </c>
      <c r="X205" s="148">
        <f>IFERROR(VLOOKUP(Open[[#This Row],[TS LA O 16.9.23 R]],$AZ$7:$BA$101,2,0)*X$5," ")</f>
        <v>192</v>
      </c>
      <c r="Y205" s="148" t="str">
        <f>IFERROR(VLOOKUP(Open[[#This Row],[TS ZH O 8.10.23 R]],$AZ$7:$BA$101,2,0)*Y$5," ")</f>
        <v xml:space="preserve"> </v>
      </c>
      <c r="Z205" s="148" t="str">
        <f>IFERROR(VLOOKUP(Open[[#This Row],[TS ZH O/A 6.1.24 R]],$AZ$7:$BA$101,2,0)*Z$5," ")</f>
        <v xml:space="preserve"> </v>
      </c>
      <c r="AA205" s="148" t="str">
        <f>IFERROR(VLOOKUP(Open[[#This Row],[TS ZH O/B 6.1.24 R]],$AZ$7:$BA$101,2,0)*AA$5," ")</f>
        <v xml:space="preserve"> </v>
      </c>
      <c r="AB205" s="148" t="str">
        <f>IFERROR(VLOOKUP(Open[[#This Row],[TS SH O 13.1.24 R]],$AZ$7:$BA$101,2,0)*AB$5," ")</f>
        <v xml:space="preserve"> </v>
      </c>
      <c r="AC205">
        <v>0</v>
      </c>
      <c r="AD205">
        <v>0</v>
      </c>
      <c r="AE205">
        <v>0</v>
      </c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>
        <v>19</v>
      </c>
      <c r="AS205" s="63"/>
      <c r="AT205" s="63"/>
      <c r="AU205" s="63"/>
      <c r="AV205" s="63"/>
    </row>
    <row r="206" spans="1:48">
      <c r="A206" s="53">
        <f>RANK(Open[[#This Row],[PR Punkte]],Open[PR Punkte],0)</f>
        <v>197</v>
      </c>
      <c r="B206">
        <f>IF(Open[[#This Row],[PR Rang beim letzten Turnier]]&gt;Open[[#This Row],[PR Rang]],1,IF(Open[[#This Row],[PR Rang beim letzten Turnier]]=Open[[#This Row],[PR Rang]],0,-1))</f>
        <v>0</v>
      </c>
      <c r="C206" s="53">
        <f>RANK(Open[[#This Row],[PR Punkte]],Open[PR Punkte],0)</f>
        <v>197</v>
      </c>
      <c r="D206" s="1" t="s">
        <v>289</v>
      </c>
      <c r="E206" t="s">
        <v>0</v>
      </c>
      <c r="F206" s="52">
        <f>SUM(Open[[#This Row],[PR 1]:[PR 3]])</f>
        <v>192</v>
      </c>
      <c r="G206" s="52">
        <f>LARGE(Open[[#This Row],[TS ZH O/B 26.03.23]:[PR3]],1)</f>
        <v>192</v>
      </c>
      <c r="H206" s="52">
        <f>LARGE(Open[[#This Row],[TS ZH O/B 26.03.23]:[PR3]],2)</f>
        <v>0</v>
      </c>
      <c r="I206" s="52">
        <f>LARGE(Open[[#This Row],[TS ZH O/B 26.03.23]:[PR3]],3)</f>
        <v>0</v>
      </c>
      <c r="J206" s="1">
        <f t="shared" si="6"/>
        <v>197</v>
      </c>
      <c r="K206" s="52">
        <f t="shared" si="7"/>
        <v>192</v>
      </c>
      <c r="L206" s="52" t="str">
        <f>IFERROR(VLOOKUP(Open[[#This Row],[TS ZH O/B 26.03.23 Rang]],$AZ$7:$BA$101,2,0)*L$5," ")</f>
        <v xml:space="preserve"> </v>
      </c>
      <c r="M206" s="52" t="str">
        <f>IFERROR(VLOOKUP(Open[[#This Row],[TS SG O 29.04.23 Rang]],$AZ$7:$BA$101,2,0)*M$5," ")</f>
        <v xml:space="preserve"> </v>
      </c>
      <c r="N206" s="52" t="str">
        <f>IFERROR(VLOOKUP(Open[[#This Row],[TS ES O 11.06.23 Rang]],$AZ$7:$BA$101,2,0)*N$5," ")</f>
        <v xml:space="preserve"> </v>
      </c>
      <c r="O206" s="52" t="str">
        <f>IFERROR(VLOOKUP(Open[[#This Row],[TS SH O 24.06.23 Rang]],$AZ$7:$BA$101,2,0)*O$5," ")</f>
        <v xml:space="preserve"> </v>
      </c>
      <c r="P206" s="52" t="str">
        <f>IFERROR(VLOOKUP(Open[[#This Row],[TS LU O A 1.6.23 R]],$AZ$7:$BA$101,2,0)*P$5," ")</f>
        <v xml:space="preserve"> </v>
      </c>
      <c r="Q206" s="52" t="str">
        <f>IFERROR(VLOOKUP(Open[[#This Row],[TS LU O B 1.6.23 R]],$AZ$7:$BA$101,2,0)*Q$5," ")</f>
        <v xml:space="preserve"> </v>
      </c>
      <c r="R206" s="52" t="str">
        <f>IFERROR(VLOOKUP(Open[[#This Row],[TS ZH O/A 8.7.23 R]],$AZ$7:$BA$101,2,0)*R$5," ")</f>
        <v xml:space="preserve"> </v>
      </c>
      <c r="S206" s="148" t="str">
        <f>IFERROR(VLOOKUP(Open[[#This Row],[TS ZH O/B 8.7.23 R]],$AZ$7:$BA$101,2,0)*S$5," ")</f>
        <v xml:space="preserve"> </v>
      </c>
      <c r="T206" s="148" t="str">
        <f>IFERROR(VLOOKUP(Open[[#This Row],[TS BA O A 12.08.23 R]],$AZ$7:$BA$101,2,0)*T$5," ")</f>
        <v xml:space="preserve"> </v>
      </c>
      <c r="U206" s="148" t="str">
        <f>IFERROR(VLOOKUP(Open[[#This Row],[TS BA O B 12.08.23  R]],$AZ$7:$BA$101,2,0)*U$5," ")</f>
        <v xml:space="preserve"> </v>
      </c>
      <c r="V206" s="148" t="str">
        <f>IFERROR(VLOOKUP(Open[[#This Row],[SM LT O A 2.9.23 R]],$AZ$7:$BA$101,2,0)*V$5," ")</f>
        <v xml:space="preserve"> </v>
      </c>
      <c r="W206" s="148" t="str">
        <f>IFERROR(VLOOKUP(Open[[#This Row],[SM LT O B 2.9.23 R]],$AZ$7:$BA$101,2,0)*W$5," ")</f>
        <v xml:space="preserve"> </v>
      </c>
      <c r="X206" s="148">
        <f>IFERROR(VLOOKUP(Open[[#This Row],[TS LA O 16.9.23 R]],$AZ$7:$BA$101,2,0)*X$5," ")</f>
        <v>192</v>
      </c>
      <c r="Y206" s="148" t="str">
        <f>IFERROR(VLOOKUP(Open[[#This Row],[TS ZH O 8.10.23 R]],$AZ$7:$BA$101,2,0)*Y$5," ")</f>
        <v xml:space="preserve"> </v>
      </c>
      <c r="Z206" s="148" t="str">
        <f>IFERROR(VLOOKUP(Open[[#This Row],[TS ZH O/A 6.1.24 R]],$AZ$7:$BA$101,2,0)*Z$5," ")</f>
        <v xml:space="preserve"> </v>
      </c>
      <c r="AA206" s="148" t="str">
        <f>IFERROR(VLOOKUP(Open[[#This Row],[TS ZH O/B 6.1.24 R]],$AZ$7:$BA$101,2,0)*AA$5," ")</f>
        <v xml:space="preserve"> </v>
      </c>
      <c r="AB206" s="148" t="str">
        <f>IFERROR(VLOOKUP(Open[[#This Row],[TS SH O 13.1.24 R]],$AZ$7:$BA$101,2,0)*AB$5," ")</f>
        <v xml:space="preserve"> </v>
      </c>
      <c r="AC206">
        <v>0</v>
      </c>
      <c r="AD206">
        <v>0</v>
      </c>
      <c r="AE206">
        <v>0</v>
      </c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>
        <v>19</v>
      </c>
      <c r="AS206" s="63"/>
      <c r="AT206" s="63"/>
      <c r="AU206" s="63"/>
      <c r="AV206" s="63"/>
    </row>
    <row r="207" spans="1:48">
      <c r="A207" s="53">
        <f>RANK(Open[[#This Row],[PR Punkte]],Open[PR Punkte],0)</f>
        <v>197</v>
      </c>
      <c r="B207">
        <f>IF(Open[[#This Row],[PR Rang beim letzten Turnier]]&gt;Open[[#This Row],[PR Rang]],1,IF(Open[[#This Row],[PR Rang beim letzten Turnier]]=Open[[#This Row],[PR Rang]],0,-1))</f>
        <v>0</v>
      </c>
      <c r="C207" s="53">
        <f>RANK(Open[[#This Row],[PR Punkte]],Open[PR Punkte],0)</f>
        <v>197</v>
      </c>
      <c r="D207" s="1" t="s">
        <v>970</v>
      </c>
      <c r="E207" t="s">
        <v>797</v>
      </c>
      <c r="F207" s="52">
        <f>SUM(Open[[#This Row],[PR 1]:[PR 3]])</f>
        <v>192</v>
      </c>
      <c r="G207" s="52">
        <f>LARGE(Open[[#This Row],[TS ZH O/B 26.03.23]:[PR3]],1)</f>
        <v>192</v>
      </c>
      <c r="H207" s="52">
        <f>LARGE(Open[[#This Row],[TS ZH O/B 26.03.23]:[PR3]],2)</f>
        <v>0</v>
      </c>
      <c r="I207" s="52">
        <f>LARGE(Open[[#This Row],[TS ZH O/B 26.03.23]:[PR3]],3)</f>
        <v>0</v>
      </c>
      <c r="J207" s="1">
        <f t="shared" si="6"/>
        <v>197</v>
      </c>
      <c r="K207" s="52">
        <f t="shared" si="7"/>
        <v>192</v>
      </c>
      <c r="L207" s="52" t="str">
        <f>IFERROR(VLOOKUP(Open[[#This Row],[TS ZH O/B 26.03.23 Rang]],$AZ$7:$BA$101,2,0)*L$5," ")</f>
        <v xml:space="preserve"> </v>
      </c>
      <c r="M207" s="52" t="str">
        <f>IFERROR(VLOOKUP(Open[[#This Row],[TS SG O 29.04.23 Rang]],$AZ$7:$BA$101,2,0)*M$5," ")</f>
        <v xml:space="preserve"> </v>
      </c>
      <c r="N207" s="52" t="str">
        <f>IFERROR(VLOOKUP(Open[[#This Row],[TS ES O 11.06.23 Rang]],$AZ$7:$BA$101,2,0)*N$5," ")</f>
        <v xml:space="preserve"> </v>
      </c>
      <c r="O207" s="52" t="str">
        <f>IFERROR(VLOOKUP(Open[[#This Row],[TS SH O 24.06.23 Rang]],$AZ$7:$BA$101,2,0)*O$5," ")</f>
        <v xml:space="preserve"> </v>
      </c>
      <c r="P207" s="52" t="str">
        <f>IFERROR(VLOOKUP(Open[[#This Row],[TS LU O A 1.6.23 R]],$AZ$7:$BA$101,2,0)*P$5," ")</f>
        <v xml:space="preserve"> </v>
      </c>
      <c r="Q207" s="52" t="str">
        <f>IFERROR(VLOOKUP(Open[[#This Row],[TS LU O B 1.6.23 R]],$AZ$7:$BA$101,2,0)*Q$5," ")</f>
        <v xml:space="preserve"> </v>
      </c>
      <c r="R207" s="52" t="str">
        <f>IFERROR(VLOOKUP(Open[[#This Row],[TS ZH O/A 8.7.23 R]],$AZ$7:$BA$101,2,0)*R$5," ")</f>
        <v xml:space="preserve"> </v>
      </c>
      <c r="S207" s="148" t="str">
        <f>IFERROR(VLOOKUP(Open[[#This Row],[TS ZH O/B 8.7.23 R]],$AZ$7:$BA$101,2,0)*S$5," ")</f>
        <v xml:space="preserve"> </v>
      </c>
      <c r="T207" s="148" t="str">
        <f>IFERROR(VLOOKUP(Open[[#This Row],[TS BA O A 12.08.23 R]],$AZ$7:$BA$101,2,0)*T$5," ")</f>
        <v xml:space="preserve"> </v>
      </c>
      <c r="U207" s="148" t="str">
        <f>IFERROR(VLOOKUP(Open[[#This Row],[TS BA O B 12.08.23  R]],$AZ$7:$BA$101,2,0)*U$5," ")</f>
        <v xml:space="preserve"> </v>
      </c>
      <c r="V207" s="148" t="str">
        <f>IFERROR(VLOOKUP(Open[[#This Row],[SM LT O A 2.9.23 R]],$AZ$7:$BA$101,2,0)*V$5," ")</f>
        <v xml:space="preserve"> </v>
      </c>
      <c r="W207" s="148" t="str">
        <f>IFERROR(VLOOKUP(Open[[#This Row],[SM LT O B 2.9.23 R]],$AZ$7:$BA$101,2,0)*W$5," ")</f>
        <v xml:space="preserve"> </v>
      </c>
      <c r="X207" s="148">
        <f>IFERROR(VLOOKUP(Open[[#This Row],[TS LA O 16.9.23 R]],$AZ$7:$BA$101,2,0)*X$5," ")</f>
        <v>192</v>
      </c>
      <c r="Y207" s="148" t="str">
        <f>IFERROR(VLOOKUP(Open[[#This Row],[TS ZH O 8.10.23 R]],$AZ$7:$BA$101,2,0)*Y$5," ")</f>
        <v xml:space="preserve"> </v>
      </c>
      <c r="Z207" s="148" t="str">
        <f>IFERROR(VLOOKUP(Open[[#This Row],[TS ZH O/A 6.1.24 R]],$AZ$7:$BA$101,2,0)*Z$5," ")</f>
        <v xml:space="preserve"> </v>
      </c>
      <c r="AA207" s="148" t="str">
        <f>IFERROR(VLOOKUP(Open[[#This Row],[TS ZH O/B 6.1.24 R]],$AZ$7:$BA$101,2,0)*AA$5," ")</f>
        <v xml:space="preserve"> </v>
      </c>
      <c r="AB207" s="148" t="str">
        <f>IFERROR(VLOOKUP(Open[[#This Row],[TS SH O 13.1.24 R]],$AZ$7:$BA$101,2,0)*AB$5," ")</f>
        <v xml:space="preserve"> </v>
      </c>
      <c r="AC207">
        <v>0</v>
      </c>
      <c r="AD207">
        <v>0</v>
      </c>
      <c r="AE207">
        <v>0</v>
      </c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>
        <v>21</v>
      </c>
      <c r="AS207" s="63"/>
      <c r="AT207" s="63"/>
      <c r="AU207" s="63"/>
      <c r="AV207" s="63"/>
    </row>
    <row r="208" spans="1:48">
      <c r="A208" s="53">
        <f>RANK(Open[[#This Row],[PR Punkte]],Open[PR Punkte],0)</f>
        <v>197</v>
      </c>
      <c r="B208">
        <f>IF(Open[[#This Row],[PR Rang beim letzten Turnier]]&gt;Open[[#This Row],[PR Rang]],1,IF(Open[[#This Row],[PR Rang beim letzten Turnier]]=Open[[#This Row],[PR Rang]],0,-1))</f>
        <v>0</v>
      </c>
      <c r="C208" s="53">
        <f>RANK(Open[[#This Row],[PR Punkte]],Open[PR Punkte],0)</f>
        <v>197</v>
      </c>
      <c r="D208" s="1" t="s">
        <v>971</v>
      </c>
      <c r="E208" t="s">
        <v>10</v>
      </c>
      <c r="F208" s="52">
        <f>SUM(Open[[#This Row],[PR 1]:[PR 3]])</f>
        <v>192</v>
      </c>
      <c r="G208" s="52">
        <f>LARGE(Open[[#This Row],[TS ZH O/B 26.03.23]:[PR3]],1)</f>
        <v>192</v>
      </c>
      <c r="H208" s="52">
        <f>LARGE(Open[[#This Row],[TS ZH O/B 26.03.23]:[PR3]],2)</f>
        <v>0</v>
      </c>
      <c r="I208" s="52">
        <f>LARGE(Open[[#This Row],[TS ZH O/B 26.03.23]:[PR3]],3)</f>
        <v>0</v>
      </c>
      <c r="J208" s="1">
        <f t="shared" si="6"/>
        <v>197</v>
      </c>
      <c r="K208" s="52">
        <f t="shared" si="7"/>
        <v>192</v>
      </c>
      <c r="L208" s="52" t="str">
        <f>IFERROR(VLOOKUP(Open[[#This Row],[TS ZH O/B 26.03.23 Rang]],$AZ$7:$BA$101,2,0)*L$5," ")</f>
        <v xml:space="preserve"> </v>
      </c>
      <c r="M208" s="52" t="str">
        <f>IFERROR(VLOOKUP(Open[[#This Row],[TS SG O 29.04.23 Rang]],$AZ$7:$BA$101,2,0)*M$5," ")</f>
        <v xml:space="preserve"> </v>
      </c>
      <c r="N208" s="52" t="str">
        <f>IFERROR(VLOOKUP(Open[[#This Row],[TS ES O 11.06.23 Rang]],$AZ$7:$BA$101,2,0)*N$5," ")</f>
        <v xml:space="preserve"> </v>
      </c>
      <c r="O208" s="52" t="str">
        <f>IFERROR(VLOOKUP(Open[[#This Row],[TS SH O 24.06.23 Rang]],$AZ$7:$BA$101,2,0)*O$5," ")</f>
        <v xml:space="preserve"> </v>
      </c>
      <c r="P208" s="52" t="str">
        <f>IFERROR(VLOOKUP(Open[[#This Row],[TS LU O A 1.6.23 R]],$AZ$7:$BA$101,2,0)*P$5," ")</f>
        <v xml:space="preserve"> </v>
      </c>
      <c r="Q208" s="52" t="str">
        <f>IFERROR(VLOOKUP(Open[[#This Row],[TS LU O B 1.6.23 R]],$AZ$7:$BA$101,2,0)*Q$5," ")</f>
        <v xml:space="preserve"> </v>
      </c>
      <c r="R208" s="52" t="str">
        <f>IFERROR(VLOOKUP(Open[[#This Row],[TS ZH O/A 8.7.23 R]],$AZ$7:$BA$101,2,0)*R$5," ")</f>
        <v xml:space="preserve"> </v>
      </c>
      <c r="S208" s="148" t="str">
        <f>IFERROR(VLOOKUP(Open[[#This Row],[TS ZH O/B 8.7.23 R]],$AZ$7:$BA$101,2,0)*S$5," ")</f>
        <v xml:space="preserve"> </v>
      </c>
      <c r="T208" s="148" t="str">
        <f>IFERROR(VLOOKUP(Open[[#This Row],[TS BA O A 12.08.23 R]],$AZ$7:$BA$101,2,0)*T$5," ")</f>
        <v xml:space="preserve"> </v>
      </c>
      <c r="U208" s="148" t="str">
        <f>IFERROR(VLOOKUP(Open[[#This Row],[TS BA O B 12.08.23  R]],$AZ$7:$BA$101,2,0)*U$5," ")</f>
        <v xml:space="preserve"> </v>
      </c>
      <c r="V208" s="148" t="str">
        <f>IFERROR(VLOOKUP(Open[[#This Row],[SM LT O A 2.9.23 R]],$AZ$7:$BA$101,2,0)*V$5," ")</f>
        <v xml:space="preserve"> </v>
      </c>
      <c r="W208" s="148" t="str">
        <f>IFERROR(VLOOKUP(Open[[#This Row],[SM LT O B 2.9.23 R]],$AZ$7:$BA$101,2,0)*W$5," ")</f>
        <v xml:space="preserve"> </v>
      </c>
      <c r="X208" s="148">
        <f>IFERROR(VLOOKUP(Open[[#This Row],[TS LA O 16.9.23 R]],$AZ$7:$BA$101,2,0)*X$5," ")</f>
        <v>192</v>
      </c>
      <c r="Y208" s="148" t="str">
        <f>IFERROR(VLOOKUP(Open[[#This Row],[TS ZH O 8.10.23 R]],$AZ$7:$BA$101,2,0)*Y$5," ")</f>
        <v xml:space="preserve"> </v>
      </c>
      <c r="Z208" s="148" t="str">
        <f>IFERROR(VLOOKUP(Open[[#This Row],[TS ZH O/A 6.1.24 R]],$AZ$7:$BA$101,2,0)*Z$5," ")</f>
        <v xml:space="preserve"> </v>
      </c>
      <c r="AA208" s="148" t="str">
        <f>IFERROR(VLOOKUP(Open[[#This Row],[TS ZH O/B 6.1.24 R]],$AZ$7:$BA$101,2,0)*AA$5," ")</f>
        <v xml:space="preserve"> </v>
      </c>
      <c r="AB208" s="148" t="str">
        <f>IFERROR(VLOOKUP(Open[[#This Row],[TS SH O 13.1.24 R]],$AZ$7:$BA$101,2,0)*AB$5," ")</f>
        <v xml:space="preserve"> </v>
      </c>
      <c r="AC208">
        <v>0</v>
      </c>
      <c r="AD208">
        <v>0</v>
      </c>
      <c r="AE208">
        <v>0</v>
      </c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>
        <v>22</v>
      </c>
      <c r="AS208" s="63"/>
      <c r="AT208" s="63"/>
      <c r="AU208" s="63"/>
      <c r="AV208" s="63"/>
    </row>
    <row r="209" spans="1:48">
      <c r="A209" s="53">
        <f>RANK(Open[[#This Row],[PR Punkte]],Open[PR Punkte],0)</f>
        <v>197</v>
      </c>
      <c r="B209">
        <f>IF(Open[[#This Row],[PR Rang beim letzten Turnier]]&gt;Open[[#This Row],[PR Rang]],1,IF(Open[[#This Row],[PR Rang beim letzten Turnier]]=Open[[#This Row],[PR Rang]],0,-1))</f>
        <v>0</v>
      </c>
      <c r="C209" s="53">
        <f>RANK(Open[[#This Row],[PR Punkte]],Open[PR Punkte],0)</f>
        <v>197</v>
      </c>
      <c r="D209" s="1" t="s">
        <v>972</v>
      </c>
      <c r="E209" t="s">
        <v>10</v>
      </c>
      <c r="F209" s="52">
        <f>SUM(Open[[#This Row],[PR 1]:[PR 3]])</f>
        <v>192</v>
      </c>
      <c r="G209" s="52">
        <f>LARGE(Open[[#This Row],[TS ZH O/B 26.03.23]:[PR3]],1)</f>
        <v>192</v>
      </c>
      <c r="H209" s="52">
        <f>LARGE(Open[[#This Row],[TS ZH O/B 26.03.23]:[PR3]],2)</f>
        <v>0</v>
      </c>
      <c r="I209" s="52">
        <f>LARGE(Open[[#This Row],[TS ZH O/B 26.03.23]:[PR3]],3)</f>
        <v>0</v>
      </c>
      <c r="J209" s="1">
        <f t="shared" si="6"/>
        <v>197</v>
      </c>
      <c r="K209" s="52">
        <f t="shared" si="7"/>
        <v>192</v>
      </c>
      <c r="L209" s="52" t="str">
        <f>IFERROR(VLOOKUP(Open[[#This Row],[TS ZH O/B 26.03.23 Rang]],$AZ$7:$BA$101,2,0)*L$5," ")</f>
        <v xml:space="preserve"> </v>
      </c>
      <c r="M209" s="52" t="str">
        <f>IFERROR(VLOOKUP(Open[[#This Row],[TS SG O 29.04.23 Rang]],$AZ$7:$BA$101,2,0)*M$5," ")</f>
        <v xml:space="preserve"> </v>
      </c>
      <c r="N209" s="52" t="str">
        <f>IFERROR(VLOOKUP(Open[[#This Row],[TS ES O 11.06.23 Rang]],$AZ$7:$BA$101,2,0)*N$5," ")</f>
        <v xml:space="preserve"> </v>
      </c>
      <c r="O209" s="52" t="str">
        <f>IFERROR(VLOOKUP(Open[[#This Row],[TS SH O 24.06.23 Rang]],$AZ$7:$BA$101,2,0)*O$5," ")</f>
        <v xml:space="preserve"> </v>
      </c>
      <c r="P209" s="52" t="str">
        <f>IFERROR(VLOOKUP(Open[[#This Row],[TS LU O A 1.6.23 R]],$AZ$7:$BA$101,2,0)*P$5," ")</f>
        <v xml:space="preserve"> </v>
      </c>
      <c r="Q209" s="52" t="str">
        <f>IFERROR(VLOOKUP(Open[[#This Row],[TS LU O B 1.6.23 R]],$AZ$7:$BA$101,2,0)*Q$5," ")</f>
        <v xml:space="preserve"> </v>
      </c>
      <c r="R209" s="52" t="str">
        <f>IFERROR(VLOOKUP(Open[[#This Row],[TS ZH O/A 8.7.23 R]],$AZ$7:$BA$101,2,0)*R$5," ")</f>
        <v xml:space="preserve"> </v>
      </c>
      <c r="S209" s="148" t="str">
        <f>IFERROR(VLOOKUP(Open[[#This Row],[TS ZH O/B 8.7.23 R]],$AZ$7:$BA$101,2,0)*S$5," ")</f>
        <v xml:space="preserve"> </v>
      </c>
      <c r="T209" s="148" t="str">
        <f>IFERROR(VLOOKUP(Open[[#This Row],[TS BA O A 12.08.23 R]],$AZ$7:$BA$101,2,0)*T$5," ")</f>
        <v xml:space="preserve"> </v>
      </c>
      <c r="U209" s="148" t="str">
        <f>IFERROR(VLOOKUP(Open[[#This Row],[TS BA O B 12.08.23  R]],$AZ$7:$BA$101,2,0)*U$5," ")</f>
        <v xml:space="preserve"> </v>
      </c>
      <c r="V209" s="148" t="str">
        <f>IFERROR(VLOOKUP(Open[[#This Row],[SM LT O A 2.9.23 R]],$AZ$7:$BA$101,2,0)*V$5," ")</f>
        <v xml:space="preserve"> </v>
      </c>
      <c r="W209" s="148" t="str">
        <f>IFERROR(VLOOKUP(Open[[#This Row],[SM LT O B 2.9.23 R]],$AZ$7:$BA$101,2,0)*W$5," ")</f>
        <v xml:space="preserve"> </v>
      </c>
      <c r="X209" s="148">
        <f>IFERROR(VLOOKUP(Open[[#This Row],[TS LA O 16.9.23 R]],$AZ$7:$BA$101,2,0)*X$5," ")</f>
        <v>192</v>
      </c>
      <c r="Y209" s="148" t="str">
        <f>IFERROR(VLOOKUP(Open[[#This Row],[TS ZH O 8.10.23 R]],$AZ$7:$BA$101,2,0)*Y$5," ")</f>
        <v xml:space="preserve"> </v>
      </c>
      <c r="Z209" s="148" t="str">
        <f>IFERROR(VLOOKUP(Open[[#This Row],[TS ZH O/A 6.1.24 R]],$AZ$7:$BA$101,2,0)*Z$5," ")</f>
        <v xml:space="preserve"> </v>
      </c>
      <c r="AA209" s="148" t="str">
        <f>IFERROR(VLOOKUP(Open[[#This Row],[TS ZH O/B 6.1.24 R]],$AZ$7:$BA$101,2,0)*AA$5," ")</f>
        <v xml:space="preserve"> </v>
      </c>
      <c r="AB209" s="148" t="str">
        <f>IFERROR(VLOOKUP(Open[[#This Row],[TS SH O 13.1.24 R]],$AZ$7:$BA$101,2,0)*AB$5," ")</f>
        <v xml:space="preserve"> </v>
      </c>
      <c r="AC209">
        <v>0</v>
      </c>
      <c r="AD209">
        <v>0</v>
      </c>
      <c r="AE209">
        <v>0</v>
      </c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>
        <v>22</v>
      </c>
      <c r="AS209" s="63"/>
      <c r="AT209" s="63"/>
      <c r="AU209" s="63"/>
      <c r="AV209" s="63"/>
    </row>
    <row r="210" spans="1:48">
      <c r="A210" s="104">
        <f>RANK(Open[[#This Row],[PR Punkte]],Open[PR Punkte],0)</f>
        <v>197</v>
      </c>
      <c r="B210" s="1">
        <f>IF(Open[[#This Row],[PR Rang beim letzten Turnier]]&gt;Open[[#This Row],[PR Rang]],1,IF(Open[[#This Row],[PR Rang beim letzten Turnier]]=Open[[#This Row],[PR Rang]],0,-1))</f>
        <v>0</v>
      </c>
      <c r="C210" s="104">
        <f>RANK(Open[[#This Row],[PR Punkte]],Open[PR Punkte],0)</f>
        <v>197</v>
      </c>
      <c r="D210" s="1" t="s">
        <v>343</v>
      </c>
      <c r="E210" t="s">
        <v>10</v>
      </c>
      <c r="F210" s="99">
        <f>SUM(Open[[#This Row],[PR 1]:[PR 3]])</f>
        <v>192</v>
      </c>
      <c r="G210" s="52">
        <f>LARGE(Open[[#This Row],[TS ZH O/B 26.03.23]:[PR3]],1)</f>
        <v>192</v>
      </c>
      <c r="H210" s="52">
        <f>LARGE(Open[[#This Row],[TS ZH O/B 26.03.23]:[PR3]],2)</f>
        <v>0</v>
      </c>
      <c r="I210" s="52">
        <f>LARGE(Open[[#This Row],[TS ZH O/B 26.03.23]:[PR3]],3)</f>
        <v>0</v>
      </c>
      <c r="J210" s="1">
        <f t="shared" si="6"/>
        <v>197</v>
      </c>
      <c r="K210" s="52">
        <f t="shared" si="7"/>
        <v>192</v>
      </c>
      <c r="L210" s="52" t="str">
        <f>IFERROR(VLOOKUP(Open[[#This Row],[TS ZH O/B 26.03.23 Rang]],$AZ$7:$BA$101,2,0)*L$5," ")</f>
        <v xml:space="preserve"> </v>
      </c>
      <c r="M210" s="52" t="str">
        <f>IFERROR(VLOOKUP(Open[[#This Row],[TS SG O 29.04.23 Rang]],$AZ$7:$BA$101,2,0)*M$5," ")</f>
        <v xml:space="preserve"> </v>
      </c>
      <c r="N210" s="52" t="str">
        <f>IFERROR(VLOOKUP(Open[[#This Row],[TS ES O 11.06.23 Rang]],$AZ$7:$BA$101,2,0)*N$5," ")</f>
        <v xml:space="preserve"> </v>
      </c>
      <c r="O210" s="52" t="str">
        <f>IFERROR(VLOOKUP(Open[[#This Row],[TS SH O 24.06.23 Rang]],$AZ$7:$BA$101,2,0)*O$5," ")</f>
        <v xml:space="preserve"> </v>
      </c>
      <c r="P210" s="52" t="str">
        <f>IFERROR(VLOOKUP(Open[[#This Row],[TS LU O A 1.6.23 R]],$AZ$7:$BA$101,2,0)*P$5," ")</f>
        <v xml:space="preserve"> </v>
      </c>
      <c r="Q210" s="52" t="str">
        <f>IFERROR(VLOOKUP(Open[[#This Row],[TS LU O B 1.6.23 R]],$AZ$7:$BA$101,2,0)*Q$5," ")</f>
        <v xml:space="preserve"> </v>
      </c>
      <c r="R210" s="52" t="str">
        <f>IFERROR(VLOOKUP(Open[[#This Row],[TS ZH O/A 8.7.23 R]],$AZ$7:$BA$101,2,0)*R$5," ")</f>
        <v xml:space="preserve"> </v>
      </c>
      <c r="S210" s="148" t="str">
        <f>IFERROR(VLOOKUP(Open[[#This Row],[TS ZH O/B 8.7.23 R]],$AZ$7:$BA$101,2,0)*S$5," ")</f>
        <v xml:space="preserve"> </v>
      </c>
      <c r="T210" s="148" t="str">
        <f>IFERROR(VLOOKUP(Open[[#This Row],[TS BA O A 12.08.23 R]],$AZ$7:$BA$101,2,0)*T$5," ")</f>
        <v xml:space="preserve"> </v>
      </c>
      <c r="U210" s="148" t="str">
        <f>IFERROR(VLOOKUP(Open[[#This Row],[TS BA O B 12.08.23  R]],$AZ$7:$BA$101,2,0)*U$5," ")</f>
        <v xml:space="preserve"> </v>
      </c>
      <c r="V210" s="148" t="str">
        <f>IFERROR(VLOOKUP(Open[[#This Row],[SM LT O A 2.9.23 R]],$AZ$7:$BA$101,2,0)*V$5," ")</f>
        <v xml:space="preserve"> </v>
      </c>
      <c r="W210" s="148" t="str">
        <f>IFERROR(VLOOKUP(Open[[#This Row],[SM LT O B 2.9.23 R]],$AZ$7:$BA$101,2,0)*W$5," ")</f>
        <v xml:space="preserve"> </v>
      </c>
      <c r="X210" s="148">
        <f>IFERROR(VLOOKUP(Open[[#This Row],[TS LA O 16.9.23 R]],$AZ$7:$BA$101,2,0)*X$5," ")</f>
        <v>192</v>
      </c>
      <c r="Y210" s="148" t="str">
        <f>IFERROR(VLOOKUP(Open[[#This Row],[TS ZH O 8.10.23 R]],$AZ$7:$BA$101,2,0)*Y$5," ")</f>
        <v xml:space="preserve"> </v>
      </c>
      <c r="Z210" s="148" t="str">
        <f>IFERROR(VLOOKUP(Open[[#This Row],[TS ZH O/A 6.1.24 R]],$AZ$7:$BA$101,2,0)*Z$5," ")</f>
        <v xml:space="preserve"> </v>
      </c>
      <c r="AA210" s="148" t="str">
        <f>IFERROR(VLOOKUP(Open[[#This Row],[TS ZH O/B 6.1.24 R]],$AZ$7:$BA$101,2,0)*AA$5," ")</f>
        <v xml:space="preserve"> </v>
      </c>
      <c r="AB210" s="148" t="str">
        <f>IFERROR(VLOOKUP(Open[[#This Row],[TS SH O 13.1.24 R]],$AZ$7:$BA$101,2,0)*AB$5," ")</f>
        <v xml:space="preserve"> </v>
      </c>
      <c r="AC210">
        <v>0</v>
      </c>
      <c r="AD210">
        <v>0</v>
      </c>
      <c r="AE210">
        <v>0</v>
      </c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>
        <v>23</v>
      </c>
      <c r="AS210" s="63"/>
      <c r="AT210" s="63"/>
      <c r="AU210" s="63"/>
      <c r="AV210" s="63"/>
    </row>
    <row r="211" spans="1:48">
      <c r="A211" s="53">
        <f>RANK(Open[[#This Row],[PR Punkte]],Open[PR Punkte],0)</f>
        <v>197</v>
      </c>
      <c r="B211">
        <f>IF(Open[[#This Row],[PR Rang beim letzten Turnier]]&gt;Open[[#This Row],[PR Rang]],1,IF(Open[[#This Row],[PR Rang beim letzten Turnier]]=Open[[#This Row],[PR Rang]],0,-1))</f>
        <v>0</v>
      </c>
      <c r="C211" s="53">
        <f>RANK(Open[[#This Row],[PR Punkte]],Open[PR Punkte],0)</f>
        <v>197</v>
      </c>
      <c r="D211" s="1" t="s">
        <v>736</v>
      </c>
      <c r="E211" t="s">
        <v>12</v>
      </c>
      <c r="F211" s="52">
        <f>SUM(Open[[#This Row],[PR 1]:[PR 3]])</f>
        <v>192</v>
      </c>
      <c r="G211" s="52">
        <f>LARGE(Open[[#This Row],[TS ZH O/B 26.03.23]:[PR3]],1)</f>
        <v>192</v>
      </c>
      <c r="H211" s="52">
        <f>LARGE(Open[[#This Row],[TS ZH O/B 26.03.23]:[PR3]],2)</f>
        <v>0</v>
      </c>
      <c r="I211" s="52">
        <f>LARGE(Open[[#This Row],[TS ZH O/B 26.03.23]:[PR3]],3)</f>
        <v>0</v>
      </c>
      <c r="J211" s="1">
        <f t="shared" si="6"/>
        <v>197</v>
      </c>
      <c r="K211" s="52">
        <f t="shared" si="7"/>
        <v>192</v>
      </c>
      <c r="L211" s="52" t="str">
        <f>IFERROR(VLOOKUP(Open[[#This Row],[TS ZH O/B 26.03.23 Rang]],$AZ$7:$BA$101,2,0)*L$5," ")</f>
        <v xml:space="preserve"> </v>
      </c>
      <c r="M211" s="52" t="str">
        <f>IFERROR(VLOOKUP(Open[[#This Row],[TS SG O 29.04.23 Rang]],$AZ$7:$BA$101,2,0)*M$5," ")</f>
        <v xml:space="preserve"> </v>
      </c>
      <c r="N211" s="52" t="str">
        <f>IFERROR(VLOOKUP(Open[[#This Row],[TS ES O 11.06.23 Rang]],$AZ$7:$BA$101,2,0)*N$5," ")</f>
        <v xml:space="preserve"> </v>
      </c>
      <c r="O211" s="52" t="str">
        <f>IFERROR(VLOOKUP(Open[[#This Row],[TS SH O 24.06.23 Rang]],$AZ$7:$BA$101,2,0)*O$5," ")</f>
        <v xml:space="preserve"> </v>
      </c>
      <c r="P211" s="52" t="str">
        <f>IFERROR(VLOOKUP(Open[[#This Row],[TS LU O A 1.6.23 R]],$AZ$7:$BA$101,2,0)*P$5," ")</f>
        <v xml:space="preserve"> </v>
      </c>
      <c r="Q211" s="52" t="str">
        <f>IFERROR(VLOOKUP(Open[[#This Row],[TS LU O B 1.6.23 R]],$AZ$7:$BA$101,2,0)*Q$5," ")</f>
        <v xml:space="preserve"> </v>
      </c>
      <c r="R211" s="52" t="str">
        <f>IFERROR(VLOOKUP(Open[[#This Row],[TS ZH O/A 8.7.23 R]],$AZ$7:$BA$101,2,0)*R$5," ")</f>
        <v xml:space="preserve"> </v>
      </c>
      <c r="S211" s="148" t="str">
        <f>IFERROR(VLOOKUP(Open[[#This Row],[TS ZH O/B 8.7.23 R]],$AZ$7:$BA$101,2,0)*S$5," ")</f>
        <v xml:space="preserve"> </v>
      </c>
      <c r="T211" s="148" t="str">
        <f>IFERROR(VLOOKUP(Open[[#This Row],[TS BA O A 12.08.23 R]],$AZ$7:$BA$101,2,0)*T$5," ")</f>
        <v xml:space="preserve"> </v>
      </c>
      <c r="U211" s="148" t="str">
        <f>IFERROR(VLOOKUP(Open[[#This Row],[TS BA O B 12.08.23  R]],$AZ$7:$BA$101,2,0)*U$5," ")</f>
        <v xml:space="preserve"> </v>
      </c>
      <c r="V211" s="148" t="str">
        <f>IFERROR(VLOOKUP(Open[[#This Row],[SM LT O A 2.9.23 R]],$AZ$7:$BA$101,2,0)*V$5," ")</f>
        <v xml:space="preserve"> </v>
      </c>
      <c r="W211" s="148" t="str">
        <f>IFERROR(VLOOKUP(Open[[#This Row],[SM LT O B 2.9.23 R]],$AZ$7:$BA$101,2,0)*W$5," ")</f>
        <v xml:space="preserve"> </v>
      </c>
      <c r="X211" s="148">
        <f>IFERROR(VLOOKUP(Open[[#This Row],[TS LA O 16.9.23 R]],$AZ$7:$BA$101,2,0)*X$5," ")</f>
        <v>192</v>
      </c>
      <c r="Y211" s="148" t="str">
        <f>IFERROR(VLOOKUP(Open[[#This Row],[TS ZH O 8.10.23 R]],$AZ$7:$BA$101,2,0)*Y$5," ")</f>
        <v xml:space="preserve"> </v>
      </c>
      <c r="Z211" s="148" t="str">
        <f>IFERROR(VLOOKUP(Open[[#This Row],[TS ZH O/A 6.1.24 R]],$AZ$7:$BA$101,2,0)*Z$5," ")</f>
        <v xml:space="preserve"> </v>
      </c>
      <c r="AA211" s="148" t="str">
        <f>IFERROR(VLOOKUP(Open[[#This Row],[TS ZH O/B 6.1.24 R]],$AZ$7:$BA$101,2,0)*AA$5," ")</f>
        <v xml:space="preserve"> </v>
      </c>
      <c r="AB211" s="148" t="str">
        <f>IFERROR(VLOOKUP(Open[[#This Row],[TS SH O 13.1.24 R]],$AZ$7:$BA$101,2,0)*AB$5," ")</f>
        <v xml:space="preserve"> </v>
      </c>
      <c r="AC211">
        <v>0</v>
      </c>
      <c r="AD211">
        <v>0</v>
      </c>
      <c r="AE211">
        <v>0</v>
      </c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>
        <v>23</v>
      </c>
      <c r="AS211" s="63"/>
      <c r="AT211" s="63"/>
      <c r="AU211" s="63"/>
      <c r="AV211" s="63"/>
    </row>
    <row r="212" spans="1:48">
      <c r="A212" s="53">
        <f>RANK(Open[[#This Row],[PR Punkte]],Open[PR Punkte],0)</f>
        <v>197</v>
      </c>
      <c r="B212">
        <f>IF(Open[[#This Row],[PR Rang beim letzten Turnier]]&gt;Open[[#This Row],[PR Rang]],1,IF(Open[[#This Row],[PR Rang beim letzten Turnier]]=Open[[#This Row],[PR Rang]],0,-1))</f>
        <v>0</v>
      </c>
      <c r="C212" s="53">
        <f>RANK(Open[[#This Row],[PR Punkte]],Open[PR Punkte],0)</f>
        <v>197</v>
      </c>
      <c r="D212" s="1" t="s">
        <v>973</v>
      </c>
      <c r="E212" t="s">
        <v>10</v>
      </c>
      <c r="F212" s="52">
        <f>SUM(Open[[#This Row],[PR 1]:[PR 3]])</f>
        <v>192</v>
      </c>
      <c r="G212" s="52">
        <f>LARGE(Open[[#This Row],[TS ZH O/B 26.03.23]:[PR3]],1)</f>
        <v>192</v>
      </c>
      <c r="H212" s="52">
        <f>LARGE(Open[[#This Row],[TS ZH O/B 26.03.23]:[PR3]],2)</f>
        <v>0</v>
      </c>
      <c r="I212" s="52">
        <f>LARGE(Open[[#This Row],[TS ZH O/B 26.03.23]:[PR3]],3)</f>
        <v>0</v>
      </c>
      <c r="J212" s="1">
        <f t="shared" si="6"/>
        <v>197</v>
      </c>
      <c r="K212" s="52">
        <f t="shared" si="7"/>
        <v>192</v>
      </c>
      <c r="L212" s="52" t="str">
        <f>IFERROR(VLOOKUP(Open[[#This Row],[TS ZH O/B 26.03.23 Rang]],$AZ$7:$BA$101,2,0)*L$5," ")</f>
        <v xml:space="preserve"> </v>
      </c>
      <c r="M212" s="52" t="str">
        <f>IFERROR(VLOOKUP(Open[[#This Row],[TS SG O 29.04.23 Rang]],$AZ$7:$BA$101,2,0)*M$5," ")</f>
        <v xml:space="preserve"> </v>
      </c>
      <c r="N212" s="52" t="str">
        <f>IFERROR(VLOOKUP(Open[[#This Row],[TS ES O 11.06.23 Rang]],$AZ$7:$BA$101,2,0)*N$5," ")</f>
        <v xml:space="preserve"> </v>
      </c>
      <c r="O212" s="52" t="str">
        <f>IFERROR(VLOOKUP(Open[[#This Row],[TS SH O 24.06.23 Rang]],$AZ$7:$BA$101,2,0)*O$5," ")</f>
        <v xml:space="preserve"> </v>
      </c>
      <c r="P212" s="52" t="str">
        <f>IFERROR(VLOOKUP(Open[[#This Row],[TS LU O A 1.6.23 R]],$AZ$7:$BA$101,2,0)*P$5," ")</f>
        <v xml:space="preserve"> </v>
      </c>
      <c r="Q212" s="52" t="str">
        <f>IFERROR(VLOOKUP(Open[[#This Row],[TS LU O B 1.6.23 R]],$AZ$7:$BA$101,2,0)*Q$5," ")</f>
        <v xml:space="preserve"> </v>
      </c>
      <c r="R212" s="52" t="str">
        <f>IFERROR(VLOOKUP(Open[[#This Row],[TS ZH O/A 8.7.23 R]],$AZ$7:$BA$101,2,0)*R$5," ")</f>
        <v xml:space="preserve"> </v>
      </c>
      <c r="S212" s="148" t="str">
        <f>IFERROR(VLOOKUP(Open[[#This Row],[TS ZH O/B 8.7.23 R]],$AZ$7:$BA$101,2,0)*S$5," ")</f>
        <v xml:space="preserve"> </v>
      </c>
      <c r="T212" s="148" t="str">
        <f>IFERROR(VLOOKUP(Open[[#This Row],[TS BA O A 12.08.23 R]],$AZ$7:$BA$101,2,0)*T$5," ")</f>
        <v xml:space="preserve"> </v>
      </c>
      <c r="U212" s="148" t="str">
        <f>IFERROR(VLOOKUP(Open[[#This Row],[TS BA O B 12.08.23  R]],$AZ$7:$BA$101,2,0)*U$5," ")</f>
        <v xml:space="preserve"> </v>
      </c>
      <c r="V212" s="148" t="str">
        <f>IFERROR(VLOOKUP(Open[[#This Row],[SM LT O A 2.9.23 R]],$AZ$7:$BA$101,2,0)*V$5," ")</f>
        <v xml:space="preserve"> </v>
      </c>
      <c r="W212" s="148" t="str">
        <f>IFERROR(VLOOKUP(Open[[#This Row],[SM LT O B 2.9.23 R]],$AZ$7:$BA$101,2,0)*W$5," ")</f>
        <v xml:space="preserve"> </v>
      </c>
      <c r="X212" s="148">
        <f>IFERROR(VLOOKUP(Open[[#This Row],[TS LA O 16.9.23 R]],$AZ$7:$BA$101,2,0)*X$5," ")</f>
        <v>192</v>
      </c>
      <c r="Y212" s="148" t="str">
        <f>IFERROR(VLOOKUP(Open[[#This Row],[TS ZH O 8.10.23 R]],$AZ$7:$BA$101,2,0)*Y$5," ")</f>
        <v xml:space="preserve"> </v>
      </c>
      <c r="Z212" s="148" t="str">
        <f>IFERROR(VLOOKUP(Open[[#This Row],[TS ZH O/A 6.1.24 R]],$AZ$7:$BA$101,2,0)*Z$5," ")</f>
        <v xml:space="preserve"> </v>
      </c>
      <c r="AA212" s="148" t="str">
        <f>IFERROR(VLOOKUP(Open[[#This Row],[TS ZH O/B 6.1.24 R]],$AZ$7:$BA$101,2,0)*AA$5," ")</f>
        <v xml:space="preserve"> </v>
      </c>
      <c r="AB212" s="148" t="str">
        <f>IFERROR(VLOOKUP(Open[[#This Row],[TS SH O 13.1.24 R]],$AZ$7:$BA$101,2,0)*AB$5," ")</f>
        <v xml:space="preserve"> </v>
      </c>
      <c r="AC212">
        <v>0</v>
      </c>
      <c r="AD212">
        <v>0</v>
      </c>
      <c r="AE212">
        <v>0</v>
      </c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>
        <v>24</v>
      </c>
      <c r="AS212" s="63"/>
      <c r="AT212" s="63"/>
      <c r="AU212" s="63"/>
      <c r="AV212" s="63"/>
    </row>
    <row r="213" spans="1:48">
      <c r="A213" s="53">
        <f>RANK(Open[[#This Row],[PR Punkte]],Open[PR Punkte],0)</f>
        <v>197</v>
      </c>
      <c r="B213">
        <f>IF(Open[[#This Row],[PR Rang beim letzten Turnier]]&gt;Open[[#This Row],[PR Rang]],1,IF(Open[[#This Row],[PR Rang beim letzten Turnier]]=Open[[#This Row],[PR Rang]],0,-1))</f>
        <v>0</v>
      </c>
      <c r="C213" s="53">
        <f>RANK(Open[[#This Row],[PR Punkte]],Open[PR Punkte],0)</f>
        <v>197</v>
      </c>
      <c r="D213" s="1" t="s">
        <v>974</v>
      </c>
      <c r="E213" t="s">
        <v>10</v>
      </c>
      <c r="F213" s="52">
        <f>SUM(Open[[#This Row],[PR 1]:[PR 3]])</f>
        <v>192</v>
      </c>
      <c r="G213" s="52">
        <f>LARGE(Open[[#This Row],[TS ZH O/B 26.03.23]:[PR3]],1)</f>
        <v>192</v>
      </c>
      <c r="H213" s="52">
        <f>LARGE(Open[[#This Row],[TS ZH O/B 26.03.23]:[PR3]],2)</f>
        <v>0</v>
      </c>
      <c r="I213" s="52">
        <f>LARGE(Open[[#This Row],[TS ZH O/B 26.03.23]:[PR3]],3)</f>
        <v>0</v>
      </c>
      <c r="J213" s="1">
        <f t="shared" si="6"/>
        <v>197</v>
      </c>
      <c r="K213" s="52">
        <f t="shared" si="7"/>
        <v>192</v>
      </c>
      <c r="L213" s="52" t="str">
        <f>IFERROR(VLOOKUP(Open[[#This Row],[TS ZH O/B 26.03.23 Rang]],$AZ$7:$BA$101,2,0)*L$5," ")</f>
        <v xml:space="preserve"> </v>
      </c>
      <c r="M213" s="52" t="str">
        <f>IFERROR(VLOOKUP(Open[[#This Row],[TS SG O 29.04.23 Rang]],$AZ$7:$BA$101,2,0)*M$5," ")</f>
        <v xml:space="preserve"> </v>
      </c>
      <c r="N213" s="52" t="str">
        <f>IFERROR(VLOOKUP(Open[[#This Row],[TS ES O 11.06.23 Rang]],$AZ$7:$BA$101,2,0)*N$5," ")</f>
        <v xml:space="preserve"> </v>
      </c>
      <c r="O213" s="52" t="str">
        <f>IFERROR(VLOOKUP(Open[[#This Row],[TS SH O 24.06.23 Rang]],$AZ$7:$BA$101,2,0)*O$5," ")</f>
        <v xml:space="preserve"> </v>
      </c>
      <c r="P213" s="52" t="str">
        <f>IFERROR(VLOOKUP(Open[[#This Row],[TS LU O A 1.6.23 R]],$AZ$7:$BA$101,2,0)*P$5," ")</f>
        <v xml:space="preserve"> </v>
      </c>
      <c r="Q213" s="52" t="str">
        <f>IFERROR(VLOOKUP(Open[[#This Row],[TS LU O B 1.6.23 R]],$AZ$7:$BA$101,2,0)*Q$5," ")</f>
        <v xml:space="preserve"> </v>
      </c>
      <c r="R213" s="52" t="str">
        <f>IFERROR(VLOOKUP(Open[[#This Row],[TS ZH O/A 8.7.23 R]],$AZ$7:$BA$101,2,0)*R$5," ")</f>
        <v xml:space="preserve"> </v>
      </c>
      <c r="S213" s="148" t="str">
        <f>IFERROR(VLOOKUP(Open[[#This Row],[TS ZH O/B 8.7.23 R]],$AZ$7:$BA$101,2,0)*S$5," ")</f>
        <v xml:space="preserve"> </v>
      </c>
      <c r="T213" s="148" t="str">
        <f>IFERROR(VLOOKUP(Open[[#This Row],[TS BA O A 12.08.23 R]],$AZ$7:$BA$101,2,0)*T$5," ")</f>
        <v xml:space="preserve"> </v>
      </c>
      <c r="U213" s="148" t="str">
        <f>IFERROR(VLOOKUP(Open[[#This Row],[TS BA O B 12.08.23  R]],$AZ$7:$BA$101,2,0)*U$5," ")</f>
        <v xml:space="preserve"> </v>
      </c>
      <c r="V213" s="148" t="str">
        <f>IFERROR(VLOOKUP(Open[[#This Row],[SM LT O A 2.9.23 R]],$AZ$7:$BA$101,2,0)*V$5," ")</f>
        <v xml:space="preserve"> </v>
      </c>
      <c r="W213" s="148" t="str">
        <f>IFERROR(VLOOKUP(Open[[#This Row],[SM LT O B 2.9.23 R]],$AZ$7:$BA$101,2,0)*W$5," ")</f>
        <v xml:space="preserve"> </v>
      </c>
      <c r="X213" s="148">
        <f>IFERROR(VLOOKUP(Open[[#This Row],[TS LA O 16.9.23 R]],$AZ$7:$BA$101,2,0)*X$5," ")</f>
        <v>192</v>
      </c>
      <c r="Y213" s="148" t="str">
        <f>IFERROR(VLOOKUP(Open[[#This Row],[TS ZH O 8.10.23 R]],$AZ$7:$BA$101,2,0)*Y$5," ")</f>
        <v xml:space="preserve"> </v>
      </c>
      <c r="Z213" s="148" t="str">
        <f>IFERROR(VLOOKUP(Open[[#This Row],[TS ZH O/A 6.1.24 R]],$AZ$7:$BA$101,2,0)*Z$5," ")</f>
        <v xml:space="preserve"> </v>
      </c>
      <c r="AA213" s="148" t="str">
        <f>IFERROR(VLOOKUP(Open[[#This Row],[TS ZH O/B 6.1.24 R]],$AZ$7:$BA$101,2,0)*AA$5," ")</f>
        <v xml:space="preserve"> </v>
      </c>
      <c r="AB213" s="148" t="str">
        <f>IFERROR(VLOOKUP(Open[[#This Row],[TS SH O 13.1.24 R]],$AZ$7:$BA$101,2,0)*AB$5," ")</f>
        <v xml:space="preserve"> </v>
      </c>
      <c r="AC213">
        <v>0</v>
      </c>
      <c r="AD213">
        <v>0</v>
      </c>
      <c r="AE213">
        <v>0</v>
      </c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>
        <v>24</v>
      </c>
      <c r="AS213" s="63"/>
      <c r="AT213" s="63"/>
      <c r="AU213" s="63"/>
      <c r="AV213" s="63"/>
    </row>
    <row r="214" spans="1:48">
      <c r="A214" s="53">
        <f>RANK(Open[[#This Row],[PR Punkte]],Open[PR Punkte],0)</f>
        <v>208</v>
      </c>
      <c r="B214">
        <f>IF(Open[[#This Row],[PR Rang beim letzten Turnier]]&gt;Open[[#This Row],[PR Rang]],1,IF(Open[[#This Row],[PR Rang beim letzten Turnier]]=Open[[#This Row],[PR Rang]],0,-1))</f>
        <v>0</v>
      </c>
      <c r="C214" s="53">
        <f>RANK(Open[[#This Row],[PR Punkte]],Open[PR Punkte],0)</f>
        <v>208</v>
      </c>
      <c r="D214" s="1" t="s">
        <v>832</v>
      </c>
      <c r="E214" t="s">
        <v>10</v>
      </c>
      <c r="F214" s="52">
        <f>SUM(Open[[#This Row],[PR 1]:[PR 3]])</f>
        <v>187.5</v>
      </c>
      <c r="G214" s="52">
        <f>LARGE(Open[[#This Row],[TS ZH O/B 26.03.23]:[PR3]],1)</f>
        <v>147.5</v>
      </c>
      <c r="H214" s="52">
        <f>LARGE(Open[[#This Row],[TS ZH O/B 26.03.23]:[PR3]],2)</f>
        <v>40</v>
      </c>
      <c r="I214" s="52">
        <f>LARGE(Open[[#This Row],[TS ZH O/B 26.03.23]:[PR3]],3)</f>
        <v>0</v>
      </c>
      <c r="J214" s="1">
        <f t="shared" si="6"/>
        <v>208</v>
      </c>
      <c r="K214" s="52">
        <f t="shared" si="7"/>
        <v>187.5</v>
      </c>
      <c r="L214" s="52" t="str">
        <f>IFERROR(VLOOKUP(Open[[#This Row],[TS ZH O/B 26.03.23 Rang]],$AZ$7:$BA$101,2,0)*L$5," ")</f>
        <v xml:space="preserve"> </v>
      </c>
      <c r="M214" s="52" t="str">
        <f>IFERROR(VLOOKUP(Open[[#This Row],[TS SG O 29.04.23 Rang]],$AZ$7:$BA$101,2,0)*M$5," ")</f>
        <v xml:space="preserve"> </v>
      </c>
      <c r="N214" s="52">
        <f>IFERROR(VLOOKUP(Open[[#This Row],[TS ES O 11.06.23 Rang]],$AZ$7:$BA$101,2,0)*N$5," ")</f>
        <v>147.5</v>
      </c>
      <c r="O214" s="52" t="str">
        <f>IFERROR(VLOOKUP(Open[[#This Row],[TS SH O 24.06.23 Rang]],$AZ$7:$BA$101,2,0)*O$5," ")</f>
        <v xml:space="preserve"> </v>
      </c>
      <c r="P214" s="52" t="str">
        <f>IFERROR(VLOOKUP(Open[[#This Row],[TS LU O A 1.6.23 R]],$AZ$7:$BA$101,2,0)*P$5," ")</f>
        <v xml:space="preserve"> </v>
      </c>
      <c r="Q214" s="52">
        <f>IFERROR(VLOOKUP(Open[[#This Row],[TS LU O B 1.6.23 R]],$AZ$7:$BA$101,2,0)*Q$5," ")</f>
        <v>40</v>
      </c>
      <c r="R214" s="52" t="str">
        <f>IFERROR(VLOOKUP(Open[[#This Row],[TS ZH O/A 8.7.23 R]],$AZ$7:$BA$101,2,0)*R$5," ")</f>
        <v xml:space="preserve"> </v>
      </c>
      <c r="S214" s="148" t="str">
        <f>IFERROR(VLOOKUP(Open[[#This Row],[TS ZH O/B 8.7.23 R]],$AZ$7:$BA$101,2,0)*S$5," ")</f>
        <v xml:space="preserve"> </v>
      </c>
      <c r="T214" s="148" t="str">
        <f>IFERROR(VLOOKUP(Open[[#This Row],[TS BA O A 12.08.23 R]],$AZ$7:$BA$101,2,0)*T$5," ")</f>
        <v xml:space="preserve"> </v>
      </c>
      <c r="U214" s="148" t="str">
        <f>IFERROR(VLOOKUP(Open[[#This Row],[TS BA O B 12.08.23  R]],$AZ$7:$BA$101,2,0)*U$5," ")</f>
        <v xml:space="preserve"> </v>
      </c>
      <c r="V214" s="148" t="str">
        <f>IFERROR(VLOOKUP(Open[[#This Row],[SM LT O A 2.9.23 R]],$AZ$7:$BA$101,2,0)*V$5," ")</f>
        <v xml:space="preserve"> </v>
      </c>
      <c r="W214" s="148" t="str">
        <f>IFERROR(VLOOKUP(Open[[#This Row],[SM LT O B 2.9.23 R]],$AZ$7:$BA$101,2,0)*W$5," ")</f>
        <v xml:space="preserve"> </v>
      </c>
      <c r="X214" s="148" t="str">
        <f>IFERROR(VLOOKUP(Open[[#This Row],[TS LA O 16.9.23 R]],$AZ$7:$BA$101,2,0)*X$5," ")</f>
        <v xml:space="preserve"> </v>
      </c>
      <c r="Y214" s="148" t="str">
        <f>IFERROR(VLOOKUP(Open[[#This Row],[TS ZH O 8.10.23 R]],$AZ$7:$BA$101,2,0)*Y$5," ")</f>
        <v xml:space="preserve"> </v>
      </c>
      <c r="Z214" s="148" t="str">
        <f>IFERROR(VLOOKUP(Open[[#This Row],[TS ZH O/A 6.1.24 R]],$AZ$7:$BA$101,2,0)*Z$5," ")</f>
        <v xml:space="preserve"> </v>
      </c>
      <c r="AA214" s="148" t="str">
        <f>IFERROR(VLOOKUP(Open[[#This Row],[TS ZH O/B 6.1.24 R]],$AZ$7:$BA$101,2,0)*AA$5," ")</f>
        <v xml:space="preserve"> </v>
      </c>
      <c r="AB214" s="148" t="str">
        <f>IFERROR(VLOOKUP(Open[[#This Row],[TS SH O 13.1.24 R]],$AZ$7:$BA$101,2,0)*AB$5," ")</f>
        <v xml:space="preserve"> </v>
      </c>
      <c r="AC214">
        <v>0</v>
      </c>
      <c r="AD214">
        <v>0</v>
      </c>
      <c r="AE214">
        <v>0</v>
      </c>
      <c r="AF214" s="63"/>
      <c r="AG214" s="63"/>
      <c r="AH214" s="63">
        <v>26</v>
      </c>
      <c r="AI214" s="63"/>
      <c r="AJ214" s="63"/>
      <c r="AK214" s="63">
        <v>8</v>
      </c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</row>
    <row r="215" spans="1:48">
      <c r="A215" s="112">
        <f>RANK(Open[[#This Row],[PR Punkte]],Open[PR Punkte],0)</f>
        <v>209</v>
      </c>
      <c r="B215">
        <f>IF(Open[[#This Row],[PR Rang beim letzten Turnier]]&gt;Open[[#This Row],[PR Rang]],1,IF(Open[[#This Row],[PR Rang beim letzten Turnier]]=Open[[#This Row],[PR Rang]],0,-1))</f>
        <v>0</v>
      </c>
      <c r="C215" s="112">
        <f>RANK(Open[[#This Row],[PR Punkte]],Open[PR Punkte],0)</f>
        <v>209</v>
      </c>
      <c r="D215" s="115" t="s">
        <v>543</v>
      </c>
      <c r="E215" t="s">
        <v>10</v>
      </c>
      <c r="F215" s="113">
        <f>SUM(Open[[#This Row],[PR 1]:[PR 3]])</f>
        <v>177</v>
      </c>
      <c r="G215" s="52">
        <f>LARGE(Open[[#This Row],[TS ZH O/B 26.03.23]:[PR3]],1)</f>
        <v>177</v>
      </c>
      <c r="H215" s="52">
        <f>LARGE(Open[[#This Row],[TS ZH O/B 26.03.23]:[PR3]],2)</f>
        <v>0</v>
      </c>
      <c r="I215" s="52">
        <f>LARGE(Open[[#This Row],[TS ZH O/B 26.03.23]:[PR3]],3)</f>
        <v>0</v>
      </c>
      <c r="J215" s="1">
        <f t="shared" si="6"/>
        <v>209</v>
      </c>
      <c r="K215" s="114">
        <f t="shared" si="7"/>
        <v>177</v>
      </c>
      <c r="L215" s="52" t="str">
        <f>IFERROR(VLOOKUP(Open[[#This Row],[TS ZH O/B 26.03.23 Rang]],$AZ$7:$BA$101,2,0)*L$5," ")</f>
        <v xml:space="preserve"> </v>
      </c>
      <c r="M215" s="52" t="str">
        <f>IFERROR(VLOOKUP(Open[[#This Row],[TS SG O 29.04.23 Rang]],$AZ$7:$BA$101,2,0)*M$5," ")</f>
        <v xml:space="preserve"> </v>
      </c>
      <c r="N215" s="52">
        <f>IFERROR(VLOOKUP(Open[[#This Row],[TS ES O 11.06.23 Rang]],$AZ$7:$BA$101,2,0)*N$5," ")</f>
        <v>177</v>
      </c>
      <c r="O215" s="52" t="str">
        <f>IFERROR(VLOOKUP(Open[[#This Row],[TS SH O 24.06.23 Rang]],$AZ$7:$BA$101,2,0)*O$5," ")</f>
        <v xml:space="preserve"> </v>
      </c>
      <c r="P215" s="52" t="str">
        <f>IFERROR(VLOOKUP(Open[[#This Row],[TS LU O A 1.6.23 R]],$AZ$7:$BA$101,2,0)*P$5," ")</f>
        <v xml:space="preserve"> </v>
      </c>
      <c r="Q215" s="52" t="str">
        <f>IFERROR(VLOOKUP(Open[[#This Row],[TS LU O B 1.6.23 R]],$AZ$7:$BA$101,2,0)*Q$5," ")</f>
        <v xml:space="preserve"> </v>
      </c>
      <c r="R215" s="52" t="str">
        <f>IFERROR(VLOOKUP(Open[[#This Row],[TS ZH O/A 8.7.23 R]],$AZ$7:$BA$101,2,0)*R$5," ")</f>
        <v xml:space="preserve"> </v>
      </c>
      <c r="S215" s="148" t="str">
        <f>IFERROR(VLOOKUP(Open[[#This Row],[TS ZH O/B 8.7.23 R]],$AZ$7:$BA$101,2,0)*S$5," ")</f>
        <v xml:space="preserve"> </v>
      </c>
      <c r="T215" s="148" t="str">
        <f>IFERROR(VLOOKUP(Open[[#This Row],[TS BA O A 12.08.23 R]],$AZ$7:$BA$101,2,0)*T$5," ")</f>
        <v xml:space="preserve"> </v>
      </c>
      <c r="U215" s="148" t="str">
        <f>IFERROR(VLOOKUP(Open[[#This Row],[TS BA O B 12.08.23  R]],$AZ$7:$BA$101,2,0)*U$5," ")</f>
        <v xml:space="preserve"> </v>
      </c>
      <c r="V215" s="148" t="str">
        <f>IFERROR(VLOOKUP(Open[[#This Row],[SM LT O A 2.9.23 R]],$AZ$7:$BA$101,2,0)*V$5," ")</f>
        <v xml:space="preserve"> </v>
      </c>
      <c r="W215" s="148" t="str">
        <f>IFERROR(VLOOKUP(Open[[#This Row],[SM LT O B 2.9.23 R]],$AZ$7:$BA$101,2,0)*W$5," ")</f>
        <v xml:space="preserve"> </v>
      </c>
      <c r="X215" s="148" t="str">
        <f>IFERROR(VLOOKUP(Open[[#This Row],[TS LA O 16.9.23 R]],$AZ$7:$BA$101,2,0)*X$5," ")</f>
        <v xml:space="preserve"> </v>
      </c>
      <c r="Y215" s="148" t="str">
        <f>IFERROR(VLOOKUP(Open[[#This Row],[TS ZH O 8.10.23 R]],$AZ$7:$BA$101,2,0)*Y$5," ")</f>
        <v xml:space="preserve"> </v>
      </c>
      <c r="Z215" s="148" t="str">
        <f>IFERROR(VLOOKUP(Open[[#This Row],[TS ZH O/A 6.1.24 R]],$AZ$7:$BA$101,2,0)*Z$5," ")</f>
        <v xml:space="preserve"> </v>
      </c>
      <c r="AA215" s="148" t="str">
        <f>IFERROR(VLOOKUP(Open[[#This Row],[TS ZH O/B 6.1.24 R]],$AZ$7:$BA$101,2,0)*AA$5," ")</f>
        <v xml:space="preserve"> </v>
      </c>
      <c r="AB215" s="148" t="str">
        <f>IFERROR(VLOOKUP(Open[[#This Row],[TS SH O 13.1.24 R]],$AZ$7:$BA$101,2,0)*AB$5," ")</f>
        <v xml:space="preserve"> </v>
      </c>
      <c r="AC215">
        <v>0</v>
      </c>
      <c r="AD215">
        <v>0</v>
      </c>
      <c r="AE215">
        <v>0</v>
      </c>
      <c r="AF215" s="63"/>
      <c r="AG215" s="63"/>
      <c r="AH215" s="63">
        <v>18</v>
      </c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</row>
    <row r="216" spans="1:48">
      <c r="A216" s="53">
        <f>RANK(Open[[#This Row],[PR Punkte]],Open[PR Punkte],0)</f>
        <v>209</v>
      </c>
      <c r="B216">
        <f>IF(Open[[#This Row],[PR Rang beim letzten Turnier]]&gt;Open[[#This Row],[PR Rang]],1,IF(Open[[#This Row],[PR Rang beim letzten Turnier]]=Open[[#This Row],[PR Rang]],0,-1))</f>
        <v>0</v>
      </c>
      <c r="C216" s="53">
        <f>RANK(Open[[#This Row],[PR Punkte]],Open[PR Punkte],0)</f>
        <v>209</v>
      </c>
      <c r="D216" s="1" t="s">
        <v>309</v>
      </c>
      <c r="E216" t="s">
        <v>6</v>
      </c>
      <c r="F216" s="99">
        <f>SUM(Open[[#This Row],[PR 1]:[PR 3]])</f>
        <v>177</v>
      </c>
      <c r="G216" s="52">
        <f>LARGE(Open[[#This Row],[TS ZH O/B 26.03.23]:[PR3]],1)</f>
        <v>177</v>
      </c>
      <c r="H216" s="52">
        <f>LARGE(Open[[#This Row],[TS ZH O/B 26.03.23]:[PR3]],2)</f>
        <v>0</v>
      </c>
      <c r="I216" s="52">
        <f>LARGE(Open[[#This Row],[TS ZH O/B 26.03.23]:[PR3]],3)</f>
        <v>0</v>
      </c>
      <c r="J216" s="1">
        <f t="shared" si="6"/>
        <v>209</v>
      </c>
      <c r="K216" s="52">
        <f t="shared" si="7"/>
        <v>177</v>
      </c>
      <c r="L216" s="52" t="str">
        <f>IFERROR(VLOOKUP(Open[[#This Row],[TS ZH O/B 26.03.23 Rang]],$AZ$7:$BA$101,2,0)*L$5," ")</f>
        <v xml:space="preserve"> </v>
      </c>
      <c r="M216" s="52" t="str">
        <f>IFERROR(VLOOKUP(Open[[#This Row],[TS SG O 29.04.23 Rang]],$AZ$7:$BA$101,2,0)*M$5," ")</f>
        <v xml:space="preserve"> </v>
      </c>
      <c r="N216" s="52">
        <f>IFERROR(VLOOKUP(Open[[#This Row],[TS ES O 11.06.23 Rang]],$AZ$7:$BA$101,2,0)*N$5," ")</f>
        <v>177</v>
      </c>
      <c r="O216" s="52" t="str">
        <f>IFERROR(VLOOKUP(Open[[#This Row],[TS SH O 24.06.23 Rang]],$AZ$7:$BA$101,2,0)*O$5," ")</f>
        <v xml:space="preserve"> </v>
      </c>
      <c r="P216" s="52" t="str">
        <f>IFERROR(VLOOKUP(Open[[#This Row],[TS LU O A 1.6.23 R]],$AZ$7:$BA$101,2,0)*P$5," ")</f>
        <v xml:space="preserve"> </v>
      </c>
      <c r="Q216" s="52" t="str">
        <f>IFERROR(VLOOKUP(Open[[#This Row],[TS LU O B 1.6.23 R]],$AZ$7:$BA$101,2,0)*Q$5," ")</f>
        <v xml:space="preserve"> </v>
      </c>
      <c r="R216" s="52" t="str">
        <f>IFERROR(VLOOKUP(Open[[#This Row],[TS ZH O/A 8.7.23 R]],$AZ$7:$BA$101,2,0)*R$5," ")</f>
        <v xml:space="preserve"> </v>
      </c>
      <c r="S216" s="148" t="str">
        <f>IFERROR(VLOOKUP(Open[[#This Row],[TS ZH O/B 8.7.23 R]],$AZ$7:$BA$101,2,0)*S$5," ")</f>
        <v xml:space="preserve"> </v>
      </c>
      <c r="T216" s="148" t="str">
        <f>IFERROR(VLOOKUP(Open[[#This Row],[TS BA O A 12.08.23 R]],$AZ$7:$BA$101,2,0)*T$5," ")</f>
        <v xml:space="preserve"> </v>
      </c>
      <c r="U216" s="148" t="str">
        <f>IFERROR(VLOOKUP(Open[[#This Row],[TS BA O B 12.08.23  R]],$AZ$7:$BA$101,2,0)*U$5," ")</f>
        <v xml:space="preserve"> </v>
      </c>
      <c r="V216" s="148" t="str">
        <f>IFERROR(VLOOKUP(Open[[#This Row],[SM LT O A 2.9.23 R]],$AZ$7:$BA$101,2,0)*V$5," ")</f>
        <v xml:space="preserve"> </v>
      </c>
      <c r="W216" s="148" t="str">
        <f>IFERROR(VLOOKUP(Open[[#This Row],[SM LT O B 2.9.23 R]],$AZ$7:$BA$101,2,0)*W$5," ")</f>
        <v xml:space="preserve"> </v>
      </c>
      <c r="X216" s="148" t="str">
        <f>IFERROR(VLOOKUP(Open[[#This Row],[TS LA O 16.9.23 R]],$AZ$7:$BA$101,2,0)*X$5," ")</f>
        <v xml:space="preserve"> </v>
      </c>
      <c r="Y216" s="148" t="str">
        <f>IFERROR(VLOOKUP(Open[[#This Row],[TS ZH O 8.10.23 R]],$AZ$7:$BA$101,2,0)*Y$5," ")</f>
        <v xml:space="preserve"> </v>
      </c>
      <c r="Z216" s="148" t="str">
        <f>IFERROR(VLOOKUP(Open[[#This Row],[TS ZH O/A 6.1.24 R]],$AZ$7:$BA$101,2,0)*Z$5," ")</f>
        <v xml:space="preserve"> </v>
      </c>
      <c r="AA216" s="148" t="str">
        <f>IFERROR(VLOOKUP(Open[[#This Row],[TS ZH O/B 6.1.24 R]],$AZ$7:$BA$101,2,0)*AA$5," ")</f>
        <v xml:space="preserve"> </v>
      </c>
      <c r="AB216" s="148" t="str">
        <f>IFERROR(VLOOKUP(Open[[#This Row],[TS SH O 13.1.24 R]],$AZ$7:$BA$101,2,0)*AB$5," ")</f>
        <v xml:space="preserve"> </v>
      </c>
      <c r="AC216">
        <v>0</v>
      </c>
      <c r="AD216">
        <v>0</v>
      </c>
      <c r="AE216">
        <v>0</v>
      </c>
      <c r="AF216" s="63"/>
      <c r="AG216" s="63"/>
      <c r="AH216" s="63">
        <v>18</v>
      </c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</row>
    <row r="217" spans="1:48">
      <c r="A217" s="112">
        <f>RANK(Open[[#This Row],[PR Punkte]],Open[PR Punkte],0)</f>
        <v>209</v>
      </c>
      <c r="B217" s="111">
        <f>IF(Open[[#This Row],[PR Rang beim letzten Turnier]]&gt;Open[[#This Row],[PR Rang]],1,IF(Open[[#This Row],[PR Rang beim letzten Turnier]]=Open[[#This Row],[PR Rang]],0,-1))</f>
        <v>0</v>
      </c>
      <c r="C217" s="112">
        <f>RANK(Open[[#This Row],[PR Punkte]],Open[PR Punkte],0)</f>
        <v>209</v>
      </c>
      <c r="D217" s="115" t="s">
        <v>548</v>
      </c>
      <c r="E217" t="s">
        <v>9</v>
      </c>
      <c r="F217" s="113">
        <f>SUM(Open[[#This Row],[PR 1]:[PR 3]])</f>
        <v>177</v>
      </c>
      <c r="G217" s="52">
        <f>LARGE(Open[[#This Row],[TS ZH O/B 26.03.23]:[PR3]],1)</f>
        <v>177</v>
      </c>
      <c r="H217" s="52">
        <f>LARGE(Open[[#This Row],[TS ZH O/B 26.03.23]:[PR3]],2)</f>
        <v>0</v>
      </c>
      <c r="I217" s="52">
        <f>LARGE(Open[[#This Row],[TS ZH O/B 26.03.23]:[PR3]],3)</f>
        <v>0</v>
      </c>
      <c r="J217" s="1">
        <f t="shared" si="6"/>
        <v>209</v>
      </c>
      <c r="K217" s="114">
        <f t="shared" si="7"/>
        <v>177</v>
      </c>
      <c r="L217" s="52" t="str">
        <f>IFERROR(VLOOKUP(Open[[#This Row],[TS ZH O/B 26.03.23 Rang]],$AZ$7:$BA$101,2,0)*L$5," ")</f>
        <v xml:space="preserve"> </v>
      </c>
      <c r="M217" s="52" t="str">
        <f>IFERROR(VLOOKUP(Open[[#This Row],[TS SG O 29.04.23 Rang]],$AZ$7:$BA$101,2,0)*M$5," ")</f>
        <v xml:space="preserve"> </v>
      </c>
      <c r="N217" s="52">
        <f>IFERROR(VLOOKUP(Open[[#This Row],[TS ES O 11.06.23 Rang]],$AZ$7:$BA$101,2,0)*N$5," ")</f>
        <v>177</v>
      </c>
      <c r="O217" s="52" t="str">
        <f>IFERROR(VLOOKUP(Open[[#This Row],[TS SH O 24.06.23 Rang]],$AZ$7:$BA$101,2,0)*O$5," ")</f>
        <v xml:space="preserve"> </v>
      </c>
      <c r="P217" s="52" t="str">
        <f>IFERROR(VLOOKUP(Open[[#This Row],[TS LU O A 1.6.23 R]],$AZ$7:$BA$101,2,0)*P$5," ")</f>
        <v xml:space="preserve"> </v>
      </c>
      <c r="Q217" s="52" t="str">
        <f>IFERROR(VLOOKUP(Open[[#This Row],[TS LU O B 1.6.23 R]],$AZ$7:$BA$101,2,0)*Q$5," ")</f>
        <v xml:space="preserve"> </v>
      </c>
      <c r="R217" s="52" t="str">
        <f>IFERROR(VLOOKUP(Open[[#This Row],[TS ZH O/A 8.7.23 R]],$AZ$7:$BA$101,2,0)*R$5," ")</f>
        <v xml:space="preserve"> </v>
      </c>
      <c r="S217" s="148" t="str">
        <f>IFERROR(VLOOKUP(Open[[#This Row],[TS ZH O/B 8.7.23 R]],$AZ$7:$BA$101,2,0)*S$5," ")</f>
        <v xml:space="preserve"> </v>
      </c>
      <c r="T217" s="148" t="str">
        <f>IFERROR(VLOOKUP(Open[[#This Row],[TS BA O A 12.08.23 R]],$AZ$7:$BA$101,2,0)*T$5," ")</f>
        <v xml:space="preserve"> </v>
      </c>
      <c r="U217" s="148" t="str">
        <f>IFERROR(VLOOKUP(Open[[#This Row],[TS BA O B 12.08.23  R]],$AZ$7:$BA$101,2,0)*U$5," ")</f>
        <v xml:space="preserve"> </v>
      </c>
      <c r="V217" s="148" t="str">
        <f>IFERROR(VLOOKUP(Open[[#This Row],[SM LT O A 2.9.23 R]],$AZ$7:$BA$101,2,0)*V$5," ")</f>
        <v xml:space="preserve"> </v>
      </c>
      <c r="W217" s="148" t="str">
        <f>IFERROR(VLOOKUP(Open[[#This Row],[SM LT O B 2.9.23 R]],$AZ$7:$BA$101,2,0)*W$5," ")</f>
        <v xml:space="preserve"> </v>
      </c>
      <c r="X217" s="148" t="str">
        <f>IFERROR(VLOOKUP(Open[[#This Row],[TS LA O 16.9.23 R]],$AZ$7:$BA$101,2,0)*X$5," ")</f>
        <v xml:space="preserve"> </v>
      </c>
      <c r="Y217" s="148" t="str">
        <f>IFERROR(VLOOKUP(Open[[#This Row],[TS ZH O 8.10.23 R]],$AZ$7:$BA$101,2,0)*Y$5," ")</f>
        <v xml:space="preserve"> </v>
      </c>
      <c r="Z217" s="148" t="str">
        <f>IFERROR(VLOOKUP(Open[[#This Row],[TS ZH O/A 6.1.24 R]],$AZ$7:$BA$101,2,0)*Z$5," ")</f>
        <v xml:space="preserve"> </v>
      </c>
      <c r="AA217" s="148" t="str">
        <f>IFERROR(VLOOKUP(Open[[#This Row],[TS ZH O/B 6.1.24 R]],$AZ$7:$BA$101,2,0)*AA$5," ")</f>
        <v xml:space="preserve"> </v>
      </c>
      <c r="AB217" s="148" t="str">
        <f>IFERROR(VLOOKUP(Open[[#This Row],[TS SH O 13.1.24 R]],$AZ$7:$BA$101,2,0)*AB$5," ")</f>
        <v xml:space="preserve"> </v>
      </c>
      <c r="AC217">
        <v>0</v>
      </c>
      <c r="AD217">
        <v>0</v>
      </c>
      <c r="AE217">
        <v>0</v>
      </c>
      <c r="AF217" s="63"/>
      <c r="AG217" s="63"/>
      <c r="AH217" s="63">
        <v>21</v>
      </c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</row>
    <row r="218" spans="1:48">
      <c r="A218" s="53">
        <f>RANK(Open[[#This Row],[PR Punkte]],Open[PR Punkte],0)</f>
        <v>209</v>
      </c>
      <c r="B218">
        <f>IF(Open[[#This Row],[PR Rang beim letzten Turnier]]&gt;Open[[#This Row],[PR Rang]],1,IF(Open[[#This Row],[PR Rang beim letzten Turnier]]=Open[[#This Row],[PR Rang]],0,-1))</f>
        <v>0</v>
      </c>
      <c r="C218" s="53">
        <f>RANK(Open[[#This Row],[PR Punkte]],Open[PR Punkte],0)</f>
        <v>209</v>
      </c>
      <c r="D218" s="7" t="s">
        <v>248</v>
      </c>
      <c r="E218" t="s">
        <v>9</v>
      </c>
      <c r="F218" s="52">
        <f>SUM(Open[[#This Row],[PR 1]:[PR 3]])</f>
        <v>177</v>
      </c>
      <c r="G218" s="52">
        <f>LARGE(Open[[#This Row],[TS ZH O/B 26.03.23]:[PR3]],1)</f>
        <v>177</v>
      </c>
      <c r="H218" s="52">
        <f>LARGE(Open[[#This Row],[TS ZH O/B 26.03.23]:[PR3]],2)</f>
        <v>0</v>
      </c>
      <c r="I218" s="52">
        <f>LARGE(Open[[#This Row],[TS ZH O/B 26.03.23]:[PR3]],3)</f>
        <v>0</v>
      </c>
      <c r="J218" s="1">
        <f t="shared" si="6"/>
        <v>209</v>
      </c>
      <c r="K218" s="52">
        <f t="shared" si="7"/>
        <v>177</v>
      </c>
      <c r="L218" s="52" t="str">
        <f>IFERROR(VLOOKUP(Open[[#This Row],[TS ZH O/B 26.03.23 Rang]],$AZ$7:$BA$101,2,0)*L$5," ")</f>
        <v xml:space="preserve"> </v>
      </c>
      <c r="M218" s="52" t="str">
        <f>IFERROR(VLOOKUP(Open[[#This Row],[TS SG O 29.04.23 Rang]],$AZ$7:$BA$101,2,0)*M$5," ")</f>
        <v xml:space="preserve"> </v>
      </c>
      <c r="N218" s="52">
        <f>IFERROR(VLOOKUP(Open[[#This Row],[TS ES O 11.06.23 Rang]],$AZ$7:$BA$101,2,0)*N$5," ")</f>
        <v>177</v>
      </c>
      <c r="O218" s="52" t="str">
        <f>IFERROR(VLOOKUP(Open[[#This Row],[TS SH O 24.06.23 Rang]],$AZ$7:$BA$101,2,0)*O$5," ")</f>
        <v xml:space="preserve"> </v>
      </c>
      <c r="P218" s="52" t="str">
        <f>IFERROR(VLOOKUP(Open[[#This Row],[TS LU O A 1.6.23 R]],$AZ$7:$BA$101,2,0)*P$5," ")</f>
        <v xml:space="preserve"> </v>
      </c>
      <c r="Q218" s="52" t="str">
        <f>IFERROR(VLOOKUP(Open[[#This Row],[TS LU O B 1.6.23 R]],$AZ$7:$BA$101,2,0)*Q$5," ")</f>
        <v xml:space="preserve"> </v>
      </c>
      <c r="R218" s="52" t="str">
        <f>IFERROR(VLOOKUP(Open[[#This Row],[TS ZH O/A 8.7.23 R]],$AZ$7:$BA$101,2,0)*R$5," ")</f>
        <v xml:space="preserve"> </v>
      </c>
      <c r="S218" s="148" t="str">
        <f>IFERROR(VLOOKUP(Open[[#This Row],[TS ZH O/B 8.7.23 R]],$AZ$7:$BA$101,2,0)*S$5," ")</f>
        <v xml:space="preserve"> </v>
      </c>
      <c r="T218" s="148" t="str">
        <f>IFERROR(VLOOKUP(Open[[#This Row],[TS BA O A 12.08.23 R]],$AZ$7:$BA$101,2,0)*T$5," ")</f>
        <v xml:space="preserve"> </v>
      </c>
      <c r="U218" s="148" t="str">
        <f>IFERROR(VLOOKUP(Open[[#This Row],[TS BA O B 12.08.23  R]],$AZ$7:$BA$101,2,0)*U$5," ")</f>
        <v xml:space="preserve"> </v>
      </c>
      <c r="V218" s="148" t="str">
        <f>IFERROR(VLOOKUP(Open[[#This Row],[SM LT O A 2.9.23 R]],$AZ$7:$BA$101,2,0)*V$5," ")</f>
        <v xml:space="preserve"> </v>
      </c>
      <c r="W218" s="148" t="str">
        <f>IFERROR(VLOOKUP(Open[[#This Row],[SM LT O B 2.9.23 R]],$AZ$7:$BA$101,2,0)*W$5," ")</f>
        <v xml:space="preserve"> </v>
      </c>
      <c r="X218" s="148" t="str">
        <f>IFERROR(VLOOKUP(Open[[#This Row],[TS LA O 16.9.23 R]],$AZ$7:$BA$101,2,0)*X$5," ")</f>
        <v xml:space="preserve"> </v>
      </c>
      <c r="Y218" s="148" t="str">
        <f>IFERROR(VLOOKUP(Open[[#This Row],[TS ZH O 8.10.23 R]],$AZ$7:$BA$101,2,0)*Y$5," ")</f>
        <v xml:space="preserve"> </v>
      </c>
      <c r="Z218" s="148" t="str">
        <f>IFERROR(VLOOKUP(Open[[#This Row],[TS ZH O/A 6.1.24 R]],$AZ$7:$BA$101,2,0)*Z$5," ")</f>
        <v xml:space="preserve"> </v>
      </c>
      <c r="AA218" s="148" t="str">
        <f>IFERROR(VLOOKUP(Open[[#This Row],[TS ZH O/B 6.1.24 R]],$AZ$7:$BA$101,2,0)*AA$5," ")</f>
        <v xml:space="preserve"> </v>
      </c>
      <c r="AB218" s="148" t="str">
        <f>IFERROR(VLOOKUP(Open[[#This Row],[TS SH O 13.1.24 R]],$AZ$7:$BA$101,2,0)*AB$5," ")</f>
        <v xml:space="preserve"> </v>
      </c>
      <c r="AC218">
        <v>0</v>
      </c>
      <c r="AD218">
        <v>0</v>
      </c>
      <c r="AE218">
        <v>0</v>
      </c>
      <c r="AF218" s="63"/>
      <c r="AG218" s="63"/>
      <c r="AH218" s="63">
        <v>21</v>
      </c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</row>
    <row r="219" spans="1:48">
      <c r="A219" s="53">
        <f>RANK(Open[[#This Row],[PR Punkte]],Open[PR Punkte],0)</f>
        <v>209</v>
      </c>
      <c r="B219">
        <f>IF(Open[[#This Row],[PR Rang beim letzten Turnier]]&gt;Open[[#This Row],[PR Rang]],1,IF(Open[[#This Row],[PR Rang beim letzten Turnier]]=Open[[#This Row],[PR Rang]],0,-1))</f>
        <v>0</v>
      </c>
      <c r="C219" s="53">
        <f>RANK(Open[[#This Row],[PR Punkte]],Open[PR Punkte],0)</f>
        <v>209</v>
      </c>
      <c r="D219" s="1" t="s">
        <v>826</v>
      </c>
      <c r="E219" t="s">
        <v>817</v>
      </c>
      <c r="F219" s="52">
        <f>SUM(Open[[#This Row],[PR 1]:[PR 3]])</f>
        <v>177</v>
      </c>
      <c r="G219" s="52">
        <f>LARGE(Open[[#This Row],[TS ZH O/B 26.03.23]:[PR3]],1)</f>
        <v>177</v>
      </c>
      <c r="H219" s="52">
        <f>LARGE(Open[[#This Row],[TS ZH O/B 26.03.23]:[PR3]],2)</f>
        <v>0</v>
      </c>
      <c r="I219" s="52">
        <f>LARGE(Open[[#This Row],[TS ZH O/B 26.03.23]:[PR3]],3)</f>
        <v>0</v>
      </c>
      <c r="J219" s="1">
        <f t="shared" si="6"/>
        <v>209</v>
      </c>
      <c r="K219" s="52">
        <f t="shared" si="7"/>
        <v>177</v>
      </c>
      <c r="L219" s="52" t="str">
        <f>IFERROR(VLOOKUP(Open[[#This Row],[TS ZH O/B 26.03.23 Rang]],$AZ$7:$BA$101,2,0)*L$5," ")</f>
        <v xml:space="preserve"> </v>
      </c>
      <c r="M219" s="52" t="str">
        <f>IFERROR(VLOOKUP(Open[[#This Row],[TS SG O 29.04.23 Rang]],$AZ$7:$BA$101,2,0)*M$5," ")</f>
        <v xml:space="preserve"> </v>
      </c>
      <c r="N219" s="52">
        <f>IFERROR(VLOOKUP(Open[[#This Row],[TS ES O 11.06.23 Rang]],$AZ$7:$BA$101,2,0)*N$5," ")</f>
        <v>177</v>
      </c>
      <c r="O219" s="52" t="str">
        <f>IFERROR(VLOOKUP(Open[[#This Row],[TS SH O 24.06.23 Rang]],$AZ$7:$BA$101,2,0)*O$5," ")</f>
        <v xml:space="preserve"> </v>
      </c>
      <c r="P219" s="52" t="str">
        <f>IFERROR(VLOOKUP(Open[[#This Row],[TS LU O A 1.6.23 R]],$AZ$7:$BA$101,2,0)*P$5," ")</f>
        <v xml:space="preserve"> </v>
      </c>
      <c r="Q219" s="52" t="str">
        <f>IFERROR(VLOOKUP(Open[[#This Row],[TS LU O B 1.6.23 R]],$AZ$7:$BA$101,2,0)*Q$5," ")</f>
        <v xml:space="preserve"> </v>
      </c>
      <c r="R219" s="52" t="str">
        <f>IFERROR(VLOOKUP(Open[[#This Row],[TS ZH O/A 8.7.23 R]],$AZ$7:$BA$101,2,0)*R$5," ")</f>
        <v xml:space="preserve"> </v>
      </c>
      <c r="S219" s="148" t="str">
        <f>IFERROR(VLOOKUP(Open[[#This Row],[TS ZH O/B 8.7.23 R]],$AZ$7:$BA$101,2,0)*S$5," ")</f>
        <v xml:space="preserve"> </v>
      </c>
      <c r="T219" s="148" t="str">
        <f>IFERROR(VLOOKUP(Open[[#This Row],[TS BA O A 12.08.23 R]],$AZ$7:$BA$101,2,0)*T$5," ")</f>
        <v xml:space="preserve"> </v>
      </c>
      <c r="U219" s="148" t="str">
        <f>IFERROR(VLOOKUP(Open[[#This Row],[TS BA O B 12.08.23  R]],$AZ$7:$BA$101,2,0)*U$5," ")</f>
        <v xml:space="preserve"> </v>
      </c>
      <c r="V219" s="148" t="str">
        <f>IFERROR(VLOOKUP(Open[[#This Row],[SM LT O A 2.9.23 R]],$AZ$7:$BA$101,2,0)*V$5," ")</f>
        <v xml:space="preserve"> </v>
      </c>
      <c r="W219" s="148" t="str">
        <f>IFERROR(VLOOKUP(Open[[#This Row],[SM LT O B 2.9.23 R]],$AZ$7:$BA$101,2,0)*W$5," ")</f>
        <v xml:space="preserve"> </v>
      </c>
      <c r="X219" s="148" t="str">
        <f>IFERROR(VLOOKUP(Open[[#This Row],[TS LA O 16.9.23 R]],$AZ$7:$BA$101,2,0)*X$5," ")</f>
        <v xml:space="preserve"> </v>
      </c>
      <c r="Y219" s="148" t="str">
        <f>IFERROR(VLOOKUP(Open[[#This Row],[TS ZH O 8.10.23 R]],$AZ$7:$BA$101,2,0)*Y$5," ")</f>
        <v xml:space="preserve"> </v>
      </c>
      <c r="Z219" s="148" t="str">
        <f>IFERROR(VLOOKUP(Open[[#This Row],[TS ZH O/A 6.1.24 R]],$AZ$7:$BA$101,2,0)*Z$5," ")</f>
        <v xml:space="preserve"> </v>
      </c>
      <c r="AA219" s="148" t="str">
        <f>IFERROR(VLOOKUP(Open[[#This Row],[TS ZH O/B 6.1.24 R]],$AZ$7:$BA$101,2,0)*AA$5," ")</f>
        <v xml:space="preserve"> </v>
      </c>
      <c r="AB219" s="148" t="str">
        <f>IFERROR(VLOOKUP(Open[[#This Row],[TS SH O 13.1.24 R]],$AZ$7:$BA$101,2,0)*AB$5," ")</f>
        <v xml:space="preserve"> </v>
      </c>
      <c r="AC219">
        <v>0</v>
      </c>
      <c r="AD219">
        <v>0</v>
      </c>
      <c r="AE219">
        <v>0</v>
      </c>
      <c r="AF219" s="63"/>
      <c r="AG219" s="63"/>
      <c r="AH219" s="63">
        <v>23</v>
      </c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</row>
    <row r="220" spans="1:48">
      <c r="A220" s="53">
        <f>RANK(Open[[#This Row],[PR Punkte]],Open[PR Punkte],0)</f>
        <v>209</v>
      </c>
      <c r="B220">
        <f>IF(Open[[#This Row],[PR Rang beim letzten Turnier]]&gt;Open[[#This Row],[PR Rang]],1,IF(Open[[#This Row],[PR Rang beim letzten Turnier]]=Open[[#This Row],[PR Rang]],0,-1))</f>
        <v>0</v>
      </c>
      <c r="C220" s="53">
        <f>RANK(Open[[#This Row],[PR Punkte]],Open[PR Punkte],0)</f>
        <v>209</v>
      </c>
      <c r="D220" s="1" t="s">
        <v>827</v>
      </c>
      <c r="E220" t="s">
        <v>817</v>
      </c>
      <c r="F220" s="52">
        <f>SUM(Open[[#This Row],[PR 1]:[PR 3]])</f>
        <v>177</v>
      </c>
      <c r="G220" s="52">
        <f>LARGE(Open[[#This Row],[TS ZH O/B 26.03.23]:[PR3]],1)</f>
        <v>177</v>
      </c>
      <c r="H220" s="52">
        <f>LARGE(Open[[#This Row],[TS ZH O/B 26.03.23]:[PR3]],2)</f>
        <v>0</v>
      </c>
      <c r="I220" s="52">
        <f>LARGE(Open[[#This Row],[TS ZH O/B 26.03.23]:[PR3]],3)</f>
        <v>0</v>
      </c>
      <c r="J220" s="1">
        <f t="shared" si="6"/>
        <v>209</v>
      </c>
      <c r="K220" s="52">
        <f t="shared" si="7"/>
        <v>177</v>
      </c>
      <c r="L220" s="52" t="str">
        <f>IFERROR(VLOOKUP(Open[[#This Row],[TS ZH O/B 26.03.23 Rang]],$AZ$7:$BA$101,2,0)*L$5," ")</f>
        <v xml:space="preserve"> </v>
      </c>
      <c r="M220" s="52" t="str">
        <f>IFERROR(VLOOKUP(Open[[#This Row],[TS SG O 29.04.23 Rang]],$AZ$7:$BA$101,2,0)*M$5," ")</f>
        <v xml:space="preserve"> </v>
      </c>
      <c r="N220" s="52">
        <f>IFERROR(VLOOKUP(Open[[#This Row],[TS ES O 11.06.23 Rang]],$AZ$7:$BA$101,2,0)*N$5," ")</f>
        <v>177</v>
      </c>
      <c r="O220" s="52" t="str">
        <f>IFERROR(VLOOKUP(Open[[#This Row],[TS SH O 24.06.23 Rang]],$AZ$7:$BA$101,2,0)*O$5," ")</f>
        <v xml:space="preserve"> </v>
      </c>
      <c r="P220" s="52" t="str">
        <f>IFERROR(VLOOKUP(Open[[#This Row],[TS LU O A 1.6.23 R]],$AZ$7:$BA$101,2,0)*P$5," ")</f>
        <v xml:space="preserve"> </v>
      </c>
      <c r="Q220" s="52" t="str">
        <f>IFERROR(VLOOKUP(Open[[#This Row],[TS LU O B 1.6.23 R]],$AZ$7:$BA$101,2,0)*Q$5," ")</f>
        <v xml:space="preserve"> </v>
      </c>
      <c r="R220" s="52" t="str">
        <f>IFERROR(VLOOKUP(Open[[#This Row],[TS ZH O/A 8.7.23 R]],$AZ$7:$BA$101,2,0)*R$5," ")</f>
        <v xml:space="preserve"> </v>
      </c>
      <c r="S220" s="148" t="str">
        <f>IFERROR(VLOOKUP(Open[[#This Row],[TS ZH O/B 8.7.23 R]],$AZ$7:$BA$101,2,0)*S$5," ")</f>
        <v xml:space="preserve"> </v>
      </c>
      <c r="T220" s="148" t="str">
        <f>IFERROR(VLOOKUP(Open[[#This Row],[TS BA O A 12.08.23 R]],$AZ$7:$BA$101,2,0)*T$5," ")</f>
        <v xml:space="preserve"> </v>
      </c>
      <c r="U220" s="148" t="str">
        <f>IFERROR(VLOOKUP(Open[[#This Row],[TS BA O B 12.08.23  R]],$AZ$7:$BA$101,2,0)*U$5," ")</f>
        <v xml:space="preserve"> </v>
      </c>
      <c r="V220" s="148" t="str">
        <f>IFERROR(VLOOKUP(Open[[#This Row],[SM LT O A 2.9.23 R]],$AZ$7:$BA$101,2,0)*V$5," ")</f>
        <v xml:space="preserve"> </v>
      </c>
      <c r="W220" s="148" t="str">
        <f>IFERROR(VLOOKUP(Open[[#This Row],[SM LT O B 2.9.23 R]],$AZ$7:$BA$101,2,0)*W$5," ")</f>
        <v xml:space="preserve"> </v>
      </c>
      <c r="X220" s="148" t="str">
        <f>IFERROR(VLOOKUP(Open[[#This Row],[TS LA O 16.9.23 R]],$AZ$7:$BA$101,2,0)*X$5," ")</f>
        <v xml:space="preserve"> </v>
      </c>
      <c r="Y220" s="148" t="str">
        <f>IFERROR(VLOOKUP(Open[[#This Row],[TS ZH O 8.10.23 R]],$AZ$7:$BA$101,2,0)*Y$5," ")</f>
        <v xml:space="preserve"> </v>
      </c>
      <c r="Z220" s="148" t="str">
        <f>IFERROR(VLOOKUP(Open[[#This Row],[TS ZH O/A 6.1.24 R]],$AZ$7:$BA$101,2,0)*Z$5," ")</f>
        <v xml:space="preserve"> </v>
      </c>
      <c r="AA220" s="148" t="str">
        <f>IFERROR(VLOOKUP(Open[[#This Row],[TS ZH O/B 6.1.24 R]],$AZ$7:$BA$101,2,0)*AA$5," ")</f>
        <v xml:space="preserve"> </v>
      </c>
      <c r="AB220" s="148" t="str">
        <f>IFERROR(VLOOKUP(Open[[#This Row],[TS SH O 13.1.24 R]],$AZ$7:$BA$101,2,0)*AB$5," ")</f>
        <v xml:space="preserve"> </v>
      </c>
      <c r="AC220">
        <v>0</v>
      </c>
      <c r="AD220">
        <v>0</v>
      </c>
      <c r="AE220">
        <v>0</v>
      </c>
      <c r="AF220" s="63"/>
      <c r="AG220" s="63"/>
      <c r="AH220" s="63">
        <v>23</v>
      </c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</row>
    <row r="221" spans="1:48">
      <c r="A221" s="53">
        <f>RANK(Open[[#This Row],[PR Punkte]],Open[PR Punkte],0)</f>
        <v>215</v>
      </c>
      <c r="B221">
        <f>IF(Open[[#This Row],[PR Rang beim letzten Turnier]]&gt;Open[[#This Row],[PR Rang]],1,IF(Open[[#This Row],[PR Rang beim letzten Turnier]]=Open[[#This Row],[PR Rang]],0,-1))</f>
        <v>0</v>
      </c>
      <c r="C221" s="53">
        <f>RANK(Open[[#This Row],[PR Punkte]],Open[PR Punkte],0)</f>
        <v>215</v>
      </c>
      <c r="D221" s="1" t="s">
        <v>975</v>
      </c>
      <c r="E221" t="s">
        <v>797</v>
      </c>
      <c r="F221" s="52">
        <f>SUM(Open[[#This Row],[PR 1]:[PR 3]])</f>
        <v>160</v>
      </c>
      <c r="G221" s="52">
        <f>LARGE(Open[[#This Row],[TS ZH O/B 26.03.23]:[PR3]],1)</f>
        <v>160</v>
      </c>
      <c r="H221" s="52">
        <f>LARGE(Open[[#This Row],[TS ZH O/B 26.03.23]:[PR3]],2)</f>
        <v>0</v>
      </c>
      <c r="I221" s="52">
        <f>LARGE(Open[[#This Row],[TS ZH O/B 26.03.23]:[PR3]],3)</f>
        <v>0</v>
      </c>
      <c r="J221" s="1">
        <f t="shared" si="6"/>
        <v>215</v>
      </c>
      <c r="K221" s="52">
        <f t="shared" si="7"/>
        <v>160</v>
      </c>
      <c r="L221" s="52" t="str">
        <f>IFERROR(VLOOKUP(Open[[#This Row],[TS ZH O/B 26.03.23 Rang]],$AZ$7:$BA$101,2,0)*L$5," ")</f>
        <v xml:space="preserve"> </v>
      </c>
      <c r="M221" s="52" t="str">
        <f>IFERROR(VLOOKUP(Open[[#This Row],[TS SG O 29.04.23 Rang]],$AZ$7:$BA$101,2,0)*M$5," ")</f>
        <v xml:space="preserve"> </v>
      </c>
      <c r="N221" s="52" t="str">
        <f>IFERROR(VLOOKUP(Open[[#This Row],[TS ES O 11.06.23 Rang]],$AZ$7:$BA$101,2,0)*N$5," ")</f>
        <v xml:space="preserve"> </v>
      </c>
      <c r="O221" s="52" t="str">
        <f>IFERROR(VLOOKUP(Open[[#This Row],[TS SH O 24.06.23 Rang]],$AZ$7:$BA$101,2,0)*O$5," ")</f>
        <v xml:space="preserve"> </v>
      </c>
      <c r="P221" s="52" t="str">
        <f>IFERROR(VLOOKUP(Open[[#This Row],[TS LU O A 1.6.23 R]],$AZ$7:$BA$101,2,0)*P$5," ")</f>
        <v xml:space="preserve"> </v>
      </c>
      <c r="Q221" s="52" t="str">
        <f>IFERROR(VLOOKUP(Open[[#This Row],[TS LU O B 1.6.23 R]],$AZ$7:$BA$101,2,0)*Q$5," ")</f>
        <v xml:space="preserve"> </v>
      </c>
      <c r="R221" s="52" t="str">
        <f>IFERROR(VLOOKUP(Open[[#This Row],[TS ZH O/A 8.7.23 R]],$AZ$7:$BA$101,2,0)*R$5," ")</f>
        <v xml:space="preserve"> </v>
      </c>
      <c r="S221" s="148" t="str">
        <f>IFERROR(VLOOKUP(Open[[#This Row],[TS ZH O/B 8.7.23 R]],$AZ$7:$BA$101,2,0)*S$5," ")</f>
        <v xml:space="preserve"> </v>
      </c>
      <c r="T221" s="148" t="str">
        <f>IFERROR(VLOOKUP(Open[[#This Row],[TS BA O A 12.08.23 R]],$AZ$7:$BA$101,2,0)*T$5," ")</f>
        <v xml:space="preserve"> </v>
      </c>
      <c r="U221" s="148" t="str">
        <f>IFERROR(VLOOKUP(Open[[#This Row],[TS BA O B 12.08.23  R]],$AZ$7:$BA$101,2,0)*U$5," ")</f>
        <v xml:space="preserve"> </v>
      </c>
      <c r="V221" s="148" t="str">
        <f>IFERROR(VLOOKUP(Open[[#This Row],[SM LT O A 2.9.23 R]],$AZ$7:$BA$101,2,0)*V$5," ")</f>
        <v xml:space="preserve"> </v>
      </c>
      <c r="W221" s="148" t="str">
        <f>IFERROR(VLOOKUP(Open[[#This Row],[SM LT O B 2.9.23 R]],$AZ$7:$BA$101,2,0)*W$5," ")</f>
        <v xml:space="preserve"> </v>
      </c>
      <c r="X221" s="148">
        <f>IFERROR(VLOOKUP(Open[[#This Row],[TS LA O 16.9.23 R]],$AZ$7:$BA$101,2,0)*X$5," ")</f>
        <v>160</v>
      </c>
      <c r="Y221" s="148" t="str">
        <f>IFERROR(VLOOKUP(Open[[#This Row],[TS ZH O 8.10.23 R]],$AZ$7:$BA$101,2,0)*Y$5," ")</f>
        <v xml:space="preserve"> </v>
      </c>
      <c r="Z221" s="148" t="str">
        <f>IFERROR(VLOOKUP(Open[[#This Row],[TS ZH O/A 6.1.24 R]],$AZ$7:$BA$101,2,0)*Z$5," ")</f>
        <v xml:space="preserve"> </v>
      </c>
      <c r="AA221" s="148" t="str">
        <f>IFERROR(VLOOKUP(Open[[#This Row],[TS ZH O/B 6.1.24 R]],$AZ$7:$BA$101,2,0)*AA$5," ")</f>
        <v xml:space="preserve"> </v>
      </c>
      <c r="AB221" s="148" t="str">
        <f>IFERROR(VLOOKUP(Open[[#This Row],[TS SH O 13.1.24 R]],$AZ$7:$BA$101,2,0)*AB$5," ")</f>
        <v xml:space="preserve"> </v>
      </c>
      <c r="AC221">
        <v>0</v>
      </c>
      <c r="AD221">
        <v>0</v>
      </c>
      <c r="AE221">
        <v>0</v>
      </c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>
        <v>25</v>
      </c>
      <c r="AS221" s="63"/>
      <c r="AT221" s="63"/>
      <c r="AU221" s="63"/>
      <c r="AV221" s="63"/>
    </row>
    <row r="222" spans="1:48">
      <c r="A222" s="53">
        <f>RANK(Open[[#This Row],[PR Punkte]],Open[PR Punkte],0)</f>
        <v>215</v>
      </c>
      <c r="B222">
        <f>IF(Open[[#This Row],[PR Rang beim letzten Turnier]]&gt;Open[[#This Row],[PR Rang]],1,IF(Open[[#This Row],[PR Rang beim letzten Turnier]]=Open[[#This Row],[PR Rang]],0,-1))</f>
        <v>0</v>
      </c>
      <c r="C222" s="53">
        <f>RANK(Open[[#This Row],[PR Punkte]],Open[PR Punkte],0)</f>
        <v>215</v>
      </c>
      <c r="D222" s="1" t="s">
        <v>976</v>
      </c>
      <c r="E222" t="s">
        <v>797</v>
      </c>
      <c r="F222" s="52">
        <f>SUM(Open[[#This Row],[PR 1]:[PR 3]])</f>
        <v>160</v>
      </c>
      <c r="G222" s="52">
        <f>LARGE(Open[[#This Row],[TS ZH O/B 26.03.23]:[PR3]],1)</f>
        <v>160</v>
      </c>
      <c r="H222" s="52">
        <f>LARGE(Open[[#This Row],[TS ZH O/B 26.03.23]:[PR3]],2)</f>
        <v>0</v>
      </c>
      <c r="I222" s="52">
        <f>LARGE(Open[[#This Row],[TS ZH O/B 26.03.23]:[PR3]],3)</f>
        <v>0</v>
      </c>
      <c r="J222" s="1">
        <f t="shared" si="6"/>
        <v>215</v>
      </c>
      <c r="K222" s="52">
        <f t="shared" si="7"/>
        <v>160</v>
      </c>
      <c r="L222" s="52" t="str">
        <f>IFERROR(VLOOKUP(Open[[#This Row],[TS ZH O/B 26.03.23 Rang]],$AZ$7:$BA$101,2,0)*L$5," ")</f>
        <v xml:space="preserve"> </v>
      </c>
      <c r="M222" s="52" t="str">
        <f>IFERROR(VLOOKUP(Open[[#This Row],[TS SG O 29.04.23 Rang]],$AZ$7:$BA$101,2,0)*M$5," ")</f>
        <v xml:space="preserve"> </v>
      </c>
      <c r="N222" s="52" t="str">
        <f>IFERROR(VLOOKUP(Open[[#This Row],[TS ES O 11.06.23 Rang]],$AZ$7:$BA$101,2,0)*N$5," ")</f>
        <v xml:space="preserve"> </v>
      </c>
      <c r="O222" s="52" t="str">
        <f>IFERROR(VLOOKUP(Open[[#This Row],[TS SH O 24.06.23 Rang]],$AZ$7:$BA$101,2,0)*O$5," ")</f>
        <v xml:space="preserve"> </v>
      </c>
      <c r="P222" s="52" t="str">
        <f>IFERROR(VLOOKUP(Open[[#This Row],[TS LU O A 1.6.23 R]],$AZ$7:$BA$101,2,0)*P$5," ")</f>
        <v xml:space="preserve"> </v>
      </c>
      <c r="Q222" s="52" t="str">
        <f>IFERROR(VLOOKUP(Open[[#This Row],[TS LU O B 1.6.23 R]],$AZ$7:$BA$101,2,0)*Q$5," ")</f>
        <v xml:space="preserve"> </v>
      </c>
      <c r="R222" s="52" t="str">
        <f>IFERROR(VLOOKUP(Open[[#This Row],[TS ZH O/A 8.7.23 R]],$AZ$7:$BA$101,2,0)*R$5," ")</f>
        <v xml:space="preserve"> </v>
      </c>
      <c r="S222" s="148" t="str">
        <f>IFERROR(VLOOKUP(Open[[#This Row],[TS ZH O/B 8.7.23 R]],$AZ$7:$BA$101,2,0)*S$5," ")</f>
        <v xml:space="preserve"> </v>
      </c>
      <c r="T222" s="148" t="str">
        <f>IFERROR(VLOOKUP(Open[[#This Row],[TS BA O A 12.08.23 R]],$AZ$7:$BA$101,2,0)*T$5," ")</f>
        <v xml:space="preserve"> </v>
      </c>
      <c r="U222" s="148" t="str">
        <f>IFERROR(VLOOKUP(Open[[#This Row],[TS BA O B 12.08.23  R]],$AZ$7:$BA$101,2,0)*U$5," ")</f>
        <v xml:space="preserve"> </v>
      </c>
      <c r="V222" s="148" t="str">
        <f>IFERROR(VLOOKUP(Open[[#This Row],[SM LT O A 2.9.23 R]],$AZ$7:$BA$101,2,0)*V$5," ")</f>
        <v xml:space="preserve"> </v>
      </c>
      <c r="W222" s="148" t="str">
        <f>IFERROR(VLOOKUP(Open[[#This Row],[SM LT O B 2.9.23 R]],$AZ$7:$BA$101,2,0)*W$5," ")</f>
        <v xml:space="preserve"> </v>
      </c>
      <c r="X222" s="148">
        <f>IFERROR(VLOOKUP(Open[[#This Row],[TS LA O 16.9.23 R]],$AZ$7:$BA$101,2,0)*X$5," ")</f>
        <v>160</v>
      </c>
      <c r="Y222" s="148" t="str">
        <f>IFERROR(VLOOKUP(Open[[#This Row],[TS ZH O 8.10.23 R]],$AZ$7:$BA$101,2,0)*Y$5," ")</f>
        <v xml:space="preserve"> </v>
      </c>
      <c r="Z222" s="148" t="str">
        <f>IFERROR(VLOOKUP(Open[[#This Row],[TS ZH O/A 6.1.24 R]],$AZ$7:$BA$101,2,0)*Z$5," ")</f>
        <v xml:space="preserve"> </v>
      </c>
      <c r="AA222" s="148" t="str">
        <f>IFERROR(VLOOKUP(Open[[#This Row],[TS ZH O/B 6.1.24 R]],$AZ$7:$BA$101,2,0)*AA$5," ")</f>
        <v xml:space="preserve"> </v>
      </c>
      <c r="AB222" s="148" t="str">
        <f>IFERROR(VLOOKUP(Open[[#This Row],[TS SH O 13.1.24 R]],$AZ$7:$BA$101,2,0)*AB$5," ")</f>
        <v xml:space="preserve"> </v>
      </c>
      <c r="AC222">
        <v>0</v>
      </c>
      <c r="AD222">
        <v>0</v>
      </c>
      <c r="AE222">
        <v>0</v>
      </c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>
        <v>25</v>
      </c>
      <c r="AS222" s="63"/>
      <c r="AT222" s="63"/>
      <c r="AU222" s="63"/>
      <c r="AV222" s="63"/>
    </row>
    <row r="223" spans="1:48">
      <c r="A223" s="53">
        <f>RANK(Open[[#This Row],[PR Punkte]],Open[PR Punkte],0)</f>
        <v>215</v>
      </c>
      <c r="B223">
        <f>IF(Open[[#This Row],[PR Rang beim letzten Turnier]]&gt;Open[[#This Row],[PR Rang]],1,IF(Open[[#This Row],[PR Rang beim letzten Turnier]]=Open[[#This Row],[PR Rang]],0,-1))</f>
        <v>0</v>
      </c>
      <c r="C223" s="53">
        <f>RANK(Open[[#This Row],[PR Punkte]],Open[PR Punkte],0)</f>
        <v>215</v>
      </c>
      <c r="D223" s="1" t="s">
        <v>977</v>
      </c>
      <c r="E223" t="s">
        <v>10</v>
      </c>
      <c r="F223" s="52">
        <f>SUM(Open[[#This Row],[PR 1]:[PR 3]])</f>
        <v>160</v>
      </c>
      <c r="G223" s="52">
        <f>LARGE(Open[[#This Row],[TS ZH O/B 26.03.23]:[PR3]],1)</f>
        <v>160</v>
      </c>
      <c r="H223" s="52">
        <f>LARGE(Open[[#This Row],[TS ZH O/B 26.03.23]:[PR3]],2)</f>
        <v>0</v>
      </c>
      <c r="I223" s="52">
        <f>LARGE(Open[[#This Row],[TS ZH O/B 26.03.23]:[PR3]],3)</f>
        <v>0</v>
      </c>
      <c r="J223" s="1">
        <f t="shared" si="6"/>
        <v>215</v>
      </c>
      <c r="K223" s="52">
        <f t="shared" si="7"/>
        <v>160</v>
      </c>
      <c r="L223" s="52" t="str">
        <f>IFERROR(VLOOKUP(Open[[#This Row],[TS ZH O/B 26.03.23 Rang]],$AZ$7:$BA$101,2,0)*L$5," ")</f>
        <v xml:space="preserve"> </v>
      </c>
      <c r="M223" s="52" t="str">
        <f>IFERROR(VLOOKUP(Open[[#This Row],[TS SG O 29.04.23 Rang]],$AZ$7:$BA$101,2,0)*M$5," ")</f>
        <v xml:space="preserve"> </v>
      </c>
      <c r="N223" s="52" t="str">
        <f>IFERROR(VLOOKUP(Open[[#This Row],[TS ES O 11.06.23 Rang]],$AZ$7:$BA$101,2,0)*N$5," ")</f>
        <v xml:space="preserve"> </v>
      </c>
      <c r="O223" s="52" t="str">
        <f>IFERROR(VLOOKUP(Open[[#This Row],[TS SH O 24.06.23 Rang]],$AZ$7:$BA$101,2,0)*O$5," ")</f>
        <v xml:space="preserve"> </v>
      </c>
      <c r="P223" s="52" t="str">
        <f>IFERROR(VLOOKUP(Open[[#This Row],[TS LU O A 1.6.23 R]],$AZ$7:$BA$101,2,0)*P$5," ")</f>
        <v xml:space="preserve"> </v>
      </c>
      <c r="Q223" s="52" t="str">
        <f>IFERROR(VLOOKUP(Open[[#This Row],[TS LU O B 1.6.23 R]],$AZ$7:$BA$101,2,0)*Q$5," ")</f>
        <v xml:space="preserve"> </v>
      </c>
      <c r="R223" s="52" t="str">
        <f>IFERROR(VLOOKUP(Open[[#This Row],[TS ZH O/A 8.7.23 R]],$AZ$7:$BA$101,2,0)*R$5," ")</f>
        <v xml:space="preserve"> </v>
      </c>
      <c r="S223" s="148" t="str">
        <f>IFERROR(VLOOKUP(Open[[#This Row],[TS ZH O/B 8.7.23 R]],$AZ$7:$BA$101,2,0)*S$5," ")</f>
        <v xml:space="preserve"> </v>
      </c>
      <c r="T223" s="148" t="str">
        <f>IFERROR(VLOOKUP(Open[[#This Row],[TS BA O A 12.08.23 R]],$AZ$7:$BA$101,2,0)*T$5," ")</f>
        <v xml:space="preserve"> </v>
      </c>
      <c r="U223" s="148" t="str">
        <f>IFERROR(VLOOKUP(Open[[#This Row],[TS BA O B 12.08.23  R]],$AZ$7:$BA$101,2,0)*U$5," ")</f>
        <v xml:space="preserve"> </v>
      </c>
      <c r="V223" s="148" t="str">
        <f>IFERROR(VLOOKUP(Open[[#This Row],[SM LT O A 2.9.23 R]],$AZ$7:$BA$101,2,0)*V$5," ")</f>
        <v xml:space="preserve"> </v>
      </c>
      <c r="W223" s="148" t="str">
        <f>IFERROR(VLOOKUP(Open[[#This Row],[SM LT O B 2.9.23 R]],$AZ$7:$BA$101,2,0)*W$5," ")</f>
        <v xml:space="preserve"> </v>
      </c>
      <c r="X223" s="148">
        <f>IFERROR(VLOOKUP(Open[[#This Row],[TS LA O 16.9.23 R]],$AZ$7:$BA$101,2,0)*X$5," ")</f>
        <v>160</v>
      </c>
      <c r="Y223" s="148" t="str">
        <f>IFERROR(VLOOKUP(Open[[#This Row],[TS ZH O 8.10.23 R]],$AZ$7:$BA$101,2,0)*Y$5," ")</f>
        <v xml:space="preserve"> </v>
      </c>
      <c r="Z223" s="148" t="str">
        <f>IFERROR(VLOOKUP(Open[[#This Row],[TS ZH O/A 6.1.24 R]],$AZ$7:$BA$101,2,0)*Z$5," ")</f>
        <v xml:space="preserve"> </v>
      </c>
      <c r="AA223" s="148" t="str">
        <f>IFERROR(VLOOKUP(Open[[#This Row],[TS ZH O/B 6.1.24 R]],$AZ$7:$BA$101,2,0)*AA$5," ")</f>
        <v xml:space="preserve"> </v>
      </c>
      <c r="AB223" s="148" t="str">
        <f>IFERROR(VLOOKUP(Open[[#This Row],[TS SH O 13.1.24 R]],$AZ$7:$BA$101,2,0)*AB$5," ")</f>
        <v xml:space="preserve"> </v>
      </c>
      <c r="AC223">
        <v>0</v>
      </c>
      <c r="AD223">
        <v>0</v>
      </c>
      <c r="AE223">
        <v>0</v>
      </c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>
        <v>26</v>
      </c>
      <c r="AS223" s="63"/>
      <c r="AT223" s="63"/>
      <c r="AU223" s="63"/>
      <c r="AV223" s="63"/>
    </row>
    <row r="224" spans="1:48">
      <c r="A224" s="53">
        <f>RANK(Open[[#This Row],[PR Punkte]],Open[PR Punkte],0)</f>
        <v>215</v>
      </c>
      <c r="B224">
        <f>IF(Open[[#This Row],[PR Rang beim letzten Turnier]]&gt;Open[[#This Row],[PR Rang]],1,IF(Open[[#This Row],[PR Rang beim letzten Turnier]]=Open[[#This Row],[PR Rang]],0,-1))</f>
        <v>0</v>
      </c>
      <c r="C224" s="53">
        <f>RANK(Open[[#This Row],[PR Punkte]],Open[PR Punkte],0)</f>
        <v>215</v>
      </c>
      <c r="D224" s="1" t="s">
        <v>978</v>
      </c>
      <c r="E224" t="s">
        <v>10</v>
      </c>
      <c r="F224" s="52">
        <f>SUM(Open[[#This Row],[PR 1]:[PR 3]])</f>
        <v>160</v>
      </c>
      <c r="G224" s="52">
        <f>LARGE(Open[[#This Row],[TS ZH O/B 26.03.23]:[PR3]],1)</f>
        <v>160</v>
      </c>
      <c r="H224" s="52">
        <f>LARGE(Open[[#This Row],[TS ZH O/B 26.03.23]:[PR3]],2)</f>
        <v>0</v>
      </c>
      <c r="I224" s="52">
        <f>LARGE(Open[[#This Row],[TS ZH O/B 26.03.23]:[PR3]],3)</f>
        <v>0</v>
      </c>
      <c r="J224" s="1">
        <f t="shared" si="6"/>
        <v>215</v>
      </c>
      <c r="K224" s="52">
        <f t="shared" si="7"/>
        <v>160</v>
      </c>
      <c r="L224" s="52" t="str">
        <f>IFERROR(VLOOKUP(Open[[#This Row],[TS ZH O/B 26.03.23 Rang]],$AZ$7:$BA$101,2,0)*L$5," ")</f>
        <v xml:space="preserve"> </v>
      </c>
      <c r="M224" s="52" t="str">
        <f>IFERROR(VLOOKUP(Open[[#This Row],[TS SG O 29.04.23 Rang]],$AZ$7:$BA$101,2,0)*M$5," ")</f>
        <v xml:space="preserve"> </v>
      </c>
      <c r="N224" s="52" t="str">
        <f>IFERROR(VLOOKUP(Open[[#This Row],[TS ES O 11.06.23 Rang]],$AZ$7:$BA$101,2,0)*N$5," ")</f>
        <v xml:space="preserve"> </v>
      </c>
      <c r="O224" s="52" t="str">
        <f>IFERROR(VLOOKUP(Open[[#This Row],[TS SH O 24.06.23 Rang]],$AZ$7:$BA$101,2,0)*O$5," ")</f>
        <v xml:space="preserve"> </v>
      </c>
      <c r="P224" s="52" t="str">
        <f>IFERROR(VLOOKUP(Open[[#This Row],[TS LU O A 1.6.23 R]],$AZ$7:$BA$101,2,0)*P$5," ")</f>
        <v xml:space="preserve"> </v>
      </c>
      <c r="Q224" s="52" t="str">
        <f>IFERROR(VLOOKUP(Open[[#This Row],[TS LU O B 1.6.23 R]],$AZ$7:$BA$101,2,0)*Q$5," ")</f>
        <v xml:space="preserve"> </v>
      </c>
      <c r="R224" s="52" t="str">
        <f>IFERROR(VLOOKUP(Open[[#This Row],[TS ZH O/A 8.7.23 R]],$AZ$7:$BA$101,2,0)*R$5," ")</f>
        <v xml:space="preserve"> </v>
      </c>
      <c r="S224" s="148" t="str">
        <f>IFERROR(VLOOKUP(Open[[#This Row],[TS ZH O/B 8.7.23 R]],$AZ$7:$BA$101,2,0)*S$5," ")</f>
        <v xml:space="preserve"> </v>
      </c>
      <c r="T224" s="148" t="str">
        <f>IFERROR(VLOOKUP(Open[[#This Row],[TS BA O A 12.08.23 R]],$AZ$7:$BA$101,2,0)*T$5," ")</f>
        <v xml:space="preserve"> </v>
      </c>
      <c r="U224" s="148" t="str">
        <f>IFERROR(VLOOKUP(Open[[#This Row],[TS BA O B 12.08.23  R]],$AZ$7:$BA$101,2,0)*U$5," ")</f>
        <v xml:space="preserve"> </v>
      </c>
      <c r="V224" s="148" t="str">
        <f>IFERROR(VLOOKUP(Open[[#This Row],[SM LT O A 2.9.23 R]],$AZ$7:$BA$101,2,0)*V$5," ")</f>
        <v xml:space="preserve"> </v>
      </c>
      <c r="W224" s="148" t="str">
        <f>IFERROR(VLOOKUP(Open[[#This Row],[SM LT O B 2.9.23 R]],$AZ$7:$BA$101,2,0)*W$5," ")</f>
        <v xml:space="preserve"> </v>
      </c>
      <c r="X224" s="148">
        <f>IFERROR(VLOOKUP(Open[[#This Row],[TS LA O 16.9.23 R]],$AZ$7:$BA$101,2,0)*X$5," ")</f>
        <v>160</v>
      </c>
      <c r="Y224" s="148" t="str">
        <f>IFERROR(VLOOKUP(Open[[#This Row],[TS ZH O 8.10.23 R]],$AZ$7:$BA$101,2,0)*Y$5," ")</f>
        <v xml:space="preserve"> </v>
      </c>
      <c r="Z224" s="148" t="str">
        <f>IFERROR(VLOOKUP(Open[[#This Row],[TS ZH O/A 6.1.24 R]],$AZ$7:$BA$101,2,0)*Z$5," ")</f>
        <v xml:space="preserve"> </v>
      </c>
      <c r="AA224" s="148" t="str">
        <f>IFERROR(VLOOKUP(Open[[#This Row],[TS ZH O/B 6.1.24 R]],$AZ$7:$BA$101,2,0)*AA$5," ")</f>
        <v xml:space="preserve"> </v>
      </c>
      <c r="AB224" s="148" t="str">
        <f>IFERROR(VLOOKUP(Open[[#This Row],[TS SH O 13.1.24 R]],$AZ$7:$BA$101,2,0)*AB$5," ")</f>
        <v xml:space="preserve"> </v>
      </c>
      <c r="AC224">
        <v>0</v>
      </c>
      <c r="AD224">
        <v>0</v>
      </c>
      <c r="AE224">
        <v>0</v>
      </c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>
        <v>26</v>
      </c>
      <c r="AS224" s="63"/>
      <c r="AT224" s="63"/>
      <c r="AU224" s="63"/>
      <c r="AV224" s="63"/>
    </row>
    <row r="225" spans="1:48">
      <c r="A225" s="53">
        <f>RANK(Open[[#This Row],[PR Punkte]],Open[PR Punkte],0)</f>
        <v>215</v>
      </c>
      <c r="B225">
        <f>IF(Open[[#This Row],[PR Rang beim letzten Turnier]]&gt;Open[[#This Row],[PR Rang]],1,IF(Open[[#This Row],[PR Rang beim letzten Turnier]]=Open[[#This Row],[PR Rang]],0,-1))</f>
        <v>0</v>
      </c>
      <c r="C225" s="53">
        <f>RANK(Open[[#This Row],[PR Punkte]],Open[PR Punkte],0)</f>
        <v>215</v>
      </c>
      <c r="D225" s="1" t="s">
        <v>979</v>
      </c>
      <c r="E225" t="s">
        <v>10</v>
      </c>
      <c r="F225" s="52">
        <f>SUM(Open[[#This Row],[PR 1]:[PR 3]])</f>
        <v>160</v>
      </c>
      <c r="G225" s="52">
        <f>LARGE(Open[[#This Row],[TS ZH O/B 26.03.23]:[PR3]],1)</f>
        <v>160</v>
      </c>
      <c r="H225" s="52">
        <f>LARGE(Open[[#This Row],[TS ZH O/B 26.03.23]:[PR3]],2)</f>
        <v>0</v>
      </c>
      <c r="I225" s="52">
        <f>LARGE(Open[[#This Row],[TS ZH O/B 26.03.23]:[PR3]],3)</f>
        <v>0</v>
      </c>
      <c r="J225" s="1">
        <f t="shared" si="6"/>
        <v>215</v>
      </c>
      <c r="K225" s="52">
        <f t="shared" si="7"/>
        <v>160</v>
      </c>
      <c r="L225" s="52" t="str">
        <f>IFERROR(VLOOKUP(Open[[#This Row],[TS ZH O/B 26.03.23 Rang]],$AZ$7:$BA$101,2,0)*L$5," ")</f>
        <v xml:space="preserve"> </v>
      </c>
      <c r="M225" s="52" t="str">
        <f>IFERROR(VLOOKUP(Open[[#This Row],[TS SG O 29.04.23 Rang]],$AZ$7:$BA$101,2,0)*M$5," ")</f>
        <v xml:space="preserve"> </v>
      </c>
      <c r="N225" s="52" t="str">
        <f>IFERROR(VLOOKUP(Open[[#This Row],[TS ES O 11.06.23 Rang]],$AZ$7:$BA$101,2,0)*N$5," ")</f>
        <v xml:space="preserve"> </v>
      </c>
      <c r="O225" s="52" t="str">
        <f>IFERROR(VLOOKUP(Open[[#This Row],[TS SH O 24.06.23 Rang]],$AZ$7:$BA$101,2,0)*O$5," ")</f>
        <v xml:space="preserve"> </v>
      </c>
      <c r="P225" s="52" t="str">
        <f>IFERROR(VLOOKUP(Open[[#This Row],[TS LU O A 1.6.23 R]],$AZ$7:$BA$101,2,0)*P$5," ")</f>
        <v xml:space="preserve"> </v>
      </c>
      <c r="Q225" s="52" t="str">
        <f>IFERROR(VLOOKUP(Open[[#This Row],[TS LU O B 1.6.23 R]],$AZ$7:$BA$101,2,0)*Q$5," ")</f>
        <v xml:space="preserve"> </v>
      </c>
      <c r="R225" s="52" t="str">
        <f>IFERROR(VLOOKUP(Open[[#This Row],[TS ZH O/A 8.7.23 R]],$AZ$7:$BA$101,2,0)*R$5," ")</f>
        <v xml:space="preserve"> </v>
      </c>
      <c r="S225" s="148" t="str">
        <f>IFERROR(VLOOKUP(Open[[#This Row],[TS ZH O/B 8.7.23 R]],$AZ$7:$BA$101,2,0)*S$5," ")</f>
        <v xml:space="preserve"> </v>
      </c>
      <c r="T225" s="148" t="str">
        <f>IFERROR(VLOOKUP(Open[[#This Row],[TS BA O A 12.08.23 R]],$AZ$7:$BA$101,2,0)*T$5," ")</f>
        <v xml:space="preserve"> </v>
      </c>
      <c r="U225" s="148" t="str">
        <f>IFERROR(VLOOKUP(Open[[#This Row],[TS BA O B 12.08.23  R]],$AZ$7:$BA$101,2,0)*U$5," ")</f>
        <v xml:space="preserve"> </v>
      </c>
      <c r="V225" s="148" t="str">
        <f>IFERROR(VLOOKUP(Open[[#This Row],[SM LT O A 2.9.23 R]],$AZ$7:$BA$101,2,0)*V$5," ")</f>
        <v xml:space="preserve"> </v>
      </c>
      <c r="W225" s="148" t="str">
        <f>IFERROR(VLOOKUP(Open[[#This Row],[SM LT O B 2.9.23 R]],$AZ$7:$BA$101,2,0)*W$5," ")</f>
        <v xml:space="preserve"> </v>
      </c>
      <c r="X225" s="148">
        <f>IFERROR(VLOOKUP(Open[[#This Row],[TS LA O 16.9.23 R]],$AZ$7:$BA$101,2,0)*X$5," ")</f>
        <v>160</v>
      </c>
      <c r="Y225" s="148" t="str">
        <f>IFERROR(VLOOKUP(Open[[#This Row],[TS ZH O 8.10.23 R]],$AZ$7:$BA$101,2,0)*Y$5," ")</f>
        <v xml:space="preserve"> </v>
      </c>
      <c r="Z225" s="148" t="str">
        <f>IFERROR(VLOOKUP(Open[[#This Row],[TS ZH O/A 6.1.24 R]],$AZ$7:$BA$101,2,0)*Z$5," ")</f>
        <v xml:space="preserve"> </v>
      </c>
      <c r="AA225" s="148" t="str">
        <f>IFERROR(VLOOKUP(Open[[#This Row],[TS ZH O/B 6.1.24 R]],$AZ$7:$BA$101,2,0)*AA$5," ")</f>
        <v xml:space="preserve"> </v>
      </c>
      <c r="AB225" s="148" t="str">
        <f>IFERROR(VLOOKUP(Open[[#This Row],[TS SH O 13.1.24 R]],$AZ$7:$BA$101,2,0)*AB$5," ")</f>
        <v xml:space="preserve"> </v>
      </c>
      <c r="AC225">
        <v>0</v>
      </c>
      <c r="AD225">
        <v>0</v>
      </c>
      <c r="AE225">
        <v>0</v>
      </c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>
        <v>27</v>
      </c>
      <c r="AS225" s="63"/>
      <c r="AT225" s="63"/>
      <c r="AU225" s="63"/>
      <c r="AV225" s="63"/>
    </row>
    <row r="226" spans="1:48">
      <c r="A226" s="53">
        <f>RANK(Open[[#This Row],[PR Punkte]],Open[PR Punkte],0)</f>
        <v>215</v>
      </c>
      <c r="B226">
        <f>IF(Open[[#This Row],[PR Rang beim letzten Turnier]]&gt;Open[[#This Row],[PR Rang]],1,IF(Open[[#This Row],[PR Rang beim letzten Turnier]]=Open[[#This Row],[PR Rang]],0,-1))</f>
        <v>0</v>
      </c>
      <c r="C226" s="53">
        <f>RANK(Open[[#This Row],[PR Punkte]],Open[PR Punkte],0)</f>
        <v>215</v>
      </c>
      <c r="D226" s="1" t="s">
        <v>980</v>
      </c>
      <c r="E226" t="s">
        <v>10</v>
      </c>
      <c r="F226" s="52">
        <f>SUM(Open[[#This Row],[PR 1]:[PR 3]])</f>
        <v>160</v>
      </c>
      <c r="G226" s="52">
        <f>LARGE(Open[[#This Row],[TS ZH O/B 26.03.23]:[PR3]],1)</f>
        <v>160</v>
      </c>
      <c r="H226" s="52">
        <f>LARGE(Open[[#This Row],[TS ZH O/B 26.03.23]:[PR3]],2)</f>
        <v>0</v>
      </c>
      <c r="I226" s="52">
        <f>LARGE(Open[[#This Row],[TS ZH O/B 26.03.23]:[PR3]],3)</f>
        <v>0</v>
      </c>
      <c r="J226" s="1">
        <f t="shared" si="6"/>
        <v>215</v>
      </c>
      <c r="K226" s="52">
        <f t="shared" si="7"/>
        <v>160</v>
      </c>
      <c r="L226" s="52" t="str">
        <f>IFERROR(VLOOKUP(Open[[#This Row],[TS ZH O/B 26.03.23 Rang]],$AZ$7:$BA$101,2,0)*L$5," ")</f>
        <v xml:space="preserve"> </v>
      </c>
      <c r="M226" s="52" t="str">
        <f>IFERROR(VLOOKUP(Open[[#This Row],[TS SG O 29.04.23 Rang]],$AZ$7:$BA$101,2,0)*M$5," ")</f>
        <v xml:space="preserve"> </v>
      </c>
      <c r="N226" s="52" t="str">
        <f>IFERROR(VLOOKUP(Open[[#This Row],[TS ES O 11.06.23 Rang]],$AZ$7:$BA$101,2,0)*N$5," ")</f>
        <v xml:space="preserve"> </v>
      </c>
      <c r="O226" s="52" t="str">
        <f>IFERROR(VLOOKUP(Open[[#This Row],[TS SH O 24.06.23 Rang]],$AZ$7:$BA$101,2,0)*O$5," ")</f>
        <v xml:space="preserve"> </v>
      </c>
      <c r="P226" s="52" t="str">
        <f>IFERROR(VLOOKUP(Open[[#This Row],[TS LU O A 1.6.23 R]],$AZ$7:$BA$101,2,0)*P$5," ")</f>
        <v xml:space="preserve"> </v>
      </c>
      <c r="Q226" s="52" t="str">
        <f>IFERROR(VLOOKUP(Open[[#This Row],[TS LU O B 1.6.23 R]],$AZ$7:$BA$101,2,0)*Q$5," ")</f>
        <v xml:space="preserve"> </v>
      </c>
      <c r="R226" s="52" t="str">
        <f>IFERROR(VLOOKUP(Open[[#This Row],[TS ZH O/A 8.7.23 R]],$AZ$7:$BA$101,2,0)*R$5," ")</f>
        <v xml:space="preserve"> </v>
      </c>
      <c r="S226" s="148" t="str">
        <f>IFERROR(VLOOKUP(Open[[#This Row],[TS ZH O/B 8.7.23 R]],$AZ$7:$BA$101,2,0)*S$5," ")</f>
        <v xml:space="preserve"> </v>
      </c>
      <c r="T226" s="148" t="str">
        <f>IFERROR(VLOOKUP(Open[[#This Row],[TS BA O A 12.08.23 R]],$AZ$7:$BA$101,2,0)*T$5," ")</f>
        <v xml:space="preserve"> </v>
      </c>
      <c r="U226" s="148" t="str">
        <f>IFERROR(VLOOKUP(Open[[#This Row],[TS BA O B 12.08.23  R]],$AZ$7:$BA$101,2,0)*U$5," ")</f>
        <v xml:space="preserve"> </v>
      </c>
      <c r="V226" s="148" t="str">
        <f>IFERROR(VLOOKUP(Open[[#This Row],[SM LT O A 2.9.23 R]],$AZ$7:$BA$101,2,0)*V$5," ")</f>
        <v xml:space="preserve"> </v>
      </c>
      <c r="W226" s="148" t="str">
        <f>IFERROR(VLOOKUP(Open[[#This Row],[SM LT O B 2.9.23 R]],$AZ$7:$BA$101,2,0)*W$5," ")</f>
        <v xml:space="preserve"> </v>
      </c>
      <c r="X226" s="148">
        <f>IFERROR(VLOOKUP(Open[[#This Row],[TS LA O 16.9.23 R]],$AZ$7:$BA$101,2,0)*X$5," ")</f>
        <v>160</v>
      </c>
      <c r="Y226" s="148" t="str">
        <f>IFERROR(VLOOKUP(Open[[#This Row],[TS ZH O 8.10.23 R]],$AZ$7:$BA$101,2,0)*Y$5," ")</f>
        <v xml:space="preserve"> </v>
      </c>
      <c r="Z226" s="148" t="str">
        <f>IFERROR(VLOOKUP(Open[[#This Row],[TS ZH O/A 6.1.24 R]],$AZ$7:$BA$101,2,0)*Z$5," ")</f>
        <v xml:space="preserve"> </v>
      </c>
      <c r="AA226" s="148" t="str">
        <f>IFERROR(VLOOKUP(Open[[#This Row],[TS ZH O/B 6.1.24 R]],$AZ$7:$BA$101,2,0)*AA$5," ")</f>
        <v xml:space="preserve"> </v>
      </c>
      <c r="AB226" s="148" t="str">
        <f>IFERROR(VLOOKUP(Open[[#This Row],[TS SH O 13.1.24 R]],$AZ$7:$BA$101,2,0)*AB$5," ")</f>
        <v xml:space="preserve"> </v>
      </c>
      <c r="AC226">
        <v>0</v>
      </c>
      <c r="AD226">
        <v>0</v>
      </c>
      <c r="AE226">
        <v>0</v>
      </c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>
        <v>27</v>
      </c>
      <c r="AS226" s="63"/>
      <c r="AT226" s="63"/>
      <c r="AU226" s="63"/>
      <c r="AV226" s="63"/>
    </row>
    <row r="227" spans="1:48">
      <c r="A227" s="53">
        <f>RANK(Open[[#This Row],[PR Punkte]],Open[PR Punkte],0)</f>
        <v>215</v>
      </c>
      <c r="B227">
        <f>IF(Open[[#This Row],[PR Rang beim letzten Turnier]]&gt;Open[[#This Row],[PR Rang]],1,IF(Open[[#This Row],[PR Rang beim letzten Turnier]]=Open[[#This Row],[PR Rang]],0,-1))</f>
        <v>0</v>
      </c>
      <c r="C227" s="53">
        <f>RANK(Open[[#This Row],[PR Punkte]],Open[PR Punkte],0)</f>
        <v>215</v>
      </c>
      <c r="D227" s="1" t="s">
        <v>981</v>
      </c>
      <c r="E227" t="s">
        <v>10</v>
      </c>
      <c r="F227" s="52">
        <f>SUM(Open[[#This Row],[PR 1]:[PR 3]])</f>
        <v>160</v>
      </c>
      <c r="G227" s="52">
        <f>LARGE(Open[[#This Row],[TS ZH O/B 26.03.23]:[PR3]],1)</f>
        <v>160</v>
      </c>
      <c r="H227" s="52">
        <f>LARGE(Open[[#This Row],[TS ZH O/B 26.03.23]:[PR3]],2)</f>
        <v>0</v>
      </c>
      <c r="I227" s="52">
        <f>LARGE(Open[[#This Row],[TS ZH O/B 26.03.23]:[PR3]],3)</f>
        <v>0</v>
      </c>
      <c r="J227" s="1">
        <f t="shared" si="6"/>
        <v>215</v>
      </c>
      <c r="K227" s="52">
        <f t="shared" si="7"/>
        <v>160</v>
      </c>
      <c r="L227" s="52" t="str">
        <f>IFERROR(VLOOKUP(Open[[#This Row],[TS ZH O/B 26.03.23 Rang]],$AZ$7:$BA$101,2,0)*L$5," ")</f>
        <v xml:space="preserve"> </v>
      </c>
      <c r="M227" s="52" t="str">
        <f>IFERROR(VLOOKUP(Open[[#This Row],[TS SG O 29.04.23 Rang]],$AZ$7:$BA$101,2,0)*M$5," ")</f>
        <v xml:space="preserve"> </v>
      </c>
      <c r="N227" s="52" t="str">
        <f>IFERROR(VLOOKUP(Open[[#This Row],[TS ES O 11.06.23 Rang]],$AZ$7:$BA$101,2,0)*N$5," ")</f>
        <v xml:space="preserve"> </v>
      </c>
      <c r="O227" s="52" t="str">
        <f>IFERROR(VLOOKUP(Open[[#This Row],[TS SH O 24.06.23 Rang]],$AZ$7:$BA$101,2,0)*O$5," ")</f>
        <v xml:space="preserve"> </v>
      </c>
      <c r="P227" s="52" t="str">
        <f>IFERROR(VLOOKUP(Open[[#This Row],[TS LU O A 1.6.23 R]],$AZ$7:$BA$101,2,0)*P$5," ")</f>
        <v xml:space="preserve"> </v>
      </c>
      <c r="Q227" s="52" t="str">
        <f>IFERROR(VLOOKUP(Open[[#This Row],[TS LU O B 1.6.23 R]],$AZ$7:$BA$101,2,0)*Q$5," ")</f>
        <v xml:space="preserve"> </v>
      </c>
      <c r="R227" s="52" t="str">
        <f>IFERROR(VLOOKUP(Open[[#This Row],[TS ZH O/A 8.7.23 R]],$AZ$7:$BA$101,2,0)*R$5," ")</f>
        <v xml:space="preserve"> </v>
      </c>
      <c r="S227" s="148" t="str">
        <f>IFERROR(VLOOKUP(Open[[#This Row],[TS ZH O/B 8.7.23 R]],$AZ$7:$BA$101,2,0)*S$5," ")</f>
        <v xml:space="preserve"> </v>
      </c>
      <c r="T227" s="148" t="str">
        <f>IFERROR(VLOOKUP(Open[[#This Row],[TS BA O A 12.08.23 R]],$AZ$7:$BA$101,2,0)*T$5," ")</f>
        <v xml:space="preserve"> </v>
      </c>
      <c r="U227" s="148" t="str">
        <f>IFERROR(VLOOKUP(Open[[#This Row],[TS BA O B 12.08.23  R]],$AZ$7:$BA$101,2,0)*U$5," ")</f>
        <v xml:space="preserve"> </v>
      </c>
      <c r="V227" s="148" t="str">
        <f>IFERROR(VLOOKUP(Open[[#This Row],[SM LT O A 2.9.23 R]],$AZ$7:$BA$101,2,0)*V$5," ")</f>
        <v xml:space="preserve"> </v>
      </c>
      <c r="W227" s="148" t="str">
        <f>IFERROR(VLOOKUP(Open[[#This Row],[SM LT O B 2.9.23 R]],$AZ$7:$BA$101,2,0)*W$5," ")</f>
        <v xml:space="preserve"> </v>
      </c>
      <c r="X227" s="148">
        <f>IFERROR(VLOOKUP(Open[[#This Row],[TS LA O 16.9.23 R]],$AZ$7:$BA$101,2,0)*X$5," ")</f>
        <v>160</v>
      </c>
      <c r="Y227" s="148" t="str">
        <f>IFERROR(VLOOKUP(Open[[#This Row],[TS ZH O 8.10.23 R]],$AZ$7:$BA$101,2,0)*Y$5," ")</f>
        <v xml:space="preserve"> </v>
      </c>
      <c r="Z227" s="148" t="str">
        <f>IFERROR(VLOOKUP(Open[[#This Row],[TS ZH O/A 6.1.24 R]],$AZ$7:$BA$101,2,0)*Z$5," ")</f>
        <v xml:space="preserve"> </v>
      </c>
      <c r="AA227" s="148" t="str">
        <f>IFERROR(VLOOKUP(Open[[#This Row],[TS ZH O/B 6.1.24 R]],$AZ$7:$BA$101,2,0)*AA$5," ")</f>
        <v xml:space="preserve"> </v>
      </c>
      <c r="AB227" s="148" t="str">
        <f>IFERROR(VLOOKUP(Open[[#This Row],[TS SH O 13.1.24 R]],$AZ$7:$BA$101,2,0)*AB$5," ")</f>
        <v xml:space="preserve"> </v>
      </c>
      <c r="AC227">
        <v>0</v>
      </c>
      <c r="AD227">
        <v>0</v>
      </c>
      <c r="AE227">
        <v>0</v>
      </c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>
        <v>28</v>
      </c>
      <c r="AS227" s="63"/>
      <c r="AT227" s="63"/>
      <c r="AU227" s="63"/>
      <c r="AV227" s="63"/>
    </row>
    <row r="228" spans="1:48">
      <c r="A228" s="53">
        <f>RANK(Open[[#This Row],[PR Punkte]],Open[PR Punkte],0)</f>
        <v>215</v>
      </c>
      <c r="B228">
        <f>IF(Open[[#This Row],[PR Rang beim letzten Turnier]]&gt;Open[[#This Row],[PR Rang]],1,IF(Open[[#This Row],[PR Rang beim letzten Turnier]]=Open[[#This Row],[PR Rang]],0,-1))</f>
        <v>0</v>
      </c>
      <c r="C228" s="53">
        <f>RANK(Open[[#This Row],[PR Punkte]],Open[PR Punkte],0)</f>
        <v>215</v>
      </c>
      <c r="D228" s="1" t="s">
        <v>982</v>
      </c>
      <c r="E228" t="s">
        <v>10</v>
      </c>
      <c r="F228" s="52">
        <f>SUM(Open[[#This Row],[PR 1]:[PR 3]])</f>
        <v>160</v>
      </c>
      <c r="G228" s="52">
        <f>LARGE(Open[[#This Row],[TS ZH O/B 26.03.23]:[PR3]],1)</f>
        <v>160</v>
      </c>
      <c r="H228" s="52">
        <f>LARGE(Open[[#This Row],[TS ZH O/B 26.03.23]:[PR3]],2)</f>
        <v>0</v>
      </c>
      <c r="I228" s="52">
        <f>LARGE(Open[[#This Row],[TS ZH O/B 26.03.23]:[PR3]],3)</f>
        <v>0</v>
      </c>
      <c r="J228" s="1">
        <f t="shared" si="6"/>
        <v>215</v>
      </c>
      <c r="K228" s="52">
        <f t="shared" si="7"/>
        <v>160</v>
      </c>
      <c r="L228" s="52" t="str">
        <f>IFERROR(VLOOKUP(Open[[#This Row],[TS ZH O/B 26.03.23 Rang]],$AZ$7:$BA$101,2,0)*L$5," ")</f>
        <v xml:space="preserve"> </v>
      </c>
      <c r="M228" s="52" t="str">
        <f>IFERROR(VLOOKUP(Open[[#This Row],[TS SG O 29.04.23 Rang]],$AZ$7:$BA$101,2,0)*M$5," ")</f>
        <v xml:space="preserve"> </v>
      </c>
      <c r="N228" s="52" t="str">
        <f>IFERROR(VLOOKUP(Open[[#This Row],[TS ES O 11.06.23 Rang]],$AZ$7:$BA$101,2,0)*N$5," ")</f>
        <v xml:space="preserve"> </v>
      </c>
      <c r="O228" s="52" t="str">
        <f>IFERROR(VLOOKUP(Open[[#This Row],[TS SH O 24.06.23 Rang]],$AZ$7:$BA$101,2,0)*O$5," ")</f>
        <v xml:space="preserve"> </v>
      </c>
      <c r="P228" s="52" t="str">
        <f>IFERROR(VLOOKUP(Open[[#This Row],[TS LU O A 1.6.23 R]],$AZ$7:$BA$101,2,0)*P$5," ")</f>
        <v xml:space="preserve"> </v>
      </c>
      <c r="Q228" s="52" t="str">
        <f>IFERROR(VLOOKUP(Open[[#This Row],[TS LU O B 1.6.23 R]],$AZ$7:$BA$101,2,0)*Q$5," ")</f>
        <v xml:space="preserve"> </v>
      </c>
      <c r="R228" s="52" t="str">
        <f>IFERROR(VLOOKUP(Open[[#This Row],[TS ZH O/A 8.7.23 R]],$AZ$7:$BA$101,2,0)*R$5," ")</f>
        <v xml:space="preserve"> </v>
      </c>
      <c r="S228" s="148" t="str">
        <f>IFERROR(VLOOKUP(Open[[#This Row],[TS ZH O/B 8.7.23 R]],$AZ$7:$BA$101,2,0)*S$5," ")</f>
        <v xml:space="preserve"> </v>
      </c>
      <c r="T228" s="148" t="str">
        <f>IFERROR(VLOOKUP(Open[[#This Row],[TS BA O A 12.08.23 R]],$AZ$7:$BA$101,2,0)*T$5," ")</f>
        <v xml:space="preserve"> </v>
      </c>
      <c r="U228" s="148" t="str">
        <f>IFERROR(VLOOKUP(Open[[#This Row],[TS BA O B 12.08.23  R]],$AZ$7:$BA$101,2,0)*U$5," ")</f>
        <v xml:space="preserve"> </v>
      </c>
      <c r="V228" s="148" t="str">
        <f>IFERROR(VLOOKUP(Open[[#This Row],[SM LT O A 2.9.23 R]],$AZ$7:$BA$101,2,0)*V$5," ")</f>
        <v xml:space="preserve"> </v>
      </c>
      <c r="W228" s="148" t="str">
        <f>IFERROR(VLOOKUP(Open[[#This Row],[SM LT O B 2.9.23 R]],$AZ$7:$BA$101,2,0)*W$5," ")</f>
        <v xml:space="preserve"> </v>
      </c>
      <c r="X228" s="148">
        <f>IFERROR(VLOOKUP(Open[[#This Row],[TS LA O 16.9.23 R]],$AZ$7:$BA$101,2,0)*X$5," ")</f>
        <v>160</v>
      </c>
      <c r="Y228" s="148" t="str">
        <f>IFERROR(VLOOKUP(Open[[#This Row],[TS ZH O 8.10.23 R]],$AZ$7:$BA$101,2,0)*Y$5," ")</f>
        <v xml:space="preserve"> </v>
      </c>
      <c r="Z228" s="148" t="str">
        <f>IFERROR(VLOOKUP(Open[[#This Row],[TS ZH O/A 6.1.24 R]],$AZ$7:$BA$101,2,0)*Z$5," ")</f>
        <v xml:space="preserve"> </v>
      </c>
      <c r="AA228" s="148" t="str">
        <f>IFERROR(VLOOKUP(Open[[#This Row],[TS ZH O/B 6.1.24 R]],$AZ$7:$BA$101,2,0)*AA$5," ")</f>
        <v xml:space="preserve"> </v>
      </c>
      <c r="AB228" s="148" t="str">
        <f>IFERROR(VLOOKUP(Open[[#This Row],[TS SH O 13.1.24 R]],$AZ$7:$BA$101,2,0)*AB$5," ")</f>
        <v xml:space="preserve"> </v>
      </c>
      <c r="AC228">
        <v>0</v>
      </c>
      <c r="AD228">
        <v>0</v>
      </c>
      <c r="AE228">
        <v>0</v>
      </c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>
        <v>28</v>
      </c>
      <c r="AS228" s="63"/>
      <c r="AT228" s="63"/>
      <c r="AU228" s="63"/>
      <c r="AV228" s="63"/>
    </row>
    <row r="229" spans="1:48">
      <c r="A229" s="53">
        <f>RANK(Open[[#This Row],[PR Punkte]],Open[PR Punkte],0)</f>
        <v>215</v>
      </c>
      <c r="B229">
        <f>IF(Open[[#This Row],[PR Rang beim letzten Turnier]]&gt;Open[[#This Row],[PR Rang]],1,IF(Open[[#This Row],[PR Rang beim letzten Turnier]]=Open[[#This Row],[PR Rang]],0,-1))</f>
        <v>0</v>
      </c>
      <c r="C229" s="53">
        <f>RANK(Open[[#This Row],[PR Punkte]],Open[PR Punkte],0)</f>
        <v>215</v>
      </c>
      <c r="D229" s="1" t="s">
        <v>983</v>
      </c>
      <c r="E229" t="s">
        <v>10</v>
      </c>
      <c r="F229" s="52">
        <f>SUM(Open[[#This Row],[PR 1]:[PR 3]])</f>
        <v>160</v>
      </c>
      <c r="G229" s="52">
        <f>LARGE(Open[[#This Row],[TS ZH O/B 26.03.23]:[PR3]],1)</f>
        <v>160</v>
      </c>
      <c r="H229" s="52">
        <f>LARGE(Open[[#This Row],[TS ZH O/B 26.03.23]:[PR3]],2)</f>
        <v>0</v>
      </c>
      <c r="I229" s="52">
        <f>LARGE(Open[[#This Row],[TS ZH O/B 26.03.23]:[PR3]],3)</f>
        <v>0</v>
      </c>
      <c r="J229" s="1">
        <f t="shared" si="6"/>
        <v>215</v>
      </c>
      <c r="K229" s="52">
        <f t="shared" si="7"/>
        <v>160</v>
      </c>
      <c r="L229" s="52" t="str">
        <f>IFERROR(VLOOKUP(Open[[#This Row],[TS ZH O/B 26.03.23 Rang]],$AZ$7:$BA$101,2,0)*L$5," ")</f>
        <v xml:space="preserve"> </v>
      </c>
      <c r="M229" s="52" t="str">
        <f>IFERROR(VLOOKUP(Open[[#This Row],[TS SG O 29.04.23 Rang]],$AZ$7:$BA$101,2,0)*M$5," ")</f>
        <v xml:space="preserve"> </v>
      </c>
      <c r="N229" s="52" t="str">
        <f>IFERROR(VLOOKUP(Open[[#This Row],[TS ES O 11.06.23 Rang]],$AZ$7:$BA$101,2,0)*N$5," ")</f>
        <v xml:space="preserve"> </v>
      </c>
      <c r="O229" s="52" t="str">
        <f>IFERROR(VLOOKUP(Open[[#This Row],[TS SH O 24.06.23 Rang]],$AZ$7:$BA$101,2,0)*O$5," ")</f>
        <v xml:space="preserve"> </v>
      </c>
      <c r="P229" s="52" t="str">
        <f>IFERROR(VLOOKUP(Open[[#This Row],[TS LU O A 1.6.23 R]],$AZ$7:$BA$101,2,0)*P$5," ")</f>
        <v xml:space="preserve"> </v>
      </c>
      <c r="Q229" s="52" t="str">
        <f>IFERROR(VLOOKUP(Open[[#This Row],[TS LU O B 1.6.23 R]],$AZ$7:$BA$101,2,0)*Q$5," ")</f>
        <v xml:space="preserve"> </v>
      </c>
      <c r="R229" s="52" t="str">
        <f>IFERROR(VLOOKUP(Open[[#This Row],[TS ZH O/A 8.7.23 R]],$AZ$7:$BA$101,2,0)*R$5," ")</f>
        <v xml:space="preserve"> </v>
      </c>
      <c r="S229" s="148" t="str">
        <f>IFERROR(VLOOKUP(Open[[#This Row],[TS ZH O/B 8.7.23 R]],$AZ$7:$BA$101,2,0)*S$5," ")</f>
        <v xml:space="preserve"> </v>
      </c>
      <c r="T229" s="148" t="str">
        <f>IFERROR(VLOOKUP(Open[[#This Row],[TS BA O A 12.08.23 R]],$AZ$7:$BA$101,2,0)*T$5," ")</f>
        <v xml:space="preserve"> </v>
      </c>
      <c r="U229" s="148" t="str">
        <f>IFERROR(VLOOKUP(Open[[#This Row],[TS BA O B 12.08.23  R]],$AZ$7:$BA$101,2,0)*U$5," ")</f>
        <v xml:space="preserve"> </v>
      </c>
      <c r="V229" s="148" t="str">
        <f>IFERROR(VLOOKUP(Open[[#This Row],[SM LT O A 2.9.23 R]],$AZ$7:$BA$101,2,0)*V$5," ")</f>
        <v xml:space="preserve"> </v>
      </c>
      <c r="W229" s="148" t="str">
        <f>IFERROR(VLOOKUP(Open[[#This Row],[SM LT O B 2.9.23 R]],$AZ$7:$BA$101,2,0)*W$5," ")</f>
        <v xml:space="preserve"> </v>
      </c>
      <c r="X229" s="148">
        <f>IFERROR(VLOOKUP(Open[[#This Row],[TS LA O 16.9.23 R]],$AZ$7:$BA$101,2,0)*X$5," ")</f>
        <v>160</v>
      </c>
      <c r="Y229" s="148" t="str">
        <f>IFERROR(VLOOKUP(Open[[#This Row],[TS ZH O 8.10.23 R]],$AZ$7:$BA$101,2,0)*Y$5," ")</f>
        <v xml:space="preserve"> </v>
      </c>
      <c r="Z229" s="148" t="str">
        <f>IFERROR(VLOOKUP(Open[[#This Row],[TS ZH O/A 6.1.24 R]],$AZ$7:$BA$101,2,0)*Z$5," ")</f>
        <v xml:space="preserve"> </v>
      </c>
      <c r="AA229" s="148" t="str">
        <f>IFERROR(VLOOKUP(Open[[#This Row],[TS ZH O/B 6.1.24 R]],$AZ$7:$BA$101,2,0)*AA$5," ")</f>
        <v xml:space="preserve"> </v>
      </c>
      <c r="AB229" s="148" t="str">
        <f>IFERROR(VLOOKUP(Open[[#This Row],[TS SH O 13.1.24 R]],$AZ$7:$BA$101,2,0)*AB$5," ")</f>
        <v xml:space="preserve"> </v>
      </c>
      <c r="AC229">
        <v>0</v>
      </c>
      <c r="AD229">
        <v>0</v>
      </c>
      <c r="AE229">
        <v>0</v>
      </c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>
        <v>29</v>
      </c>
      <c r="AS229" s="63"/>
      <c r="AT229" s="63"/>
      <c r="AU229" s="63"/>
      <c r="AV229" s="63"/>
    </row>
    <row r="230" spans="1:48">
      <c r="A230" s="53">
        <f>RANK(Open[[#This Row],[PR Punkte]],Open[PR Punkte],0)</f>
        <v>215</v>
      </c>
      <c r="B230">
        <f>IF(Open[[#This Row],[PR Rang beim letzten Turnier]]&gt;Open[[#This Row],[PR Rang]],1,IF(Open[[#This Row],[PR Rang beim letzten Turnier]]=Open[[#This Row],[PR Rang]],0,-1))</f>
        <v>0</v>
      </c>
      <c r="C230" s="53">
        <f>RANK(Open[[#This Row],[PR Punkte]],Open[PR Punkte],0)</f>
        <v>215</v>
      </c>
      <c r="D230" s="1" t="s">
        <v>984</v>
      </c>
      <c r="E230" t="s">
        <v>10</v>
      </c>
      <c r="F230" s="52">
        <f>SUM(Open[[#This Row],[PR 1]:[PR 3]])</f>
        <v>160</v>
      </c>
      <c r="G230" s="52">
        <f>LARGE(Open[[#This Row],[TS ZH O/B 26.03.23]:[PR3]],1)</f>
        <v>160</v>
      </c>
      <c r="H230" s="52">
        <f>LARGE(Open[[#This Row],[TS ZH O/B 26.03.23]:[PR3]],2)</f>
        <v>0</v>
      </c>
      <c r="I230" s="52">
        <f>LARGE(Open[[#This Row],[TS ZH O/B 26.03.23]:[PR3]],3)</f>
        <v>0</v>
      </c>
      <c r="J230" s="1">
        <f t="shared" si="6"/>
        <v>215</v>
      </c>
      <c r="K230" s="52">
        <f t="shared" si="7"/>
        <v>160</v>
      </c>
      <c r="L230" s="52" t="str">
        <f>IFERROR(VLOOKUP(Open[[#This Row],[TS ZH O/B 26.03.23 Rang]],$AZ$7:$BA$101,2,0)*L$5," ")</f>
        <v xml:space="preserve"> </v>
      </c>
      <c r="M230" s="52" t="str">
        <f>IFERROR(VLOOKUP(Open[[#This Row],[TS SG O 29.04.23 Rang]],$AZ$7:$BA$101,2,0)*M$5," ")</f>
        <v xml:space="preserve"> </v>
      </c>
      <c r="N230" s="52" t="str">
        <f>IFERROR(VLOOKUP(Open[[#This Row],[TS ES O 11.06.23 Rang]],$AZ$7:$BA$101,2,0)*N$5," ")</f>
        <v xml:space="preserve"> </v>
      </c>
      <c r="O230" s="52" t="str">
        <f>IFERROR(VLOOKUP(Open[[#This Row],[TS SH O 24.06.23 Rang]],$AZ$7:$BA$101,2,0)*O$5," ")</f>
        <v xml:space="preserve"> </v>
      </c>
      <c r="P230" s="52" t="str">
        <f>IFERROR(VLOOKUP(Open[[#This Row],[TS LU O A 1.6.23 R]],$AZ$7:$BA$101,2,0)*P$5," ")</f>
        <v xml:space="preserve"> </v>
      </c>
      <c r="Q230" s="52" t="str">
        <f>IFERROR(VLOOKUP(Open[[#This Row],[TS LU O B 1.6.23 R]],$AZ$7:$BA$101,2,0)*Q$5," ")</f>
        <v xml:space="preserve"> </v>
      </c>
      <c r="R230" s="52" t="str">
        <f>IFERROR(VLOOKUP(Open[[#This Row],[TS ZH O/A 8.7.23 R]],$AZ$7:$BA$101,2,0)*R$5," ")</f>
        <v xml:space="preserve"> </v>
      </c>
      <c r="S230" s="148" t="str">
        <f>IFERROR(VLOOKUP(Open[[#This Row],[TS ZH O/B 8.7.23 R]],$AZ$7:$BA$101,2,0)*S$5," ")</f>
        <v xml:space="preserve"> </v>
      </c>
      <c r="T230" s="148" t="str">
        <f>IFERROR(VLOOKUP(Open[[#This Row],[TS BA O A 12.08.23 R]],$AZ$7:$BA$101,2,0)*T$5," ")</f>
        <v xml:space="preserve"> </v>
      </c>
      <c r="U230" s="148" t="str">
        <f>IFERROR(VLOOKUP(Open[[#This Row],[TS BA O B 12.08.23  R]],$AZ$7:$BA$101,2,0)*U$5," ")</f>
        <v xml:space="preserve"> </v>
      </c>
      <c r="V230" s="148" t="str">
        <f>IFERROR(VLOOKUP(Open[[#This Row],[SM LT O A 2.9.23 R]],$AZ$7:$BA$101,2,0)*V$5," ")</f>
        <v xml:space="preserve"> </v>
      </c>
      <c r="W230" s="148" t="str">
        <f>IFERROR(VLOOKUP(Open[[#This Row],[SM LT O B 2.9.23 R]],$AZ$7:$BA$101,2,0)*W$5," ")</f>
        <v xml:space="preserve"> </v>
      </c>
      <c r="X230" s="148">
        <f>IFERROR(VLOOKUP(Open[[#This Row],[TS LA O 16.9.23 R]],$AZ$7:$BA$101,2,0)*X$5," ")</f>
        <v>160</v>
      </c>
      <c r="Y230" s="148" t="str">
        <f>IFERROR(VLOOKUP(Open[[#This Row],[TS ZH O 8.10.23 R]],$AZ$7:$BA$101,2,0)*Y$5," ")</f>
        <v xml:space="preserve"> </v>
      </c>
      <c r="Z230" s="148" t="str">
        <f>IFERROR(VLOOKUP(Open[[#This Row],[TS ZH O/A 6.1.24 R]],$AZ$7:$BA$101,2,0)*Z$5," ")</f>
        <v xml:space="preserve"> </v>
      </c>
      <c r="AA230" s="148" t="str">
        <f>IFERROR(VLOOKUP(Open[[#This Row],[TS ZH O/B 6.1.24 R]],$AZ$7:$BA$101,2,0)*AA$5," ")</f>
        <v xml:space="preserve"> </v>
      </c>
      <c r="AB230" s="148" t="str">
        <f>IFERROR(VLOOKUP(Open[[#This Row],[TS SH O 13.1.24 R]],$AZ$7:$BA$101,2,0)*AB$5," ")</f>
        <v xml:space="preserve"> </v>
      </c>
      <c r="AC230">
        <v>0</v>
      </c>
      <c r="AD230">
        <v>0</v>
      </c>
      <c r="AE230">
        <v>0</v>
      </c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>
        <v>29</v>
      </c>
      <c r="AS230" s="63"/>
      <c r="AT230" s="63"/>
      <c r="AU230" s="63"/>
      <c r="AV230" s="63"/>
    </row>
    <row r="231" spans="1:48">
      <c r="A231" s="53">
        <f>RANK(Open[[#This Row],[PR Punkte]],Open[PR Punkte],0)</f>
        <v>215</v>
      </c>
      <c r="B231">
        <f>IF(Open[[#This Row],[PR Rang beim letzten Turnier]]&gt;Open[[#This Row],[PR Rang]],1,IF(Open[[#This Row],[PR Rang beim letzten Turnier]]=Open[[#This Row],[PR Rang]],0,-1))</f>
        <v>0</v>
      </c>
      <c r="C231" s="53">
        <f>RANK(Open[[#This Row],[PR Punkte]],Open[PR Punkte],0)</f>
        <v>215</v>
      </c>
      <c r="D231" s="1" t="s">
        <v>985</v>
      </c>
      <c r="E231" t="s">
        <v>797</v>
      </c>
      <c r="F231" s="52">
        <f>SUM(Open[[#This Row],[PR 1]:[PR 3]])</f>
        <v>160</v>
      </c>
      <c r="G231" s="52">
        <f>LARGE(Open[[#This Row],[TS ZH O/B 26.03.23]:[PR3]],1)</f>
        <v>160</v>
      </c>
      <c r="H231" s="52">
        <f>LARGE(Open[[#This Row],[TS ZH O/B 26.03.23]:[PR3]],2)</f>
        <v>0</v>
      </c>
      <c r="I231" s="52">
        <f>LARGE(Open[[#This Row],[TS ZH O/B 26.03.23]:[PR3]],3)</f>
        <v>0</v>
      </c>
      <c r="J231" s="1">
        <f t="shared" si="6"/>
        <v>215</v>
      </c>
      <c r="K231" s="52">
        <f t="shared" si="7"/>
        <v>160</v>
      </c>
      <c r="L231" s="52" t="str">
        <f>IFERROR(VLOOKUP(Open[[#This Row],[TS ZH O/B 26.03.23 Rang]],$AZ$7:$BA$101,2,0)*L$5," ")</f>
        <v xml:space="preserve"> </v>
      </c>
      <c r="M231" s="52" t="str">
        <f>IFERROR(VLOOKUP(Open[[#This Row],[TS SG O 29.04.23 Rang]],$AZ$7:$BA$101,2,0)*M$5," ")</f>
        <v xml:space="preserve"> </v>
      </c>
      <c r="N231" s="52" t="str">
        <f>IFERROR(VLOOKUP(Open[[#This Row],[TS ES O 11.06.23 Rang]],$AZ$7:$BA$101,2,0)*N$5," ")</f>
        <v xml:space="preserve"> </v>
      </c>
      <c r="O231" s="52" t="str">
        <f>IFERROR(VLOOKUP(Open[[#This Row],[TS SH O 24.06.23 Rang]],$AZ$7:$BA$101,2,0)*O$5," ")</f>
        <v xml:space="preserve"> </v>
      </c>
      <c r="P231" s="52" t="str">
        <f>IFERROR(VLOOKUP(Open[[#This Row],[TS LU O A 1.6.23 R]],$AZ$7:$BA$101,2,0)*P$5," ")</f>
        <v xml:space="preserve"> </v>
      </c>
      <c r="Q231" s="52" t="str">
        <f>IFERROR(VLOOKUP(Open[[#This Row],[TS LU O B 1.6.23 R]],$AZ$7:$BA$101,2,0)*Q$5," ")</f>
        <v xml:space="preserve"> </v>
      </c>
      <c r="R231" s="52" t="str">
        <f>IFERROR(VLOOKUP(Open[[#This Row],[TS ZH O/A 8.7.23 R]],$AZ$7:$BA$101,2,0)*R$5," ")</f>
        <v xml:space="preserve"> </v>
      </c>
      <c r="S231" s="148" t="str">
        <f>IFERROR(VLOOKUP(Open[[#This Row],[TS ZH O/B 8.7.23 R]],$AZ$7:$BA$101,2,0)*S$5," ")</f>
        <v xml:space="preserve"> </v>
      </c>
      <c r="T231" s="148" t="str">
        <f>IFERROR(VLOOKUP(Open[[#This Row],[TS BA O A 12.08.23 R]],$AZ$7:$BA$101,2,0)*T$5," ")</f>
        <v xml:space="preserve"> </v>
      </c>
      <c r="U231" s="148" t="str">
        <f>IFERROR(VLOOKUP(Open[[#This Row],[TS BA O B 12.08.23  R]],$AZ$7:$BA$101,2,0)*U$5," ")</f>
        <v xml:space="preserve"> </v>
      </c>
      <c r="V231" s="148" t="str">
        <f>IFERROR(VLOOKUP(Open[[#This Row],[SM LT O A 2.9.23 R]],$AZ$7:$BA$101,2,0)*V$5," ")</f>
        <v xml:space="preserve"> </v>
      </c>
      <c r="W231" s="148" t="str">
        <f>IFERROR(VLOOKUP(Open[[#This Row],[SM LT O B 2.9.23 R]],$AZ$7:$BA$101,2,0)*W$5," ")</f>
        <v xml:space="preserve"> </v>
      </c>
      <c r="X231" s="148">
        <f>IFERROR(VLOOKUP(Open[[#This Row],[TS LA O 16.9.23 R]],$AZ$7:$BA$101,2,0)*X$5," ")</f>
        <v>160</v>
      </c>
      <c r="Y231" s="148" t="str">
        <f>IFERROR(VLOOKUP(Open[[#This Row],[TS ZH O 8.10.23 R]],$AZ$7:$BA$101,2,0)*Y$5," ")</f>
        <v xml:space="preserve"> </v>
      </c>
      <c r="Z231" s="148" t="str">
        <f>IFERROR(VLOOKUP(Open[[#This Row],[TS ZH O/A 6.1.24 R]],$AZ$7:$BA$101,2,0)*Z$5," ")</f>
        <v xml:space="preserve"> </v>
      </c>
      <c r="AA231" s="148" t="str">
        <f>IFERROR(VLOOKUP(Open[[#This Row],[TS ZH O/B 6.1.24 R]],$AZ$7:$BA$101,2,0)*AA$5," ")</f>
        <v xml:space="preserve"> </v>
      </c>
      <c r="AB231" s="148" t="str">
        <f>IFERROR(VLOOKUP(Open[[#This Row],[TS SH O 13.1.24 R]],$AZ$7:$BA$101,2,0)*AB$5," ")</f>
        <v xml:space="preserve"> </v>
      </c>
      <c r="AC231">
        <v>0</v>
      </c>
      <c r="AD231">
        <v>0</v>
      </c>
      <c r="AE231">
        <v>0</v>
      </c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>
        <v>30</v>
      </c>
      <c r="AS231" s="63"/>
      <c r="AT231" s="63"/>
      <c r="AU231" s="63"/>
      <c r="AV231" s="63"/>
    </row>
    <row r="232" spans="1:48">
      <c r="A232" s="53">
        <f>RANK(Open[[#This Row],[PR Punkte]],Open[PR Punkte],0)</f>
        <v>215</v>
      </c>
      <c r="B232">
        <f>IF(Open[[#This Row],[PR Rang beim letzten Turnier]]&gt;Open[[#This Row],[PR Rang]],1,IF(Open[[#This Row],[PR Rang beim letzten Turnier]]=Open[[#This Row],[PR Rang]],0,-1))</f>
        <v>0</v>
      </c>
      <c r="C232" s="53">
        <f>RANK(Open[[#This Row],[PR Punkte]],Open[PR Punkte],0)</f>
        <v>215</v>
      </c>
      <c r="D232" s="1" t="s">
        <v>986</v>
      </c>
      <c r="E232" t="s">
        <v>797</v>
      </c>
      <c r="F232" s="52">
        <f>SUM(Open[[#This Row],[PR 1]:[PR 3]])</f>
        <v>160</v>
      </c>
      <c r="G232" s="52">
        <f>LARGE(Open[[#This Row],[TS ZH O/B 26.03.23]:[PR3]],1)</f>
        <v>160</v>
      </c>
      <c r="H232" s="52">
        <f>LARGE(Open[[#This Row],[TS ZH O/B 26.03.23]:[PR3]],2)</f>
        <v>0</v>
      </c>
      <c r="I232" s="52">
        <f>LARGE(Open[[#This Row],[TS ZH O/B 26.03.23]:[PR3]],3)</f>
        <v>0</v>
      </c>
      <c r="J232" s="1">
        <f t="shared" si="6"/>
        <v>215</v>
      </c>
      <c r="K232" s="52">
        <f t="shared" si="7"/>
        <v>160</v>
      </c>
      <c r="L232" s="52" t="str">
        <f>IFERROR(VLOOKUP(Open[[#This Row],[TS ZH O/B 26.03.23 Rang]],$AZ$7:$BA$101,2,0)*L$5," ")</f>
        <v xml:space="preserve"> </v>
      </c>
      <c r="M232" s="52" t="str">
        <f>IFERROR(VLOOKUP(Open[[#This Row],[TS SG O 29.04.23 Rang]],$AZ$7:$BA$101,2,0)*M$5," ")</f>
        <v xml:space="preserve"> </v>
      </c>
      <c r="N232" s="52" t="str">
        <f>IFERROR(VLOOKUP(Open[[#This Row],[TS ES O 11.06.23 Rang]],$AZ$7:$BA$101,2,0)*N$5," ")</f>
        <v xml:space="preserve"> </v>
      </c>
      <c r="O232" s="52" t="str">
        <f>IFERROR(VLOOKUP(Open[[#This Row],[TS SH O 24.06.23 Rang]],$AZ$7:$BA$101,2,0)*O$5," ")</f>
        <v xml:space="preserve"> </v>
      </c>
      <c r="P232" s="52" t="str">
        <f>IFERROR(VLOOKUP(Open[[#This Row],[TS LU O A 1.6.23 R]],$AZ$7:$BA$101,2,0)*P$5," ")</f>
        <v xml:space="preserve"> </v>
      </c>
      <c r="Q232" s="52" t="str">
        <f>IFERROR(VLOOKUP(Open[[#This Row],[TS LU O B 1.6.23 R]],$AZ$7:$BA$101,2,0)*Q$5," ")</f>
        <v xml:space="preserve"> </v>
      </c>
      <c r="R232" s="52" t="str">
        <f>IFERROR(VLOOKUP(Open[[#This Row],[TS ZH O/A 8.7.23 R]],$AZ$7:$BA$101,2,0)*R$5," ")</f>
        <v xml:space="preserve"> </v>
      </c>
      <c r="S232" s="148" t="str">
        <f>IFERROR(VLOOKUP(Open[[#This Row],[TS ZH O/B 8.7.23 R]],$AZ$7:$BA$101,2,0)*S$5," ")</f>
        <v xml:space="preserve"> </v>
      </c>
      <c r="T232" s="148" t="str">
        <f>IFERROR(VLOOKUP(Open[[#This Row],[TS BA O A 12.08.23 R]],$AZ$7:$BA$101,2,0)*T$5," ")</f>
        <v xml:space="preserve"> </v>
      </c>
      <c r="U232" s="148" t="str">
        <f>IFERROR(VLOOKUP(Open[[#This Row],[TS BA O B 12.08.23  R]],$AZ$7:$BA$101,2,0)*U$5," ")</f>
        <v xml:space="preserve"> </v>
      </c>
      <c r="V232" s="148" t="str">
        <f>IFERROR(VLOOKUP(Open[[#This Row],[SM LT O A 2.9.23 R]],$AZ$7:$BA$101,2,0)*V$5," ")</f>
        <v xml:space="preserve"> </v>
      </c>
      <c r="W232" s="148" t="str">
        <f>IFERROR(VLOOKUP(Open[[#This Row],[SM LT O B 2.9.23 R]],$AZ$7:$BA$101,2,0)*W$5," ")</f>
        <v xml:space="preserve"> </v>
      </c>
      <c r="X232" s="148">
        <f>IFERROR(VLOOKUP(Open[[#This Row],[TS LA O 16.9.23 R]],$AZ$7:$BA$101,2,0)*X$5," ")</f>
        <v>160</v>
      </c>
      <c r="Y232" s="148" t="str">
        <f>IFERROR(VLOOKUP(Open[[#This Row],[TS ZH O 8.10.23 R]],$AZ$7:$BA$101,2,0)*Y$5," ")</f>
        <v xml:space="preserve"> </v>
      </c>
      <c r="Z232" s="148" t="str">
        <f>IFERROR(VLOOKUP(Open[[#This Row],[TS ZH O/A 6.1.24 R]],$AZ$7:$BA$101,2,0)*Z$5," ")</f>
        <v xml:space="preserve"> </v>
      </c>
      <c r="AA232" s="148" t="str">
        <f>IFERROR(VLOOKUP(Open[[#This Row],[TS ZH O/B 6.1.24 R]],$AZ$7:$BA$101,2,0)*AA$5," ")</f>
        <v xml:space="preserve"> </v>
      </c>
      <c r="AB232" s="148" t="str">
        <f>IFERROR(VLOOKUP(Open[[#This Row],[TS SH O 13.1.24 R]],$AZ$7:$BA$101,2,0)*AB$5," ")</f>
        <v xml:space="preserve"> </v>
      </c>
      <c r="AC232">
        <v>0</v>
      </c>
      <c r="AD232">
        <v>0</v>
      </c>
      <c r="AE232">
        <v>0</v>
      </c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>
        <v>30</v>
      </c>
      <c r="AS232" s="63"/>
      <c r="AT232" s="63"/>
      <c r="AU232" s="63"/>
      <c r="AV232" s="63"/>
    </row>
    <row r="233" spans="1:48">
      <c r="A233" s="53">
        <f>RANK(Open[[#This Row],[PR Punkte]],Open[PR Punkte],0)</f>
        <v>227</v>
      </c>
      <c r="B233">
        <f>IF(Open[[#This Row],[PR Rang beim letzten Turnier]]&gt;Open[[#This Row],[PR Rang]],1,IF(Open[[#This Row],[PR Rang beim letzten Turnier]]=Open[[#This Row],[PR Rang]],0,-1))</f>
        <v>0</v>
      </c>
      <c r="C233" s="53">
        <f>RANK(Open[[#This Row],[PR Punkte]],Open[PR Punkte],0)</f>
        <v>227</v>
      </c>
      <c r="D233" s="1" t="s">
        <v>830</v>
      </c>
      <c r="E233" t="s">
        <v>10</v>
      </c>
      <c r="F233" s="52">
        <f>SUM(Open[[#This Row],[PR 1]:[PR 3]])</f>
        <v>147.5</v>
      </c>
      <c r="G233" s="52">
        <f>LARGE(Open[[#This Row],[TS ZH O/B 26.03.23]:[PR3]],1)</f>
        <v>147.5</v>
      </c>
      <c r="H233" s="52">
        <f>LARGE(Open[[#This Row],[TS ZH O/B 26.03.23]:[PR3]],2)</f>
        <v>0</v>
      </c>
      <c r="I233" s="52">
        <f>LARGE(Open[[#This Row],[TS ZH O/B 26.03.23]:[PR3]],3)</f>
        <v>0</v>
      </c>
      <c r="J233" s="1">
        <f t="shared" si="6"/>
        <v>227</v>
      </c>
      <c r="K233" s="52">
        <f t="shared" si="7"/>
        <v>147.5</v>
      </c>
      <c r="L233" s="52" t="str">
        <f>IFERROR(VLOOKUP(Open[[#This Row],[TS ZH O/B 26.03.23 Rang]],$AZ$7:$BA$101,2,0)*L$5," ")</f>
        <v xml:space="preserve"> </v>
      </c>
      <c r="M233" s="52" t="str">
        <f>IFERROR(VLOOKUP(Open[[#This Row],[TS SG O 29.04.23 Rang]],$AZ$7:$BA$101,2,0)*M$5," ")</f>
        <v xml:space="preserve"> </v>
      </c>
      <c r="N233" s="52">
        <f>IFERROR(VLOOKUP(Open[[#This Row],[TS ES O 11.06.23 Rang]],$AZ$7:$BA$101,2,0)*N$5," ")</f>
        <v>147.5</v>
      </c>
      <c r="O233" s="52" t="str">
        <f>IFERROR(VLOOKUP(Open[[#This Row],[TS SH O 24.06.23 Rang]],$AZ$7:$BA$101,2,0)*O$5," ")</f>
        <v xml:space="preserve"> </v>
      </c>
      <c r="P233" s="52" t="str">
        <f>IFERROR(VLOOKUP(Open[[#This Row],[TS LU O A 1.6.23 R]],$AZ$7:$BA$101,2,0)*P$5," ")</f>
        <v xml:space="preserve"> </v>
      </c>
      <c r="Q233" s="52" t="str">
        <f>IFERROR(VLOOKUP(Open[[#This Row],[TS LU O B 1.6.23 R]],$AZ$7:$BA$101,2,0)*Q$5," ")</f>
        <v xml:space="preserve"> </v>
      </c>
      <c r="R233" s="52" t="str">
        <f>IFERROR(VLOOKUP(Open[[#This Row],[TS ZH O/A 8.7.23 R]],$AZ$7:$BA$101,2,0)*R$5," ")</f>
        <v xml:space="preserve"> </v>
      </c>
      <c r="S233" s="148" t="str">
        <f>IFERROR(VLOOKUP(Open[[#This Row],[TS ZH O/B 8.7.23 R]],$AZ$7:$BA$101,2,0)*S$5," ")</f>
        <v xml:space="preserve"> </v>
      </c>
      <c r="T233" s="148" t="str">
        <f>IFERROR(VLOOKUP(Open[[#This Row],[TS BA O A 12.08.23 R]],$AZ$7:$BA$101,2,0)*T$5," ")</f>
        <v xml:space="preserve"> </v>
      </c>
      <c r="U233" s="148" t="str">
        <f>IFERROR(VLOOKUP(Open[[#This Row],[TS BA O B 12.08.23  R]],$AZ$7:$BA$101,2,0)*U$5," ")</f>
        <v xml:space="preserve"> </v>
      </c>
      <c r="V233" s="148" t="str">
        <f>IFERROR(VLOOKUP(Open[[#This Row],[SM LT O A 2.9.23 R]],$AZ$7:$BA$101,2,0)*V$5," ")</f>
        <v xml:space="preserve"> </v>
      </c>
      <c r="W233" s="148" t="str">
        <f>IFERROR(VLOOKUP(Open[[#This Row],[SM LT O B 2.9.23 R]],$AZ$7:$BA$101,2,0)*W$5," ")</f>
        <v xml:space="preserve"> </v>
      </c>
      <c r="X233" s="148" t="str">
        <f>IFERROR(VLOOKUP(Open[[#This Row],[TS LA O 16.9.23 R]],$AZ$7:$BA$101,2,0)*X$5," ")</f>
        <v xml:space="preserve"> </v>
      </c>
      <c r="Y233" s="148" t="str">
        <f>IFERROR(VLOOKUP(Open[[#This Row],[TS ZH O 8.10.23 R]],$AZ$7:$BA$101,2,0)*Y$5," ")</f>
        <v xml:space="preserve"> </v>
      </c>
      <c r="Z233" s="148" t="str">
        <f>IFERROR(VLOOKUP(Open[[#This Row],[TS ZH O/A 6.1.24 R]],$AZ$7:$BA$101,2,0)*Z$5," ")</f>
        <v xml:space="preserve"> </v>
      </c>
      <c r="AA233" s="148" t="str">
        <f>IFERROR(VLOOKUP(Open[[#This Row],[TS ZH O/B 6.1.24 R]],$AZ$7:$BA$101,2,0)*AA$5," ")</f>
        <v xml:space="preserve"> </v>
      </c>
      <c r="AB233" s="148" t="str">
        <f>IFERROR(VLOOKUP(Open[[#This Row],[TS SH O 13.1.24 R]],$AZ$7:$BA$101,2,0)*AB$5," ")</f>
        <v xml:space="preserve"> </v>
      </c>
      <c r="AC233">
        <v>0</v>
      </c>
      <c r="AD233">
        <v>0</v>
      </c>
      <c r="AE233">
        <v>0</v>
      </c>
      <c r="AF233" s="63"/>
      <c r="AG233" s="63"/>
      <c r="AH233" s="63">
        <v>25</v>
      </c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</row>
    <row r="234" spans="1:48">
      <c r="A234" s="53">
        <f>RANK(Open[[#This Row],[PR Punkte]],Open[PR Punkte],0)</f>
        <v>227</v>
      </c>
      <c r="B234">
        <f>IF(Open[[#This Row],[PR Rang beim letzten Turnier]]&gt;Open[[#This Row],[PR Rang]],1,IF(Open[[#This Row],[PR Rang beim letzten Turnier]]=Open[[#This Row],[PR Rang]],0,-1))</f>
        <v>0</v>
      </c>
      <c r="C234" s="53">
        <f>RANK(Open[[#This Row],[PR Punkte]],Open[PR Punkte],0)</f>
        <v>227</v>
      </c>
      <c r="D234" s="1" t="s">
        <v>831</v>
      </c>
      <c r="E234" t="s">
        <v>10</v>
      </c>
      <c r="F234" s="52">
        <f>SUM(Open[[#This Row],[PR 1]:[PR 3]])</f>
        <v>147.5</v>
      </c>
      <c r="G234" s="52">
        <f>LARGE(Open[[#This Row],[TS ZH O/B 26.03.23]:[PR3]],1)</f>
        <v>147.5</v>
      </c>
      <c r="H234" s="52">
        <f>LARGE(Open[[#This Row],[TS ZH O/B 26.03.23]:[PR3]],2)</f>
        <v>0</v>
      </c>
      <c r="I234" s="52">
        <f>LARGE(Open[[#This Row],[TS ZH O/B 26.03.23]:[PR3]],3)</f>
        <v>0</v>
      </c>
      <c r="J234" s="1">
        <f t="shared" si="6"/>
        <v>227</v>
      </c>
      <c r="K234" s="52">
        <f t="shared" si="7"/>
        <v>147.5</v>
      </c>
      <c r="L234" s="52" t="str">
        <f>IFERROR(VLOOKUP(Open[[#This Row],[TS ZH O/B 26.03.23 Rang]],$AZ$7:$BA$101,2,0)*L$5," ")</f>
        <v xml:space="preserve"> </v>
      </c>
      <c r="M234" s="52" t="str">
        <f>IFERROR(VLOOKUP(Open[[#This Row],[TS SG O 29.04.23 Rang]],$AZ$7:$BA$101,2,0)*M$5," ")</f>
        <v xml:space="preserve"> </v>
      </c>
      <c r="N234" s="52">
        <f>IFERROR(VLOOKUP(Open[[#This Row],[TS ES O 11.06.23 Rang]],$AZ$7:$BA$101,2,0)*N$5," ")</f>
        <v>147.5</v>
      </c>
      <c r="O234" s="52" t="str">
        <f>IFERROR(VLOOKUP(Open[[#This Row],[TS SH O 24.06.23 Rang]],$AZ$7:$BA$101,2,0)*O$5," ")</f>
        <v xml:space="preserve"> </v>
      </c>
      <c r="P234" s="52" t="str">
        <f>IFERROR(VLOOKUP(Open[[#This Row],[TS LU O A 1.6.23 R]],$AZ$7:$BA$101,2,0)*P$5," ")</f>
        <v xml:space="preserve"> </v>
      </c>
      <c r="Q234" s="52" t="str">
        <f>IFERROR(VLOOKUP(Open[[#This Row],[TS LU O B 1.6.23 R]],$AZ$7:$BA$101,2,0)*Q$5," ")</f>
        <v xml:space="preserve"> </v>
      </c>
      <c r="R234" s="52" t="str">
        <f>IFERROR(VLOOKUP(Open[[#This Row],[TS ZH O/A 8.7.23 R]],$AZ$7:$BA$101,2,0)*R$5," ")</f>
        <v xml:space="preserve"> </v>
      </c>
      <c r="S234" s="148" t="str">
        <f>IFERROR(VLOOKUP(Open[[#This Row],[TS ZH O/B 8.7.23 R]],$AZ$7:$BA$101,2,0)*S$5," ")</f>
        <v xml:space="preserve"> </v>
      </c>
      <c r="T234" s="148" t="str">
        <f>IFERROR(VLOOKUP(Open[[#This Row],[TS BA O A 12.08.23 R]],$AZ$7:$BA$101,2,0)*T$5," ")</f>
        <v xml:space="preserve"> </v>
      </c>
      <c r="U234" s="148" t="str">
        <f>IFERROR(VLOOKUP(Open[[#This Row],[TS BA O B 12.08.23  R]],$AZ$7:$BA$101,2,0)*U$5," ")</f>
        <v xml:space="preserve"> </v>
      </c>
      <c r="V234" s="148" t="str">
        <f>IFERROR(VLOOKUP(Open[[#This Row],[SM LT O A 2.9.23 R]],$AZ$7:$BA$101,2,0)*V$5," ")</f>
        <v xml:space="preserve"> </v>
      </c>
      <c r="W234" s="148" t="str">
        <f>IFERROR(VLOOKUP(Open[[#This Row],[SM LT O B 2.9.23 R]],$AZ$7:$BA$101,2,0)*W$5," ")</f>
        <v xml:space="preserve"> </v>
      </c>
      <c r="X234" s="148" t="str">
        <f>IFERROR(VLOOKUP(Open[[#This Row],[TS LA O 16.9.23 R]],$AZ$7:$BA$101,2,0)*X$5," ")</f>
        <v xml:space="preserve"> </v>
      </c>
      <c r="Y234" s="148" t="str">
        <f>IFERROR(VLOOKUP(Open[[#This Row],[TS ZH O 8.10.23 R]],$AZ$7:$BA$101,2,0)*Y$5," ")</f>
        <v xml:space="preserve"> </v>
      </c>
      <c r="Z234" s="148" t="str">
        <f>IFERROR(VLOOKUP(Open[[#This Row],[TS ZH O/A 6.1.24 R]],$AZ$7:$BA$101,2,0)*Z$5," ")</f>
        <v xml:space="preserve"> </v>
      </c>
      <c r="AA234" s="148" t="str">
        <f>IFERROR(VLOOKUP(Open[[#This Row],[TS ZH O/B 6.1.24 R]],$AZ$7:$BA$101,2,0)*AA$5," ")</f>
        <v xml:space="preserve"> </v>
      </c>
      <c r="AB234" s="148" t="str">
        <f>IFERROR(VLOOKUP(Open[[#This Row],[TS SH O 13.1.24 R]],$AZ$7:$BA$101,2,0)*AB$5," ")</f>
        <v xml:space="preserve"> </v>
      </c>
      <c r="AC234">
        <v>0</v>
      </c>
      <c r="AD234">
        <v>0</v>
      </c>
      <c r="AE234">
        <v>0</v>
      </c>
      <c r="AF234" s="63"/>
      <c r="AG234" s="63"/>
      <c r="AH234" s="63">
        <v>25</v>
      </c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</row>
    <row r="235" spans="1:48">
      <c r="A235" s="53">
        <f>RANK(Open[[#This Row],[PR Punkte]],Open[PR Punkte],0)</f>
        <v>227</v>
      </c>
      <c r="B235">
        <f>IF(Open[[#This Row],[PR Rang beim letzten Turnier]]&gt;Open[[#This Row],[PR Rang]],1,IF(Open[[#This Row],[PR Rang beim letzten Turnier]]=Open[[#This Row],[PR Rang]],0,-1))</f>
        <v>0</v>
      </c>
      <c r="C235" s="53">
        <f>RANK(Open[[#This Row],[PR Punkte]],Open[PR Punkte],0)</f>
        <v>227</v>
      </c>
      <c r="D235" s="1" t="s">
        <v>833</v>
      </c>
      <c r="E235" t="s">
        <v>10</v>
      </c>
      <c r="F235" s="52">
        <f>SUM(Open[[#This Row],[PR 1]:[PR 3]])</f>
        <v>147.5</v>
      </c>
      <c r="G235" s="52">
        <f>LARGE(Open[[#This Row],[TS ZH O/B 26.03.23]:[PR3]],1)</f>
        <v>147.5</v>
      </c>
      <c r="H235" s="52">
        <f>LARGE(Open[[#This Row],[TS ZH O/B 26.03.23]:[PR3]],2)</f>
        <v>0</v>
      </c>
      <c r="I235" s="52">
        <f>LARGE(Open[[#This Row],[TS ZH O/B 26.03.23]:[PR3]],3)</f>
        <v>0</v>
      </c>
      <c r="J235" s="1">
        <f t="shared" si="6"/>
        <v>227</v>
      </c>
      <c r="K235" s="52">
        <f t="shared" si="7"/>
        <v>147.5</v>
      </c>
      <c r="L235" s="52" t="str">
        <f>IFERROR(VLOOKUP(Open[[#This Row],[TS ZH O/B 26.03.23 Rang]],$AZ$7:$BA$101,2,0)*L$5," ")</f>
        <v xml:space="preserve"> </v>
      </c>
      <c r="M235" s="52" t="str">
        <f>IFERROR(VLOOKUP(Open[[#This Row],[TS SG O 29.04.23 Rang]],$AZ$7:$BA$101,2,0)*M$5," ")</f>
        <v xml:space="preserve"> </v>
      </c>
      <c r="N235" s="52">
        <f>IFERROR(VLOOKUP(Open[[#This Row],[TS ES O 11.06.23 Rang]],$AZ$7:$BA$101,2,0)*N$5," ")</f>
        <v>147.5</v>
      </c>
      <c r="O235" s="52" t="str">
        <f>IFERROR(VLOOKUP(Open[[#This Row],[TS SH O 24.06.23 Rang]],$AZ$7:$BA$101,2,0)*O$5," ")</f>
        <v xml:space="preserve"> </v>
      </c>
      <c r="P235" s="52" t="str">
        <f>IFERROR(VLOOKUP(Open[[#This Row],[TS LU O A 1.6.23 R]],$AZ$7:$BA$101,2,0)*P$5," ")</f>
        <v xml:space="preserve"> </v>
      </c>
      <c r="Q235" s="52" t="str">
        <f>IFERROR(VLOOKUP(Open[[#This Row],[TS LU O B 1.6.23 R]],$AZ$7:$BA$101,2,0)*Q$5," ")</f>
        <v xml:space="preserve"> </v>
      </c>
      <c r="R235" s="52" t="str">
        <f>IFERROR(VLOOKUP(Open[[#This Row],[TS ZH O/A 8.7.23 R]],$AZ$7:$BA$101,2,0)*R$5," ")</f>
        <v xml:space="preserve"> </v>
      </c>
      <c r="S235" s="148" t="str">
        <f>IFERROR(VLOOKUP(Open[[#This Row],[TS ZH O/B 8.7.23 R]],$AZ$7:$BA$101,2,0)*S$5," ")</f>
        <v xml:space="preserve"> </v>
      </c>
      <c r="T235" s="148" t="str">
        <f>IFERROR(VLOOKUP(Open[[#This Row],[TS BA O A 12.08.23 R]],$AZ$7:$BA$101,2,0)*T$5," ")</f>
        <v xml:space="preserve"> </v>
      </c>
      <c r="U235" s="148" t="str">
        <f>IFERROR(VLOOKUP(Open[[#This Row],[TS BA O B 12.08.23  R]],$AZ$7:$BA$101,2,0)*U$5," ")</f>
        <v xml:space="preserve"> </v>
      </c>
      <c r="V235" s="148" t="str">
        <f>IFERROR(VLOOKUP(Open[[#This Row],[SM LT O A 2.9.23 R]],$AZ$7:$BA$101,2,0)*V$5," ")</f>
        <v xml:space="preserve"> </v>
      </c>
      <c r="W235" s="148" t="str">
        <f>IFERROR(VLOOKUP(Open[[#This Row],[SM LT O B 2.9.23 R]],$AZ$7:$BA$101,2,0)*W$5," ")</f>
        <v xml:space="preserve"> </v>
      </c>
      <c r="X235" s="148" t="str">
        <f>IFERROR(VLOOKUP(Open[[#This Row],[TS LA O 16.9.23 R]],$AZ$7:$BA$101,2,0)*X$5," ")</f>
        <v xml:space="preserve"> </v>
      </c>
      <c r="Y235" s="148" t="str">
        <f>IFERROR(VLOOKUP(Open[[#This Row],[TS ZH O 8.10.23 R]],$AZ$7:$BA$101,2,0)*Y$5," ")</f>
        <v xml:space="preserve"> </v>
      </c>
      <c r="Z235" s="148" t="str">
        <f>IFERROR(VLOOKUP(Open[[#This Row],[TS ZH O/A 6.1.24 R]],$AZ$7:$BA$101,2,0)*Z$5," ")</f>
        <v xml:space="preserve"> </v>
      </c>
      <c r="AA235" s="148" t="str">
        <f>IFERROR(VLOOKUP(Open[[#This Row],[TS ZH O/B 6.1.24 R]],$AZ$7:$BA$101,2,0)*AA$5," ")</f>
        <v xml:space="preserve"> </v>
      </c>
      <c r="AB235" s="148" t="str">
        <f>IFERROR(VLOOKUP(Open[[#This Row],[TS SH O 13.1.24 R]],$AZ$7:$BA$101,2,0)*AB$5," ")</f>
        <v xml:space="preserve"> </v>
      </c>
      <c r="AC235">
        <v>0</v>
      </c>
      <c r="AD235">
        <v>0</v>
      </c>
      <c r="AE235">
        <v>0</v>
      </c>
      <c r="AF235" s="63"/>
      <c r="AG235" s="63"/>
      <c r="AH235" s="63">
        <v>26</v>
      </c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</row>
    <row r="236" spans="1:48">
      <c r="A236" s="53">
        <f>RANK(Open[[#This Row],[PR Punkte]],Open[PR Punkte],0)</f>
        <v>230</v>
      </c>
      <c r="B236">
        <f>IF(Open[[#This Row],[PR Rang beim letzten Turnier]]&gt;Open[[#This Row],[PR Rang]],1,IF(Open[[#This Row],[PR Rang beim letzten Turnier]]=Open[[#This Row],[PR Rang]],0,-1))</f>
        <v>0</v>
      </c>
      <c r="C236" s="53">
        <f>RANK(Open[[#This Row],[PR Punkte]],Open[PR Punkte],0)</f>
        <v>230</v>
      </c>
      <c r="D236" s="7" t="s">
        <v>873</v>
      </c>
      <c r="E236" t="s">
        <v>7</v>
      </c>
      <c r="F236" s="52">
        <f>SUM(Open[[#This Row],[PR 1]:[PR 3]])</f>
        <v>130</v>
      </c>
      <c r="G236" s="52">
        <f>LARGE(Open[[#This Row],[TS ZH O/B 26.03.23]:[PR3]],1)</f>
        <v>100</v>
      </c>
      <c r="H236" s="52">
        <f>LARGE(Open[[#This Row],[TS ZH O/B 26.03.23]:[PR3]],2)</f>
        <v>30</v>
      </c>
      <c r="I236" s="52">
        <f>LARGE(Open[[#This Row],[TS ZH O/B 26.03.23]:[PR3]],3)</f>
        <v>0</v>
      </c>
      <c r="J236" s="1">
        <f t="shared" si="6"/>
        <v>230</v>
      </c>
      <c r="K236" s="52">
        <f t="shared" si="7"/>
        <v>130</v>
      </c>
      <c r="L236" s="52" t="str">
        <f>IFERROR(VLOOKUP(Open[[#This Row],[TS ZH O/B 26.03.23 Rang]],$AZ$7:$BA$101,2,0)*L$5," ")</f>
        <v xml:space="preserve"> </v>
      </c>
      <c r="M236" s="52" t="str">
        <f>IFERROR(VLOOKUP(Open[[#This Row],[TS SG O 29.04.23 Rang]],$AZ$7:$BA$101,2,0)*M$5," ")</f>
        <v xml:space="preserve"> </v>
      </c>
      <c r="N236" s="52" t="str">
        <f>IFERROR(VLOOKUP(Open[[#This Row],[TS ES O 11.06.23 Rang]],$AZ$7:$BA$101,2,0)*N$5," ")</f>
        <v xml:space="preserve"> </v>
      </c>
      <c r="O236" s="52" t="str">
        <f>IFERROR(VLOOKUP(Open[[#This Row],[TS SH O 24.06.23 Rang]],$AZ$7:$BA$101,2,0)*O$5," ")</f>
        <v xml:space="preserve"> </v>
      </c>
      <c r="P236" s="52" t="str">
        <f>IFERROR(VLOOKUP(Open[[#This Row],[TS LU O A 1.6.23 R]],$AZ$7:$BA$101,2,0)*P$5," ")</f>
        <v xml:space="preserve"> </v>
      </c>
      <c r="Q236" s="52">
        <f>IFERROR(VLOOKUP(Open[[#This Row],[TS LU O B 1.6.23 R]],$AZ$7:$BA$101,2,0)*Q$5," ")</f>
        <v>100</v>
      </c>
      <c r="R236" s="52" t="str">
        <f>IFERROR(VLOOKUP(Open[[#This Row],[TS ZH O/A 8.7.23 R]],$AZ$7:$BA$101,2,0)*R$5," ")</f>
        <v xml:space="preserve"> </v>
      </c>
      <c r="S236" s="148" t="str">
        <f>IFERROR(VLOOKUP(Open[[#This Row],[TS ZH O/B 8.7.23 R]],$AZ$7:$BA$101,2,0)*S$5," ")</f>
        <v xml:space="preserve"> </v>
      </c>
      <c r="T236" s="148" t="str">
        <f>IFERROR(VLOOKUP(Open[[#This Row],[TS BA O A 12.08.23 R]],$AZ$7:$BA$101,2,0)*T$5," ")</f>
        <v xml:space="preserve"> </v>
      </c>
      <c r="U236" s="148" t="str">
        <f>IFERROR(VLOOKUP(Open[[#This Row],[TS BA O B 12.08.23  R]],$AZ$7:$BA$101,2,0)*U$5," ")</f>
        <v xml:space="preserve"> </v>
      </c>
      <c r="V236" s="148" t="str">
        <f>IFERROR(VLOOKUP(Open[[#This Row],[SM LT O A 2.9.23 R]],$AZ$7:$BA$101,2,0)*V$5," ")</f>
        <v xml:space="preserve"> </v>
      </c>
      <c r="W236" s="148">
        <f>IFERROR(VLOOKUP(Open[[#This Row],[SM LT O B 2.9.23 R]],$AZ$7:$BA$101,2,0)*W$5," ")</f>
        <v>30</v>
      </c>
      <c r="X236" s="148" t="str">
        <f>IFERROR(VLOOKUP(Open[[#This Row],[TS LA O 16.9.23 R]],$AZ$7:$BA$101,2,0)*X$5," ")</f>
        <v xml:space="preserve"> </v>
      </c>
      <c r="Y236" s="148" t="str">
        <f>IFERROR(VLOOKUP(Open[[#This Row],[TS ZH O 8.10.23 R]],$AZ$7:$BA$101,2,0)*Y$5," ")</f>
        <v xml:space="preserve"> </v>
      </c>
      <c r="Z236" s="148" t="str">
        <f>IFERROR(VLOOKUP(Open[[#This Row],[TS ZH O/A 6.1.24 R]],$AZ$7:$BA$101,2,0)*Z$5," ")</f>
        <v xml:space="preserve"> </v>
      </c>
      <c r="AA236" s="148" t="str">
        <f>IFERROR(VLOOKUP(Open[[#This Row],[TS ZH O/B 6.1.24 R]],$AZ$7:$BA$101,2,0)*AA$5," ")</f>
        <v xml:space="preserve"> </v>
      </c>
      <c r="AB236" s="148" t="str">
        <f>IFERROR(VLOOKUP(Open[[#This Row],[TS SH O 13.1.24 R]],$AZ$7:$BA$101,2,0)*AB$5," ")</f>
        <v xml:space="preserve"> </v>
      </c>
      <c r="AC236">
        <v>0</v>
      </c>
      <c r="AD236">
        <v>0</v>
      </c>
      <c r="AE236">
        <v>0</v>
      </c>
      <c r="AF236" s="63"/>
      <c r="AG236" s="63"/>
      <c r="AH236" s="63"/>
      <c r="AI236" s="63"/>
      <c r="AJ236" s="63"/>
      <c r="AK236" s="63">
        <v>1</v>
      </c>
      <c r="AL236" s="63"/>
      <c r="AM236" s="63"/>
      <c r="AN236" s="63"/>
      <c r="AO236" s="63"/>
      <c r="AP236" s="63"/>
      <c r="AQ236" s="63">
        <v>12</v>
      </c>
      <c r="AR236" s="63"/>
      <c r="AS236" s="63"/>
      <c r="AT236" s="63"/>
      <c r="AU236" s="63"/>
      <c r="AV236" s="63"/>
    </row>
    <row r="237" spans="1:48">
      <c r="A237" s="53">
        <f>RANK(Open[[#This Row],[PR Punkte]],Open[PR Punkte],0)</f>
        <v>231</v>
      </c>
      <c r="B237">
        <f>IF(Open[[#This Row],[PR Rang beim letzten Turnier]]&gt;Open[[#This Row],[PR Rang]],1,IF(Open[[#This Row],[PR Rang beim letzten Turnier]]=Open[[#This Row],[PR Rang]],0,-1))</f>
        <v>0</v>
      </c>
      <c r="C237" s="53">
        <f>RANK(Open[[#This Row],[PR Punkte]],Open[PR Punkte],0)</f>
        <v>231</v>
      </c>
      <c r="D237" t="s">
        <v>71</v>
      </c>
      <c r="E237" s="1" t="s">
        <v>10</v>
      </c>
      <c r="F237" s="52">
        <f>SUM(Open[[#This Row],[PR 1]:[PR 3]])</f>
        <v>110</v>
      </c>
      <c r="G237" s="52">
        <f>LARGE(Open[[#This Row],[TS ZH O/B 26.03.23]:[PR3]],1)</f>
        <v>70</v>
      </c>
      <c r="H237" s="52">
        <f>LARGE(Open[[#This Row],[TS ZH O/B 26.03.23]:[PR3]],2)</f>
        <v>40</v>
      </c>
      <c r="I237" s="52">
        <f>LARGE(Open[[#This Row],[TS ZH O/B 26.03.23]:[PR3]],3)</f>
        <v>0</v>
      </c>
      <c r="J237" s="1">
        <f t="shared" si="6"/>
        <v>231</v>
      </c>
      <c r="K237" s="52">
        <f t="shared" si="7"/>
        <v>110</v>
      </c>
      <c r="L237" s="52">
        <f>IFERROR(VLOOKUP(Open[[#This Row],[TS ZH O/B 26.03.23 Rang]],$AZ$7:$BA$101,2,0)*L$5," ")</f>
        <v>70</v>
      </c>
      <c r="M237" s="52" t="str">
        <f>IFERROR(VLOOKUP(Open[[#This Row],[TS SG O 29.04.23 Rang]],$AZ$7:$BA$101,2,0)*M$5," ")</f>
        <v xml:space="preserve"> </v>
      </c>
      <c r="N237" s="52" t="str">
        <f>IFERROR(VLOOKUP(Open[[#This Row],[TS ES O 11.06.23 Rang]],$AZ$7:$BA$101,2,0)*N$5," ")</f>
        <v xml:space="preserve"> </v>
      </c>
      <c r="O237" s="52" t="str">
        <f>IFERROR(VLOOKUP(Open[[#This Row],[TS SH O 24.06.23 Rang]],$AZ$7:$BA$101,2,0)*O$5," ")</f>
        <v xml:space="preserve"> </v>
      </c>
      <c r="P237" s="52" t="str">
        <f>IFERROR(VLOOKUP(Open[[#This Row],[TS LU O A 1.6.23 R]],$AZ$7:$BA$101,2,0)*P$5," ")</f>
        <v xml:space="preserve"> </v>
      </c>
      <c r="Q237" s="52" t="str">
        <f>IFERROR(VLOOKUP(Open[[#This Row],[TS LU O B 1.6.23 R]],$AZ$7:$BA$101,2,0)*Q$5," ")</f>
        <v xml:space="preserve"> </v>
      </c>
      <c r="R237" s="52" t="str">
        <f>IFERROR(VLOOKUP(Open[[#This Row],[TS ZH O/A 8.7.23 R]],$AZ$7:$BA$101,2,0)*R$5," ")</f>
        <v xml:space="preserve"> </v>
      </c>
      <c r="S237" s="148" t="str">
        <f>IFERROR(VLOOKUP(Open[[#This Row],[TS ZH O/B 8.7.23 R]],$AZ$7:$BA$101,2,0)*S$5," ")</f>
        <v xml:space="preserve"> </v>
      </c>
      <c r="T237" s="148" t="str">
        <f>IFERROR(VLOOKUP(Open[[#This Row],[TS BA O A 12.08.23 R]],$AZ$7:$BA$101,2,0)*T$5," ")</f>
        <v xml:space="preserve"> </v>
      </c>
      <c r="U237" s="148" t="str">
        <f>IFERROR(VLOOKUP(Open[[#This Row],[TS BA O B 12.08.23  R]],$AZ$7:$BA$101,2,0)*U$5," ")</f>
        <v xml:space="preserve"> </v>
      </c>
      <c r="V237" s="148" t="str">
        <f>IFERROR(VLOOKUP(Open[[#This Row],[SM LT O A 2.9.23 R]],$AZ$7:$BA$101,2,0)*V$5," ")</f>
        <v xml:space="preserve"> </v>
      </c>
      <c r="W237" s="148">
        <f>IFERROR(VLOOKUP(Open[[#This Row],[SM LT O B 2.9.23 R]],$AZ$7:$BA$101,2,0)*W$5," ")</f>
        <v>40</v>
      </c>
      <c r="X237" s="148" t="str">
        <f>IFERROR(VLOOKUP(Open[[#This Row],[TS LA O 16.9.23 R]],$AZ$7:$BA$101,2,0)*X$5," ")</f>
        <v xml:space="preserve"> </v>
      </c>
      <c r="Y237" s="148" t="str">
        <f>IFERROR(VLOOKUP(Open[[#This Row],[TS ZH O 8.10.23 R]],$AZ$7:$BA$101,2,0)*Y$5," ")</f>
        <v xml:space="preserve"> </v>
      </c>
      <c r="Z237" s="148" t="str">
        <f>IFERROR(VLOOKUP(Open[[#This Row],[TS ZH O/A 6.1.24 R]],$AZ$7:$BA$101,2,0)*Z$5," ")</f>
        <v xml:space="preserve"> </v>
      </c>
      <c r="AA237" s="148" t="str">
        <f>IFERROR(VLOOKUP(Open[[#This Row],[TS ZH O/B 6.1.24 R]],$AZ$7:$BA$101,2,0)*AA$5," ")</f>
        <v xml:space="preserve"> </v>
      </c>
      <c r="AB237" s="148" t="str">
        <f>IFERROR(VLOOKUP(Open[[#This Row],[TS SH O 13.1.24 R]],$AZ$7:$BA$101,2,0)*AB$5," ")</f>
        <v xml:space="preserve"> </v>
      </c>
      <c r="AC237">
        <v>0</v>
      </c>
      <c r="AD237">
        <v>0</v>
      </c>
      <c r="AE237">
        <v>0</v>
      </c>
      <c r="AF237" s="63">
        <v>4</v>
      </c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>
        <v>8</v>
      </c>
      <c r="AR237" s="63"/>
      <c r="AS237" s="63"/>
      <c r="AT237" s="63"/>
      <c r="AU237" s="63"/>
      <c r="AV237" s="63"/>
    </row>
    <row r="238" spans="1:48">
      <c r="A238" s="134">
        <f>RANK(Open[[#This Row],[PR Punkte]],Open[PR Punkte],0)</f>
        <v>232</v>
      </c>
      <c r="B238" s="133">
        <f>IF(Open[[#This Row],[PR Rang beim letzten Turnier]]&gt;Open[[#This Row],[PR Rang]],1,IF(Open[[#This Row],[PR Rang beim letzten Turnier]]=Open[[#This Row],[PR Rang]],0,-1))</f>
        <v>0</v>
      </c>
      <c r="C238" s="134">
        <f>RANK(Open[[#This Row],[PR Punkte]],Open[PR Punkte],0)</f>
        <v>232</v>
      </c>
      <c r="D238" t="s">
        <v>781</v>
      </c>
      <c r="E238" t="s">
        <v>657</v>
      </c>
      <c r="F238" s="135">
        <f>SUM(Open[[#This Row],[PR 1]:[PR 3]])</f>
        <v>100</v>
      </c>
      <c r="G238" s="52">
        <f>LARGE(Open[[#This Row],[TS ZH O/B 26.03.23]:[PR3]],1)</f>
        <v>100</v>
      </c>
      <c r="H238" s="52">
        <f>LARGE(Open[[#This Row],[TS ZH O/B 26.03.23]:[PR3]],2)</f>
        <v>0</v>
      </c>
      <c r="I238" s="52">
        <f>LARGE(Open[[#This Row],[TS ZH O/B 26.03.23]:[PR3]],3)</f>
        <v>0</v>
      </c>
      <c r="J238" s="137">
        <f t="shared" si="6"/>
        <v>232</v>
      </c>
      <c r="K238" s="136">
        <f t="shared" si="7"/>
        <v>100</v>
      </c>
      <c r="L238" s="52">
        <f>IFERROR(VLOOKUP(Open[[#This Row],[TS ZH O/B 26.03.23 Rang]],$AZ$7:$BA$101,2,0)*L$5," ")</f>
        <v>100</v>
      </c>
      <c r="M238" s="52" t="str">
        <f>IFERROR(VLOOKUP(Open[[#This Row],[TS SG O 29.04.23 Rang]],$AZ$7:$BA$101,2,0)*M$5," ")</f>
        <v xml:space="preserve"> </v>
      </c>
      <c r="N238" s="52" t="str">
        <f>IFERROR(VLOOKUP(Open[[#This Row],[TS ES O 11.06.23 Rang]],$AZ$7:$BA$101,2,0)*N$5," ")</f>
        <v xml:space="preserve"> </v>
      </c>
      <c r="O238" s="52" t="str">
        <f>IFERROR(VLOOKUP(Open[[#This Row],[TS SH O 24.06.23 Rang]],$AZ$7:$BA$101,2,0)*O$5," ")</f>
        <v xml:space="preserve"> </v>
      </c>
      <c r="P238" s="52" t="str">
        <f>IFERROR(VLOOKUP(Open[[#This Row],[TS LU O A 1.6.23 R]],$AZ$7:$BA$101,2,0)*P$5," ")</f>
        <v xml:space="preserve"> </v>
      </c>
      <c r="Q238" s="52" t="str">
        <f>IFERROR(VLOOKUP(Open[[#This Row],[TS LU O B 1.6.23 R]],$AZ$7:$BA$101,2,0)*Q$5," ")</f>
        <v xml:space="preserve"> </v>
      </c>
      <c r="R238" s="52" t="str">
        <f>IFERROR(VLOOKUP(Open[[#This Row],[TS ZH O/A 8.7.23 R]],$AZ$7:$BA$101,2,0)*R$5," ")</f>
        <v xml:space="preserve"> </v>
      </c>
      <c r="S238" s="148" t="str">
        <f>IFERROR(VLOOKUP(Open[[#This Row],[TS ZH O/B 8.7.23 R]],$AZ$7:$BA$101,2,0)*S$5," ")</f>
        <v xml:space="preserve"> </v>
      </c>
      <c r="T238" s="148" t="str">
        <f>IFERROR(VLOOKUP(Open[[#This Row],[TS BA O A 12.08.23 R]],$AZ$7:$BA$101,2,0)*T$5," ")</f>
        <v xml:space="preserve"> </v>
      </c>
      <c r="U238" s="148" t="str">
        <f>IFERROR(VLOOKUP(Open[[#This Row],[TS BA O B 12.08.23  R]],$AZ$7:$BA$101,2,0)*U$5," ")</f>
        <v xml:space="preserve"> </v>
      </c>
      <c r="V238" s="148" t="str">
        <f>IFERROR(VLOOKUP(Open[[#This Row],[SM LT O A 2.9.23 R]],$AZ$7:$BA$101,2,0)*V$5," ")</f>
        <v xml:space="preserve"> </v>
      </c>
      <c r="W238" s="148" t="str">
        <f>IFERROR(VLOOKUP(Open[[#This Row],[SM LT O B 2.9.23 R]],$AZ$7:$BA$101,2,0)*W$5," ")</f>
        <v xml:space="preserve"> </v>
      </c>
      <c r="X238" s="148" t="str">
        <f>IFERROR(VLOOKUP(Open[[#This Row],[TS LA O 16.9.23 R]],$AZ$7:$BA$101,2,0)*X$5," ")</f>
        <v xml:space="preserve"> </v>
      </c>
      <c r="Y238" s="148" t="str">
        <f>IFERROR(VLOOKUP(Open[[#This Row],[TS ZH O 8.10.23 R]],$AZ$7:$BA$101,2,0)*Y$5," ")</f>
        <v xml:space="preserve"> </v>
      </c>
      <c r="Z238" s="148" t="str">
        <f>IFERROR(VLOOKUP(Open[[#This Row],[TS ZH O/A 6.1.24 R]],$AZ$7:$BA$101,2,0)*Z$5," ")</f>
        <v xml:space="preserve"> </v>
      </c>
      <c r="AA238" s="148" t="str">
        <f>IFERROR(VLOOKUP(Open[[#This Row],[TS ZH O/B 6.1.24 R]],$AZ$7:$BA$101,2,0)*AA$5," ")</f>
        <v xml:space="preserve"> </v>
      </c>
      <c r="AB238" s="148" t="str">
        <f>IFERROR(VLOOKUP(Open[[#This Row],[TS SH O 13.1.24 R]],$AZ$7:$BA$101,2,0)*AB$5," ")</f>
        <v xml:space="preserve"> </v>
      </c>
      <c r="AC238">
        <v>0</v>
      </c>
      <c r="AD238">
        <v>0</v>
      </c>
      <c r="AE238">
        <v>0</v>
      </c>
      <c r="AF238" s="63">
        <v>1</v>
      </c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</row>
    <row r="239" spans="1:48">
      <c r="A239" s="53">
        <f>RANK(Open[[#This Row],[PR Punkte]],Open[PR Punkte],0)</f>
        <v>232</v>
      </c>
      <c r="B239">
        <f>IF(Open[[#This Row],[PR Rang beim letzten Turnier]]&gt;Open[[#This Row],[PR Rang]],1,IF(Open[[#This Row],[PR Rang beim letzten Turnier]]=Open[[#This Row],[PR Rang]],0,-1))</f>
        <v>0</v>
      </c>
      <c r="C239" s="53">
        <f>RANK(Open[[#This Row],[PR Punkte]],Open[PR Punkte],0)</f>
        <v>232</v>
      </c>
      <c r="D239" s="7" t="s">
        <v>874</v>
      </c>
      <c r="E239" t="s">
        <v>7</v>
      </c>
      <c r="F239" s="52">
        <f>SUM(Open[[#This Row],[PR 1]:[PR 3]])</f>
        <v>100</v>
      </c>
      <c r="G239" s="52">
        <f>LARGE(Open[[#This Row],[TS ZH O/B 26.03.23]:[PR3]],1)</f>
        <v>100</v>
      </c>
      <c r="H239" s="52">
        <f>LARGE(Open[[#This Row],[TS ZH O/B 26.03.23]:[PR3]],2)</f>
        <v>0</v>
      </c>
      <c r="I239" s="52">
        <f>LARGE(Open[[#This Row],[TS ZH O/B 26.03.23]:[PR3]],3)</f>
        <v>0</v>
      </c>
      <c r="J239" s="1">
        <f t="shared" si="6"/>
        <v>232</v>
      </c>
      <c r="K239" s="52">
        <f t="shared" si="7"/>
        <v>100</v>
      </c>
      <c r="L239" s="52" t="str">
        <f>IFERROR(VLOOKUP(Open[[#This Row],[TS ZH O/B 26.03.23 Rang]],$AZ$7:$BA$101,2,0)*L$5," ")</f>
        <v xml:space="preserve"> </v>
      </c>
      <c r="M239" s="52" t="str">
        <f>IFERROR(VLOOKUP(Open[[#This Row],[TS SG O 29.04.23 Rang]],$AZ$7:$BA$101,2,0)*M$5," ")</f>
        <v xml:space="preserve"> </v>
      </c>
      <c r="N239" s="52" t="str">
        <f>IFERROR(VLOOKUP(Open[[#This Row],[TS ES O 11.06.23 Rang]],$AZ$7:$BA$101,2,0)*N$5," ")</f>
        <v xml:space="preserve"> </v>
      </c>
      <c r="O239" s="52" t="str">
        <f>IFERROR(VLOOKUP(Open[[#This Row],[TS SH O 24.06.23 Rang]],$AZ$7:$BA$101,2,0)*O$5," ")</f>
        <v xml:space="preserve"> </v>
      </c>
      <c r="P239" s="52" t="str">
        <f>IFERROR(VLOOKUP(Open[[#This Row],[TS LU O A 1.6.23 R]],$AZ$7:$BA$101,2,0)*P$5," ")</f>
        <v xml:space="preserve"> </v>
      </c>
      <c r="Q239" s="52">
        <f>IFERROR(VLOOKUP(Open[[#This Row],[TS LU O B 1.6.23 R]],$AZ$7:$BA$101,2,0)*Q$5," ")</f>
        <v>100</v>
      </c>
      <c r="R239" s="52" t="str">
        <f>IFERROR(VLOOKUP(Open[[#This Row],[TS ZH O/A 8.7.23 R]],$AZ$7:$BA$101,2,0)*R$5," ")</f>
        <v xml:space="preserve"> </v>
      </c>
      <c r="S239" s="148" t="str">
        <f>IFERROR(VLOOKUP(Open[[#This Row],[TS ZH O/B 8.7.23 R]],$AZ$7:$BA$101,2,0)*S$5," ")</f>
        <v xml:space="preserve"> </v>
      </c>
      <c r="T239" s="148" t="str">
        <f>IFERROR(VLOOKUP(Open[[#This Row],[TS BA O A 12.08.23 R]],$AZ$7:$BA$101,2,0)*T$5," ")</f>
        <v xml:space="preserve"> </v>
      </c>
      <c r="U239" s="148" t="str">
        <f>IFERROR(VLOOKUP(Open[[#This Row],[TS BA O B 12.08.23  R]],$AZ$7:$BA$101,2,0)*U$5," ")</f>
        <v xml:space="preserve"> </v>
      </c>
      <c r="V239" s="148" t="str">
        <f>IFERROR(VLOOKUP(Open[[#This Row],[SM LT O A 2.9.23 R]],$AZ$7:$BA$101,2,0)*V$5," ")</f>
        <v xml:space="preserve"> </v>
      </c>
      <c r="W239" s="148" t="str">
        <f>IFERROR(VLOOKUP(Open[[#This Row],[SM LT O B 2.9.23 R]],$AZ$7:$BA$101,2,0)*W$5," ")</f>
        <v xml:space="preserve"> </v>
      </c>
      <c r="X239" s="148" t="str">
        <f>IFERROR(VLOOKUP(Open[[#This Row],[TS LA O 16.9.23 R]],$AZ$7:$BA$101,2,0)*X$5," ")</f>
        <v xml:space="preserve"> </v>
      </c>
      <c r="Y239" s="148" t="str">
        <f>IFERROR(VLOOKUP(Open[[#This Row],[TS ZH O 8.10.23 R]],$AZ$7:$BA$101,2,0)*Y$5," ")</f>
        <v xml:space="preserve"> </v>
      </c>
      <c r="Z239" s="148" t="str">
        <f>IFERROR(VLOOKUP(Open[[#This Row],[TS ZH O/A 6.1.24 R]],$AZ$7:$BA$101,2,0)*Z$5," ")</f>
        <v xml:space="preserve"> </v>
      </c>
      <c r="AA239" s="148" t="str">
        <f>IFERROR(VLOOKUP(Open[[#This Row],[TS ZH O/B 6.1.24 R]],$AZ$7:$BA$101,2,0)*AA$5," ")</f>
        <v xml:space="preserve"> </v>
      </c>
      <c r="AB239" s="148" t="str">
        <f>IFERROR(VLOOKUP(Open[[#This Row],[TS SH O 13.1.24 R]],$AZ$7:$BA$101,2,0)*AB$5," ")</f>
        <v xml:space="preserve"> </v>
      </c>
      <c r="AC239">
        <v>0</v>
      </c>
      <c r="AD239">
        <v>0</v>
      </c>
      <c r="AE239">
        <v>0</v>
      </c>
      <c r="AF239" s="63"/>
      <c r="AG239" s="63"/>
      <c r="AH239" s="63"/>
      <c r="AI239" s="63"/>
      <c r="AJ239" s="63"/>
      <c r="AK239" s="63">
        <v>1</v>
      </c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</row>
    <row r="240" spans="1:48">
      <c r="A240" s="152">
        <f>RANK(Open[[#This Row],[PR Punkte]],Open[PR Punkte],0)</f>
        <v>232</v>
      </c>
      <c r="B240" s="151">
        <f>IF(Open[[#This Row],[PR Rang beim letzten Turnier]]&gt;Open[[#This Row],[PR Rang]],1,IF(Open[[#This Row],[PR Rang beim letzten Turnier]]=Open[[#This Row],[PR Rang]],0,-1))</f>
        <v>0</v>
      </c>
      <c r="C240" s="152">
        <f>RANK(Open[[#This Row],[PR Punkte]],Open[PR Punkte],0)</f>
        <v>232</v>
      </c>
      <c r="D240" s="153" t="s">
        <v>1008</v>
      </c>
      <c r="E240" t="s">
        <v>17</v>
      </c>
      <c r="F240" s="154">
        <f>SUM(Open[[#This Row],[PR 1]:[PR 3]])</f>
        <v>100</v>
      </c>
      <c r="G240" s="52">
        <f>LARGE(Open[[#This Row],[TS ZH O/B 26.03.23]:[PR3]],1)</f>
        <v>100</v>
      </c>
      <c r="H240" s="52">
        <f>LARGE(Open[[#This Row],[TS ZH O/B 26.03.23]:[PR3]],2)</f>
        <v>0</v>
      </c>
      <c r="I240" s="52">
        <f>LARGE(Open[[#This Row],[TS ZH O/B 26.03.23]:[PR3]],3)</f>
        <v>0</v>
      </c>
      <c r="J240" s="153">
        <f t="shared" si="6"/>
        <v>232</v>
      </c>
      <c r="K240" s="155">
        <f t="shared" si="7"/>
        <v>100</v>
      </c>
      <c r="L240" s="52" t="str">
        <f>IFERROR(VLOOKUP(Open[[#This Row],[TS ZH O/B 26.03.23 Rang]],$AZ$7:$BA$101,2,0)*L$5," ")</f>
        <v xml:space="preserve"> </v>
      </c>
      <c r="M240" s="52" t="str">
        <f>IFERROR(VLOOKUP(Open[[#This Row],[TS SG O 29.04.23 Rang]],$AZ$7:$BA$101,2,0)*M$5," ")</f>
        <v xml:space="preserve"> </v>
      </c>
      <c r="N240" s="52" t="str">
        <f>IFERROR(VLOOKUP(Open[[#This Row],[TS ES O 11.06.23 Rang]],$AZ$7:$BA$101,2,0)*N$5," ")</f>
        <v xml:space="preserve"> </v>
      </c>
      <c r="O240" s="52" t="str">
        <f>IFERROR(VLOOKUP(Open[[#This Row],[TS SH O 24.06.23 Rang]],$AZ$7:$BA$101,2,0)*O$5," ")</f>
        <v xml:space="preserve"> </v>
      </c>
      <c r="P240" s="52" t="str">
        <f>IFERROR(VLOOKUP(Open[[#This Row],[TS LU O A 1.6.23 R]],$AZ$7:$BA$101,2,0)*P$5," ")</f>
        <v xml:space="preserve"> </v>
      </c>
      <c r="Q240" s="52" t="str">
        <f>IFERROR(VLOOKUP(Open[[#This Row],[TS LU O B 1.6.23 R]],$AZ$7:$BA$101,2,0)*Q$5," ")</f>
        <v xml:space="preserve"> </v>
      </c>
      <c r="R240" s="52" t="str">
        <f>IFERROR(VLOOKUP(Open[[#This Row],[TS ZH O/A 8.7.23 R]],$AZ$7:$BA$101,2,0)*R$5," ")</f>
        <v xml:space="preserve"> </v>
      </c>
      <c r="S240" s="148" t="str">
        <f>IFERROR(VLOOKUP(Open[[#This Row],[TS ZH O/B 8.7.23 R]],$AZ$7:$BA$101,2,0)*S$5," ")</f>
        <v xml:space="preserve"> </v>
      </c>
      <c r="T240" s="148" t="str">
        <f>IFERROR(VLOOKUP(Open[[#This Row],[TS BA O A 12.08.23 R]],$AZ$7:$BA$101,2,0)*T$5," ")</f>
        <v xml:space="preserve"> </v>
      </c>
      <c r="U240" s="148" t="str">
        <f>IFERROR(VLOOKUP(Open[[#This Row],[TS BA O B 12.08.23  R]],$AZ$7:$BA$101,2,0)*U$5," ")</f>
        <v xml:space="preserve"> </v>
      </c>
      <c r="V240" s="148" t="str">
        <f>IFERROR(VLOOKUP(Open[[#This Row],[SM LT O A 2.9.23 R]],$AZ$7:$BA$101,2,0)*V$5," ")</f>
        <v xml:space="preserve"> </v>
      </c>
      <c r="W240" s="148" t="str">
        <f>IFERROR(VLOOKUP(Open[[#This Row],[SM LT O B 2.9.23 R]],$AZ$7:$BA$101,2,0)*W$5," ")</f>
        <v xml:space="preserve"> </v>
      </c>
      <c r="X240" s="148" t="str">
        <f>IFERROR(VLOOKUP(Open[[#This Row],[TS LA O 16.9.23 R]],$AZ$7:$BA$101,2,0)*X$5," ")</f>
        <v xml:space="preserve"> </v>
      </c>
      <c r="Y240" s="148" t="str">
        <f>IFERROR(VLOOKUP(Open[[#This Row],[TS ZH O 8.10.23 R]],$AZ$7:$BA$101,2,0)*Y$5," ")</f>
        <v xml:space="preserve"> </v>
      </c>
      <c r="Z240" s="148" t="str">
        <f>IFERROR(VLOOKUP(Open[[#This Row],[TS ZH O/A 6.1.24 R]],$AZ$7:$BA$101,2,0)*Z$5," ")</f>
        <v xml:space="preserve"> </v>
      </c>
      <c r="AA240" s="148">
        <f>IFERROR(VLOOKUP(Open[[#This Row],[TS ZH O/B 6.1.24 R]],$AZ$7:$BA$101,2,0)*AA$5," ")</f>
        <v>100</v>
      </c>
      <c r="AB240" s="148" t="str">
        <f>IFERROR(VLOOKUP(Open[[#This Row],[TS SH O 13.1.24 R]],$AZ$7:$BA$101,2,0)*AB$5," ")</f>
        <v xml:space="preserve"> </v>
      </c>
      <c r="AC240">
        <v>0</v>
      </c>
      <c r="AD240">
        <v>0</v>
      </c>
      <c r="AE240">
        <v>0</v>
      </c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>
        <v>1</v>
      </c>
      <c r="AV240" s="63"/>
    </row>
    <row r="241" spans="1:48">
      <c r="A241" s="152">
        <f>RANK(Open[[#This Row],[PR Punkte]],Open[PR Punkte],0)</f>
        <v>232</v>
      </c>
      <c r="B241" s="151">
        <f>IF(Open[[#This Row],[PR Rang beim letzten Turnier]]&gt;Open[[#This Row],[PR Rang]],1,IF(Open[[#This Row],[PR Rang beim letzten Turnier]]=Open[[#This Row],[PR Rang]],0,-1))</f>
        <v>0</v>
      </c>
      <c r="C241" s="152">
        <f>RANK(Open[[#This Row],[PR Punkte]],Open[PR Punkte],0)</f>
        <v>232</v>
      </c>
      <c r="D241" s="153" t="s">
        <v>1009</v>
      </c>
      <c r="E241" t="s">
        <v>17</v>
      </c>
      <c r="F241" s="154">
        <f>SUM(Open[[#This Row],[PR 1]:[PR 3]])</f>
        <v>100</v>
      </c>
      <c r="G241" s="52">
        <f>LARGE(Open[[#This Row],[TS ZH O/B 26.03.23]:[PR3]],1)</f>
        <v>100</v>
      </c>
      <c r="H241" s="52">
        <f>LARGE(Open[[#This Row],[TS ZH O/B 26.03.23]:[PR3]],2)</f>
        <v>0</v>
      </c>
      <c r="I241" s="52">
        <f>LARGE(Open[[#This Row],[TS ZH O/B 26.03.23]:[PR3]],3)</f>
        <v>0</v>
      </c>
      <c r="J241" s="153">
        <f t="shared" si="6"/>
        <v>232</v>
      </c>
      <c r="K241" s="155">
        <f t="shared" si="7"/>
        <v>100</v>
      </c>
      <c r="L241" s="52" t="str">
        <f>IFERROR(VLOOKUP(Open[[#This Row],[TS ZH O/B 26.03.23 Rang]],$AZ$7:$BA$101,2,0)*L$5," ")</f>
        <v xml:space="preserve"> </v>
      </c>
      <c r="M241" s="52" t="str">
        <f>IFERROR(VLOOKUP(Open[[#This Row],[TS SG O 29.04.23 Rang]],$AZ$7:$BA$101,2,0)*M$5," ")</f>
        <v xml:space="preserve"> </v>
      </c>
      <c r="N241" s="52" t="str">
        <f>IFERROR(VLOOKUP(Open[[#This Row],[TS ES O 11.06.23 Rang]],$AZ$7:$BA$101,2,0)*N$5," ")</f>
        <v xml:space="preserve"> </v>
      </c>
      <c r="O241" s="52" t="str">
        <f>IFERROR(VLOOKUP(Open[[#This Row],[TS SH O 24.06.23 Rang]],$AZ$7:$BA$101,2,0)*O$5," ")</f>
        <v xml:space="preserve"> </v>
      </c>
      <c r="P241" s="52" t="str">
        <f>IFERROR(VLOOKUP(Open[[#This Row],[TS LU O A 1.6.23 R]],$AZ$7:$BA$101,2,0)*P$5," ")</f>
        <v xml:space="preserve"> </v>
      </c>
      <c r="Q241" s="52" t="str">
        <f>IFERROR(VLOOKUP(Open[[#This Row],[TS LU O B 1.6.23 R]],$AZ$7:$BA$101,2,0)*Q$5," ")</f>
        <v xml:space="preserve"> </v>
      </c>
      <c r="R241" s="52" t="str">
        <f>IFERROR(VLOOKUP(Open[[#This Row],[TS ZH O/A 8.7.23 R]],$AZ$7:$BA$101,2,0)*R$5," ")</f>
        <v xml:space="preserve"> </v>
      </c>
      <c r="S241" s="148" t="str">
        <f>IFERROR(VLOOKUP(Open[[#This Row],[TS ZH O/B 8.7.23 R]],$AZ$7:$BA$101,2,0)*S$5," ")</f>
        <v xml:space="preserve"> </v>
      </c>
      <c r="T241" s="148" t="str">
        <f>IFERROR(VLOOKUP(Open[[#This Row],[TS BA O A 12.08.23 R]],$AZ$7:$BA$101,2,0)*T$5," ")</f>
        <v xml:space="preserve"> </v>
      </c>
      <c r="U241" s="148" t="str">
        <f>IFERROR(VLOOKUP(Open[[#This Row],[TS BA O B 12.08.23  R]],$AZ$7:$BA$101,2,0)*U$5," ")</f>
        <v xml:space="preserve"> </v>
      </c>
      <c r="V241" s="148" t="str">
        <f>IFERROR(VLOOKUP(Open[[#This Row],[SM LT O A 2.9.23 R]],$AZ$7:$BA$101,2,0)*V$5," ")</f>
        <v xml:space="preserve"> </v>
      </c>
      <c r="W241" s="148" t="str">
        <f>IFERROR(VLOOKUP(Open[[#This Row],[SM LT O B 2.9.23 R]],$AZ$7:$BA$101,2,0)*W$5," ")</f>
        <v xml:space="preserve"> </v>
      </c>
      <c r="X241" s="148" t="str">
        <f>IFERROR(VLOOKUP(Open[[#This Row],[TS LA O 16.9.23 R]],$AZ$7:$BA$101,2,0)*X$5," ")</f>
        <v xml:space="preserve"> </v>
      </c>
      <c r="Y241" s="148" t="str">
        <f>IFERROR(VLOOKUP(Open[[#This Row],[TS ZH O 8.10.23 R]],$AZ$7:$BA$101,2,0)*Y$5," ")</f>
        <v xml:space="preserve"> </v>
      </c>
      <c r="Z241" s="148" t="str">
        <f>IFERROR(VLOOKUP(Open[[#This Row],[TS ZH O/A 6.1.24 R]],$AZ$7:$BA$101,2,0)*Z$5," ")</f>
        <v xml:space="preserve"> </v>
      </c>
      <c r="AA241" s="148">
        <f>IFERROR(VLOOKUP(Open[[#This Row],[TS ZH O/B 6.1.24 R]],$AZ$7:$BA$101,2,0)*AA$5," ")</f>
        <v>100</v>
      </c>
      <c r="AB241" s="148" t="str">
        <f>IFERROR(VLOOKUP(Open[[#This Row],[TS SH O 13.1.24 R]],$AZ$7:$BA$101,2,0)*AB$5," ")</f>
        <v xml:space="preserve"> </v>
      </c>
      <c r="AC241">
        <v>0</v>
      </c>
      <c r="AD241">
        <v>0</v>
      </c>
      <c r="AE241">
        <v>0</v>
      </c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>
        <v>1</v>
      </c>
      <c r="AV241" s="63"/>
    </row>
    <row r="242" spans="1:48">
      <c r="A242" s="53">
        <f>RANK(Open[[#This Row],[PR Punkte]],Open[PR Punkte],0)</f>
        <v>236</v>
      </c>
      <c r="B242">
        <f>IF(Open[[#This Row],[PR Rang beim letzten Turnier]]&gt;Open[[#This Row],[PR Rang]],1,IF(Open[[#This Row],[PR Rang beim letzten Turnier]]=Open[[#This Row],[PR Rang]],0,-1))</f>
        <v>0</v>
      </c>
      <c r="C242" s="53">
        <f>RANK(Open[[#This Row],[PR Punkte]],Open[PR Punkte],0)</f>
        <v>236</v>
      </c>
      <c r="D242" s="1" t="s">
        <v>910</v>
      </c>
      <c r="E242" t="s">
        <v>10</v>
      </c>
      <c r="F242" s="99">
        <f>SUM(Open[[#This Row],[PR 1]:[PR 3]])</f>
        <v>92.5</v>
      </c>
      <c r="G242" s="52">
        <f>LARGE(Open[[#This Row],[TS ZH O/B 26.03.23]:[PR3]],1)</f>
        <v>70</v>
      </c>
      <c r="H242" s="52">
        <f>LARGE(Open[[#This Row],[TS ZH O/B 26.03.23]:[PR3]],2)</f>
        <v>22.5</v>
      </c>
      <c r="I242" s="52">
        <f>LARGE(Open[[#This Row],[TS ZH O/B 26.03.23]:[PR3]],3)</f>
        <v>0</v>
      </c>
      <c r="J242" s="1">
        <f t="shared" si="6"/>
        <v>236</v>
      </c>
      <c r="K242" s="52">
        <f t="shared" si="7"/>
        <v>92.5</v>
      </c>
      <c r="L242" s="52" t="str">
        <f>IFERROR(VLOOKUP(Open[[#This Row],[TS ZH O/B 26.03.23 Rang]],$AZ$7:$BA$101,2,0)*L$5," ")</f>
        <v xml:space="preserve"> </v>
      </c>
      <c r="M242" s="52" t="str">
        <f>IFERROR(VLOOKUP(Open[[#This Row],[TS SG O 29.04.23 Rang]],$AZ$7:$BA$101,2,0)*M$5," ")</f>
        <v xml:space="preserve"> </v>
      </c>
      <c r="N242" s="52" t="str">
        <f>IFERROR(VLOOKUP(Open[[#This Row],[TS ES O 11.06.23 Rang]],$AZ$7:$BA$101,2,0)*N$5," ")</f>
        <v xml:space="preserve"> </v>
      </c>
      <c r="O242" s="52" t="str">
        <f>IFERROR(VLOOKUP(Open[[#This Row],[TS SH O 24.06.23 Rang]],$AZ$7:$BA$101,2,0)*O$5," ")</f>
        <v xml:space="preserve"> </v>
      </c>
      <c r="P242" s="52" t="str">
        <f>IFERROR(VLOOKUP(Open[[#This Row],[TS LU O A 1.6.23 R]],$AZ$7:$BA$101,2,0)*P$5," ")</f>
        <v xml:space="preserve"> </v>
      </c>
      <c r="Q242" s="52" t="str">
        <f>IFERROR(VLOOKUP(Open[[#This Row],[TS LU O B 1.6.23 R]],$AZ$7:$BA$101,2,0)*Q$5," ")</f>
        <v xml:space="preserve"> </v>
      </c>
      <c r="R242" s="52" t="str">
        <f>IFERROR(VLOOKUP(Open[[#This Row],[TS ZH O/A 8.7.23 R]],$AZ$7:$BA$101,2,0)*R$5," ")</f>
        <v xml:space="preserve"> </v>
      </c>
      <c r="S242" s="148" t="str">
        <f>IFERROR(VLOOKUP(Open[[#This Row],[TS ZH O/B 8.7.23 R]],$AZ$7:$BA$101,2,0)*S$5," ")</f>
        <v xml:space="preserve"> </v>
      </c>
      <c r="T242" s="148" t="str">
        <f>IFERROR(VLOOKUP(Open[[#This Row],[TS BA O A 12.08.23 R]],$AZ$7:$BA$101,2,0)*T$5," ")</f>
        <v xml:space="preserve"> </v>
      </c>
      <c r="U242" s="148">
        <f>IFERROR(VLOOKUP(Open[[#This Row],[TS BA O B 12.08.23  R]],$AZ$7:$BA$101,2,0)*U$5," ")</f>
        <v>70</v>
      </c>
      <c r="V242" s="148" t="str">
        <f>IFERROR(VLOOKUP(Open[[#This Row],[SM LT O A 2.9.23 R]],$AZ$7:$BA$101,2,0)*V$5," ")</f>
        <v xml:space="preserve"> </v>
      </c>
      <c r="W242" s="148">
        <f>IFERROR(VLOOKUP(Open[[#This Row],[SM LT O B 2.9.23 R]],$AZ$7:$BA$101,2,0)*W$5," ")</f>
        <v>22.5</v>
      </c>
      <c r="X242" s="148" t="str">
        <f>IFERROR(VLOOKUP(Open[[#This Row],[TS LA O 16.9.23 R]],$AZ$7:$BA$101,2,0)*X$5," ")</f>
        <v xml:space="preserve"> </v>
      </c>
      <c r="Y242" s="148" t="str">
        <f>IFERROR(VLOOKUP(Open[[#This Row],[TS ZH O 8.10.23 R]],$AZ$7:$BA$101,2,0)*Y$5," ")</f>
        <v xml:space="preserve"> </v>
      </c>
      <c r="Z242" s="148" t="str">
        <f>IFERROR(VLOOKUP(Open[[#This Row],[TS ZH O/A 6.1.24 R]],$AZ$7:$BA$101,2,0)*Z$5," ")</f>
        <v xml:space="preserve"> </v>
      </c>
      <c r="AA242" s="148" t="str">
        <f>IFERROR(VLOOKUP(Open[[#This Row],[TS ZH O/B 6.1.24 R]],$AZ$7:$BA$101,2,0)*AA$5," ")</f>
        <v xml:space="preserve"> </v>
      </c>
      <c r="AB242" s="148" t="str">
        <f>IFERROR(VLOOKUP(Open[[#This Row],[TS SH O 13.1.24 R]],$AZ$7:$BA$101,2,0)*AB$5," ")</f>
        <v xml:space="preserve"> </v>
      </c>
      <c r="AC242">
        <v>0</v>
      </c>
      <c r="AD242">
        <v>0</v>
      </c>
      <c r="AE242">
        <v>0</v>
      </c>
      <c r="AF242" s="63"/>
      <c r="AG242" s="63"/>
      <c r="AH242" s="63"/>
      <c r="AI242" s="63"/>
      <c r="AJ242" s="63"/>
      <c r="AK242" s="63"/>
      <c r="AL242" s="63"/>
      <c r="AM242" s="63"/>
      <c r="AN242" s="63"/>
      <c r="AO242" s="63">
        <v>4</v>
      </c>
      <c r="AP242" s="63"/>
      <c r="AQ242" s="63">
        <v>16</v>
      </c>
      <c r="AR242" s="63"/>
      <c r="AS242" s="63"/>
      <c r="AT242" s="63"/>
      <c r="AU242" s="63"/>
      <c r="AV242" s="63"/>
    </row>
    <row r="243" spans="1:48">
      <c r="A243" s="134">
        <f>RANK(Open[[#This Row],[PR Punkte]],Open[PR Punkte],0)</f>
        <v>237</v>
      </c>
      <c r="B243" s="133">
        <f>IF(Open[[#This Row],[PR Rang beim letzten Turnier]]&gt;Open[[#This Row],[PR Rang]],1,IF(Open[[#This Row],[PR Rang beim letzten Turnier]]=Open[[#This Row],[PR Rang]],0,-1))</f>
        <v>0</v>
      </c>
      <c r="C243" s="134">
        <f>RANK(Open[[#This Row],[PR Punkte]],Open[PR Punkte],0)</f>
        <v>237</v>
      </c>
      <c r="D243" t="s">
        <v>782</v>
      </c>
      <c r="E243" t="s">
        <v>657</v>
      </c>
      <c r="F243" s="135">
        <f>SUM(Open[[#This Row],[PR 1]:[PR 3]])</f>
        <v>90</v>
      </c>
      <c r="G243" s="52">
        <f>LARGE(Open[[#This Row],[TS ZH O/B 26.03.23]:[PR3]],1)</f>
        <v>90</v>
      </c>
      <c r="H243" s="52">
        <f>LARGE(Open[[#This Row],[TS ZH O/B 26.03.23]:[PR3]],2)</f>
        <v>0</v>
      </c>
      <c r="I243" s="52">
        <f>LARGE(Open[[#This Row],[TS ZH O/B 26.03.23]:[PR3]],3)</f>
        <v>0</v>
      </c>
      <c r="J243" s="137">
        <f t="shared" si="6"/>
        <v>237</v>
      </c>
      <c r="K243" s="136">
        <f t="shared" si="7"/>
        <v>90</v>
      </c>
      <c r="L243" s="52">
        <f>IFERROR(VLOOKUP(Open[[#This Row],[TS ZH O/B 26.03.23 Rang]],$AZ$7:$BA$101,2,0)*L$5," ")</f>
        <v>90</v>
      </c>
      <c r="M243" s="52" t="str">
        <f>IFERROR(VLOOKUP(Open[[#This Row],[TS SG O 29.04.23 Rang]],$AZ$7:$BA$101,2,0)*M$5," ")</f>
        <v xml:space="preserve"> </v>
      </c>
      <c r="N243" s="52" t="str">
        <f>IFERROR(VLOOKUP(Open[[#This Row],[TS ES O 11.06.23 Rang]],$AZ$7:$BA$101,2,0)*N$5," ")</f>
        <v xml:space="preserve"> </v>
      </c>
      <c r="O243" s="52" t="str">
        <f>IFERROR(VLOOKUP(Open[[#This Row],[TS SH O 24.06.23 Rang]],$AZ$7:$BA$101,2,0)*O$5," ")</f>
        <v xml:space="preserve"> </v>
      </c>
      <c r="P243" s="52" t="str">
        <f>IFERROR(VLOOKUP(Open[[#This Row],[TS LU O A 1.6.23 R]],$AZ$7:$BA$101,2,0)*P$5," ")</f>
        <v xml:space="preserve"> </v>
      </c>
      <c r="Q243" s="52" t="str">
        <f>IFERROR(VLOOKUP(Open[[#This Row],[TS LU O B 1.6.23 R]],$AZ$7:$BA$101,2,0)*Q$5," ")</f>
        <v xml:space="preserve"> </v>
      </c>
      <c r="R243" s="52" t="str">
        <f>IFERROR(VLOOKUP(Open[[#This Row],[TS ZH O/A 8.7.23 R]],$AZ$7:$BA$101,2,0)*R$5," ")</f>
        <v xml:space="preserve"> </v>
      </c>
      <c r="S243" s="148" t="str">
        <f>IFERROR(VLOOKUP(Open[[#This Row],[TS ZH O/B 8.7.23 R]],$AZ$7:$BA$101,2,0)*S$5," ")</f>
        <v xml:space="preserve"> </v>
      </c>
      <c r="T243" s="148" t="str">
        <f>IFERROR(VLOOKUP(Open[[#This Row],[TS BA O A 12.08.23 R]],$AZ$7:$BA$101,2,0)*T$5," ")</f>
        <v xml:space="preserve"> </v>
      </c>
      <c r="U243" s="148" t="str">
        <f>IFERROR(VLOOKUP(Open[[#This Row],[TS BA O B 12.08.23  R]],$AZ$7:$BA$101,2,0)*U$5," ")</f>
        <v xml:space="preserve"> </v>
      </c>
      <c r="V243" s="148" t="str">
        <f>IFERROR(VLOOKUP(Open[[#This Row],[SM LT O A 2.9.23 R]],$AZ$7:$BA$101,2,0)*V$5," ")</f>
        <v xml:space="preserve"> </v>
      </c>
      <c r="W243" s="148" t="str">
        <f>IFERROR(VLOOKUP(Open[[#This Row],[SM LT O B 2.9.23 R]],$AZ$7:$BA$101,2,0)*W$5," ")</f>
        <v xml:space="preserve"> </v>
      </c>
      <c r="X243" s="148" t="str">
        <f>IFERROR(VLOOKUP(Open[[#This Row],[TS LA O 16.9.23 R]],$AZ$7:$BA$101,2,0)*X$5," ")</f>
        <v xml:space="preserve"> </v>
      </c>
      <c r="Y243" s="148" t="str">
        <f>IFERROR(VLOOKUP(Open[[#This Row],[TS ZH O 8.10.23 R]],$AZ$7:$BA$101,2,0)*Y$5," ")</f>
        <v xml:space="preserve"> </v>
      </c>
      <c r="Z243" s="148" t="str">
        <f>IFERROR(VLOOKUP(Open[[#This Row],[TS ZH O/A 6.1.24 R]],$AZ$7:$BA$101,2,0)*Z$5," ")</f>
        <v xml:space="preserve"> </v>
      </c>
      <c r="AA243" s="148" t="str">
        <f>IFERROR(VLOOKUP(Open[[#This Row],[TS ZH O/B 6.1.24 R]],$AZ$7:$BA$101,2,0)*AA$5," ")</f>
        <v xml:space="preserve"> </v>
      </c>
      <c r="AB243" s="148" t="str">
        <f>IFERROR(VLOOKUP(Open[[#This Row],[TS SH O 13.1.24 R]],$AZ$7:$BA$101,2,0)*AB$5," ")</f>
        <v xml:space="preserve"> </v>
      </c>
      <c r="AC243">
        <v>0</v>
      </c>
      <c r="AD243">
        <v>0</v>
      </c>
      <c r="AE243">
        <v>0</v>
      </c>
      <c r="AF243" s="63">
        <v>2</v>
      </c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</row>
    <row r="244" spans="1:48">
      <c r="A244" s="53">
        <f>RANK(Open[[#This Row],[PR Punkte]],Open[PR Punkte],0)</f>
        <v>237</v>
      </c>
      <c r="B244">
        <f>IF(Open[[#This Row],[PR Rang beim letzten Turnier]]&gt;Open[[#This Row],[PR Rang]],1,IF(Open[[#This Row],[PR Rang beim letzten Turnier]]=Open[[#This Row],[PR Rang]],0,-1))</f>
        <v>0</v>
      </c>
      <c r="C244" s="53">
        <f>RANK(Open[[#This Row],[PR Punkte]],Open[PR Punkte],0)</f>
        <v>237</v>
      </c>
      <c r="D244" s="1" t="s">
        <v>588</v>
      </c>
      <c r="E244" t="s">
        <v>10</v>
      </c>
      <c r="F244" s="99">
        <f>SUM(Open[[#This Row],[PR 1]:[PR 3]])</f>
        <v>90</v>
      </c>
      <c r="G244" s="52">
        <f>LARGE(Open[[#This Row],[TS ZH O/B 26.03.23]:[PR3]],1)</f>
        <v>90</v>
      </c>
      <c r="H244" s="52">
        <f>LARGE(Open[[#This Row],[TS ZH O/B 26.03.23]:[PR3]],2)</f>
        <v>0</v>
      </c>
      <c r="I244" s="52">
        <f>LARGE(Open[[#This Row],[TS ZH O/B 26.03.23]:[PR3]],3)</f>
        <v>0</v>
      </c>
      <c r="J244" s="1">
        <f t="shared" si="6"/>
        <v>237</v>
      </c>
      <c r="K244" s="52">
        <f t="shared" si="7"/>
        <v>90</v>
      </c>
      <c r="L244" s="52" t="str">
        <f>IFERROR(VLOOKUP(Open[[#This Row],[TS ZH O/B 26.03.23 Rang]],$AZ$7:$BA$101,2,0)*L$5," ")</f>
        <v xml:space="preserve"> </v>
      </c>
      <c r="M244" s="52" t="str">
        <f>IFERROR(VLOOKUP(Open[[#This Row],[TS SG O 29.04.23 Rang]],$AZ$7:$BA$101,2,0)*M$5," ")</f>
        <v xml:space="preserve"> </v>
      </c>
      <c r="N244" s="52" t="str">
        <f>IFERROR(VLOOKUP(Open[[#This Row],[TS ES O 11.06.23 Rang]],$AZ$7:$BA$101,2,0)*N$5," ")</f>
        <v xml:space="preserve"> </v>
      </c>
      <c r="O244" s="52" t="str">
        <f>IFERROR(VLOOKUP(Open[[#This Row],[TS SH O 24.06.23 Rang]],$AZ$7:$BA$101,2,0)*O$5," ")</f>
        <v xml:space="preserve"> </v>
      </c>
      <c r="P244" s="52" t="str">
        <f>IFERROR(VLOOKUP(Open[[#This Row],[TS LU O A 1.6.23 R]],$AZ$7:$BA$101,2,0)*P$5," ")</f>
        <v xml:space="preserve"> </v>
      </c>
      <c r="Q244" s="52" t="str">
        <f>IFERROR(VLOOKUP(Open[[#This Row],[TS LU O B 1.6.23 R]],$AZ$7:$BA$101,2,0)*Q$5," ")</f>
        <v xml:space="preserve"> </v>
      </c>
      <c r="R244" s="52" t="str">
        <f>IFERROR(VLOOKUP(Open[[#This Row],[TS ZH O/A 8.7.23 R]],$AZ$7:$BA$101,2,0)*R$5," ")</f>
        <v xml:space="preserve"> </v>
      </c>
      <c r="S244" s="148" t="str">
        <f>IFERROR(VLOOKUP(Open[[#This Row],[TS ZH O/B 8.7.23 R]],$AZ$7:$BA$101,2,0)*S$5," ")</f>
        <v xml:space="preserve"> </v>
      </c>
      <c r="T244" s="148" t="str">
        <f>IFERROR(VLOOKUP(Open[[#This Row],[TS BA O A 12.08.23 R]],$AZ$7:$BA$101,2,0)*T$5," ")</f>
        <v xml:space="preserve"> </v>
      </c>
      <c r="U244" s="148" t="str">
        <f>IFERROR(VLOOKUP(Open[[#This Row],[TS BA O B 12.08.23  R]],$AZ$7:$BA$101,2,0)*U$5," ")</f>
        <v xml:space="preserve"> </v>
      </c>
      <c r="V244" s="148" t="str">
        <f>IFERROR(VLOOKUP(Open[[#This Row],[SM LT O A 2.9.23 R]],$AZ$7:$BA$101,2,0)*V$5," ")</f>
        <v xml:space="preserve"> </v>
      </c>
      <c r="W244" s="148">
        <f>IFERROR(VLOOKUP(Open[[#This Row],[SM LT O B 2.9.23 R]],$AZ$7:$BA$101,2,0)*W$5," ")</f>
        <v>90</v>
      </c>
      <c r="X244" s="148" t="str">
        <f>IFERROR(VLOOKUP(Open[[#This Row],[TS LA O 16.9.23 R]],$AZ$7:$BA$101,2,0)*X$5," ")</f>
        <v xml:space="preserve"> </v>
      </c>
      <c r="Y244" s="148" t="str">
        <f>IFERROR(VLOOKUP(Open[[#This Row],[TS ZH O 8.10.23 R]],$AZ$7:$BA$101,2,0)*Y$5," ")</f>
        <v xml:space="preserve"> </v>
      </c>
      <c r="Z244" s="148" t="str">
        <f>IFERROR(VLOOKUP(Open[[#This Row],[TS ZH O/A 6.1.24 R]],$AZ$7:$BA$101,2,0)*Z$5," ")</f>
        <v xml:space="preserve"> </v>
      </c>
      <c r="AA244" s="148" t="str">
        <f>IFERROR(VLOOKUP(Open[[#This Row],[TS ZH O/B 6.1.24 R]],$AZ$7:$BA$101,2,0)*AA$5," ")</f>
        <v xml:space="preserve"> </v>
      </c>
      <c r="AB244" s="148" t="str">
        <f>IFERROR(VLOOKUP(Open[[#This Row],[TS SH O 13.1.24 R]],$AZ$7:$BA$101,2,0)*AB$5," ")</f>
        <v xml:space="preserve"> </v>
      </c>
      <c r="AC244">
        <v>0</v>
      </c>
      <c r="AD244">
        <v>0</v>
      </c>
      <c r="AE244">
        <v>0</v>
      </c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>
        <v>2</v>
      </c>
      <c r="AR244" s="63"/>
      <c r="AS244" s="63"/>
      <c r="AT244" s="63"/>
      <c r="AU244" s="63"/>
      <c r="AV244" s="63"/>
    </row>
    <row r="245" spans="1:48">
      <c r="A245" s="53">
        <f>RANK(Open[[#This Row],[PR Punkte]],Open[PR Punkte],0)</f>
        <v>237</v>
      </c>
      <c r="B245">
        <f>IF(Open[[#This Row],[PR Rang beim letzten Turnier]]&gt;Open[[#This Row],[PR Rang]],1,IF(Open[[#This Row],[PR Rang beim letzten Turnier]]=Open[[#This Row],[PR Rang]],0,-1))</f>
        <v>0</v>
      </c>
      <c r="C245" s="53">
        <f>RANK(Open[[#This Row],[PR Punkte]],Open[PR Punkte],0)</f>
        <v>237</v>
      </c>
      <c r="D245" t="s">
        <v>100</v>
      </c>
      <c r="E245" t="s">
        <v>10</v>
      </c>
      <c r="F245" s="52">
        <f>SUM(Open[[#This Row],[PR 1]:[PR 3]])</f>
        <v>90</v>
      </c>
      <c r="G245" s="52">
        <f>LARGE(Open[[#This Row],[TS ZH O/B 26.03.23]:[PR3]],1)</f>
        <v>90</v>
      </c>
      <c r="H245" s="52">
        <f>LARGE(Open[[#This Row],[TS ZH O/B 26.03.23]:[PR3]],2)</f>
        <v>0</v>
      </c>
      <c r="I245" s="52">
        <f>LARGE(Open[[#This Row],[TS ZH O/B 26.03.23]:[PR3]],3)</f>
        <v>0</v>
      </c>
      <c r="J245" s="1">
        <f t="shared" si="6"/>
        <v>237</v>
      </c>
      <c r="K245" s="52">
        <f t="shared" si="7"/>
        <v>90</v>
      </c>
      <c r="L245" s="52" t="str">
        <f>IFERROR(VLOOKUP(Open[[#This Row],[TS ZH O/B 26.03.23 Rang]],$AZ$7:$BA$101,2,0)*L$5," ")</f>
        <v xml:space="preserve"> </v>
      </c>
      <c r="M245" s="52" t="str">
        <f>IFERROR(VLOOKUP(Open[[#This Row],[TS SG O 29.04.23 Rang]],$AZ$7:$BA$101,2,0)*M$5," ")</f>
        <v xml:space="preserve"> </v>
      </c>
      <c r="N245" s="52" t="str">
        <f>IFERROR(VLOOKUP(Open[[#This Row],[TS ES O 11.06.23 Rang]],$AZ$7:$BA$101,2,0)*N$5," ")</f>
        <v xml:space="preserve"> </v>
      </c>
      <c r="O245" s="52" t="str">
        <f>IFERROR(VLOOKUP(Open[[#This Row],[TS SH O 24.06.23 Rang]],$AZ$7:$BA$101,2,0)*O$5," ")</f>
        <v xml:space="preserve"> </v>
      </c>
      <c r="P245" s="52" t="str">
        <f>IFERROR(VLOOKUP(Open[[#This Row],[TS LU O A 1.6.23 R]],$AZ$7:$BA$101,2,0)*P$5," ")</f>
        <v xml:space="preserve"> </v>
      </c>
      <c r="Q245" s="52">
        <f>IFERROR(VLOOKUP(Open[[#This Row],[TS LU O B 1.6.23 R]],$AZ$7:$BA$101,2,0)*Q$5," ")</f>
        <v>90</v>
      </c>
      <c r="R245" s="52" t="str">
        <f>IFERROR(VLOOKUP(Open[[#This Row],[TS ZH O/A 8.7.23 R]],$AZ$7:$BA$101,2,0)*R$5," ")</f>
        <v xml:space="preserve"> </v>
      </c>
      <c r="S245" s="148" t="str">
        <f>IFERROR(VLOOKUP(Open[[#This Row],[TS ZH O/B 8.7.23 R]],$AZ$7:$BA$101,2,0)*S$5," ")</f>
        <v xml:space="preserve"> </v>
      </c>
      <c r="T245" s="148" t="str">
        <f>IFERROR(VLOOKUP(Open[[#This Row],[TS BA O A 12.08.23 R]],$AZ$7:$BA$101,2,0)*T$5," ")</f>
        <v xml:space="preserve"> </v>
      </c>
      <c r="U245" s="148" t="str">
        <f>IFERROR(VLOOKUP(Open[[#This Row],[TS BA O B 12.08.23  R]],$AZ$7:$BA$101,2,0)*U$5," ")</f>
        <v xml:space="preserve"> </v>
      </c>
      <c r="V245" s="148" t="str">
        <f>IFERROR(VLOOKUP(Open[[#This Row],[SM LT O A 2.9.23 R]],$AZ$7:$BA$101,2,0)*V$5," ")</f>
        <v xml:space="preserve"> </v>
      </c>
      <c r="W245" s="148" t="str">
        <f>IFERROR(VLOOKUP(Open[[#This Row],[SM LT O B 2.9.23 R]],$AZ$7:$BA$101,2,0)*W$5," ")</f>
        <v xml:space="preserve"> </v>
      </c>
      <c r="X245" s="148" t="str">
        <f>IFERROR(VLOOKUP(Open[[#This Row],[TS LA O 16.9.23 R]],$AZ$7:$BA$101,2,0)*X$5," ")</f>
        <v xml:space="preserve"> </v>
      </c>
      <c r="Y245" s="148" t="str">
        <f>IFERROR(VLOOKUP(Open[[#This Row],[TS ZH O 8.10.23 R]],$AZ$7:$BA$101,2,0)*Y$5," ")</f>
        <v xml:space="preserve"> </v>
      </c>
      <c r="Z245" s="148" t="str">
        <f>IFERROR(VLOOKUP(Open[[#This Row],[TS ZH O/A 6.1.24 R]],$AZ$7:$BA$101,2,0)*Z$5," ")</f>
        <v xml:space="preserve"> </v>
      </c>
      <c r="AA245" s="148" t="str">
        <f>IFERROR(VLOOKUP(Open[[#This Row],[TS ZH O/B 6.1.24 R]],$AZ$7:$BA$101,2,0)*AA$5," ")</f>
        <v xml:space="preserve"> </v>
      </c>
      <c r="AB245" s="148" t="str">
        <f>IFERROR(VLOOKUP(Open[[#This Row],[TS SH O 13.1.24 R]],$AZ$7:$BA$101,2,0)*AB$5," ")</f>
        <v xml:space="preserve"> </v>
      </c>
      <c r="AC245">
        <v>0</v>
      </c>
      <c r="AD245">
        <v>0</v>
      </c>
      <c r="AE245">
        <v>0</v>
      </c>
      <c r="AF245" s="63"/>
      <c r="AG245" s="63"/>
      <c r="AH245" s="63"/>
      <c r="AI245" s="63"/>
      <c r="AJ245" s="63"/>
      <c r="AK245" s="63">
        <v>2</v>
      </c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</row>
    <row r="246" spans="1:48">
      <c r="A246" s="53">
        <f>RANK(Open[[#This Row],[PR Punkte]],Open[PR Punkte],0)</f>
        <v>237</v>
      </c>
      <c r="B246">
        <f>IF(Open[[#This Row],[PR Rang beim letzten Turnier]]&gt;Open[[#This Row],[PR Rang]],1,IF(Open[[#This Row],[PR Rang beim letzten Turnier]]=Open[[#This Row],[PR Rang]],0,-1))</f>
        <v>0</v>
      </c>
      <c r="C246" s="53">
        <f>RANK(Open[[#This Row],[PR Punkte]],Open[PR Punkte],0)</f>
        <v>237</v>
      </c>
      <c r="D246" t="s">
        <v>99</v>
      </c>
      <c r="E246" t="s">
        <v>10</v>
      </c>
      <c r="F246" s="52">
        <f>SUM(Open[[#This Row],[PR 1]:[PR 3]])</f>
        <v>90</v>
      </c>
      <c r="G246" s="52">
        <f>LARGE(Open[[#This Row],[TS ZH O/B 26.03.23]:[PR3]],1)</f>
        <v>90</v>
      </c>
      <c r="H246" s="52">
        <f>LARGE(Open[[#This Row],[TS ZH O/B 26.03.23]:[PR3]],2)</f>
        <v>0</v>
      </c>
      <c r="I246" s="52">
        <f>LARGE(Open[[#This Row],[TS ZH O/B 26.03.23]:[PR3]],3)</f>
        <v>0</v>
      </c>
      <c r="J246" s="1">
        <f t="shared" si="6"/>
        <v>237</v>
      </c>
      <c r="K246" s="52">
        <f t="shared" si="7"/>
        <v>90</v>
      </c>
      <c r="L246" s="52" t="str">
        <f>IFERROR(VLOOKUP(Open[[#This Row],[TS ZH O/B 26.03.23 Rang]],$AZ$7:$BA$101,2,0)*L$5," ")</f>
        <v xml:space="preserve"> </v>
      </c>
      <c r="M246" s="52" t="str">
        <f>IFERROR(VLOOKUP(Open[[#This Row],[TS SG O 29.04.23 Rang]],$AZ$7:$BA$101,2,0)*M$5," ")</f>
        <v xml:space="preserve"> </v>
      </c>
      <c r="N246" s="52" t="str">
        <f>IFERROR(VLOOKUP(Open[[#This Row],[TS ES O 11.06.23 Rang]],$AZ$7:$BA$101,2,0)*N$5," ")</f>
        <v xml:space="preserve"> </v>
      </c>
      <c r="O246" s="52" t="str">
        <f>IFERROR(VLOOKUP(Open[[#This Row],[TS SH O 24.06.23 Rang]],$AZ$7:$BA$101,2,0)*O$5," ")</f>
        <v xml:space="preserve"> </v>
      </c>
      <c r="P246" s="52" t="str">
        <f>IFERROR(VLOOKUP(Open[[#This Row],[TS LU O A 1.6.23 R]],$AZ$7:$BA$101,2,0)*P$5," ")</f>
        <v xml:space="preserve"> </v>
      </c>
      <c r="Q246" s="52">
        <f>IFERROR(VLOOKUP(Open[[#This Row],[TS LU O B 1.6.23 R]],$AZ$7:$BA$101,2,0)*Q$5," ")</f>
        <v>90</v>
      </c>
      <c r="R246" s="52" t="str">
        <f>IFERROR(VLOOKUP(Open[[#This Row],[TS ZH O/A 8.7.23 R]],$AZ$7:$BA$101,2,0)*R$5," ")</f>
        <v xml:space="preserve"> </v>
      </c>
      <c r="S246" s="148" t="str">
        <f>IFERROR(VLOOKUP(Open[[#This Row],[TS ZH O/B 8.7.23 R]],$AZ$7:$BA$101,2,0)*S$5," ")</f>
        <v xml:space="preserve"> </v>
      </c>
      <c r="T246" s="148" t="str">
        <f>IFERROR(VLOOKUP(Open[[#This Row],[TS BA O A 12.08.23 R]],$AZ$7:$BA$101,2,0)*T$5," ")</f>
        <v xml:space="preserve"> </v>
      </c>
      <c r="U246" s="148" t="str">
        <f>IFERROR(VLOOKUP(Open[[#This Row],[TS BA O B 12.08.23  R]],$AZ$7:$BA$101,2,0)*U$5," ")</f>
        <v xml:space="preserve"> </v>
      </c>
      <c r="V246" s="148" t="str">
        <f>IFERROR(VLOOKUP(Open[[#This Row],[SM LT O A 2.9.23 R]],$AZ$7:$BA$101,2,0)*V$5," ")</f>
        <v xml:space="preserve"> </v>
      </c>
      <c r="W246" s="148" t="str">
        <f>IFERROR(VLOOKUP(Open[[#This Row],[SM LT O B 2.9.23 R]],$AZ$7:$BA$101,2,0)*W$5," ")</f>
        <v xml:space="preserve"> </v>
      </c>
      <c r="X246" s="148" t="str">
        <f>IFERROR(VLOOKUP(Open[[#This Row],[TS LA O 16.9.23 R]],$AZ$7:$BA$101,2,0)*X$5," ")</f>
        <v xml:space="preserve"> </v>
      </c>
      <c r="Y246" s="148" t="str">
        <f>IFERROR(VLOOKUP(Open[[#This Row],[TS ZH O 8.10.23 R]],$AZ$7:$BA$101,2,0)*Y$5," ")</f>
        <v xml:space="preserve"> </v>
      </c>
      <c r="Z246" s="148" t="str">
        <f>IFERROR(VLOOKUP(Open[[#This Row],[TS ZH O/A 6.1.24 R]],$AZ$7:$BA$101,2,0)*Z$5," ")</f>
        <v xml:space="preserve"> </v>
      </c>
      <c r="AA246" s="148" t="str">
        <f>IFERROR(VLOOKUP(Open[[#This Row],[TS ZH O/B 6.1.24 R]],$AZ$7:$BA$101,2,0)*AA$5," ")</f>
        <v xml:space="preserve"> </v>
      </c>
      <c r="AB246" s="148" t="str">
        <f>IFERROR(VLOOKUP(Open[[#This Row],[TS SH O 13.1.24 R]],$AZ$7:$BA$101,2,0)*AB$5," ")</f>
        <v xml:space="preserve"> </v>
      </c>
      <c r="AC246">
        <v>0</v>
      </c>
      <c r="AD246">
        <v>0</v>
      </c>
      <c r="AE246">
        <v>0</v>
      </c>
      <c r="AF246" s="63"/>
      <c r="AG246" s="63"/>
      <c r="AH246" s="63"/>
      <c r="AI246" s="63"/>
      <c r="AJ246" s="63"/>
      <c r="AK246" s="63">
        <v>2</v>
      </c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</row>
    <row r="247" spans="1:48">
      <c r="A247" s="53">
        <f>RANK(Open[[#This Row],[PR Punkte]],Open[PR Punkte],0)</f>
        <v>237</v>
      </c>
      <c r="B247">
        <f>IF(Open[[#This Row],[PR Rang beim letzten Turnier]]&gt;Open[[#This Row],[PR Rang]],1,IF(Open[[#This Row],[PR Rang beim letzten Turnier]]=Open[[#This Row],[PR Rang]],0,-1))</f>
        <v>0</v>
      </c>
      <c r="C247" s="53">
        <f>RANK(Open[[#This Row],[PR Punkte]],Open[PR Punkte],0)</f>
        <v>237</v>
      </c>
      <c r="D247" s="1" t="s">
        <v>661</v>
      </c>
      <c r="E247" t="s">
        <v>10</v>
      </c>
      <c r="F247" s="99">
        <f>SUM(Open[[#This Row],[PR 1]:[PR 3]])</f>
        <v>90</v>
      </c>
      <c r="G247" s="52">
        <f>LARGE(Open[[#This Row],[TS ZH O/B 26.03.23]:[PR3]],1)</f>
        <v>90</v>
      </c>
      <c r="H247" s="52">
        <f>LARGE(Open[[#This Row],[TS ZH O/B 26.03.23]:[PR3]],2)</f>
        <v>0</v>
      </c>
      <c r="I247" s="52">
        <f>LARGE(Open[[#This Row],[TS ZH O/B 26.03.23]:[PR3]],3)</f>
        <v>0</v>
      </c>
      <c r="J247" s="1">
        <f t="shared" si="6"/>
        <v>237</v>
      </c>
      <c r="K247" s="52">
        <f t="shared" si="7"/>
        <v>90</v>
      </c>
      <c r="L247" s="52" t="str">
        <f>IFERROR(VLOOKUP(Open[[#This Row],[TS ZH O/B 26.03.23 Rang]],$AZ$7:$BA$101,2,0)*L$5," ")</f>
        <v xml:space="preserve"> </v>
      </c>
      <c r="M247" s="52" t="str">
        <f>IFERROR(VLOOKUP(Open[[#This Row],[TS SG O 29.04.23 Rang]],$AZ$7:$BA$101,2,0)*M$5," ")</f>
        <v xml:space="preserve"> </v>
      </c>
      <c r="N247" s="52" t="str">
        <f>IFERROR(VLOOKUP(Open[[#This Row],[TS ES O 11.06.23 Rang]],$AZ$7:$BA$101,2,0)*N$5," ")</f>
        <v xml:space="preserve"> </v>
      </c>
      <c r="O247" s="52" t="str">
        <f>IFERROR(VLOOKUP(Open[[#This Row],[TS SH O 24.06.23 Rang]],$AZ$7:$BA$101,2,0)*O$5," ")</f>
        <v xml:space="preserve"> </v>
      </c>
      <c r="P247" s="52" t="str">
        <f>IFERROR(VLOOKUP(Open[[#This Row],[TS LU O A 1.6.23 R]],$AZ$7:$BA$101,2,0)*P$5," ")</f>
        <v xml:space="preserve"> </v>
      </c>
      <c r="Q247" s="52" t="str">
        <f>IFERROR(VLOOKUP(Open[[#This Row],[TS LU O B 1.6.23 R]],$AZ$7:$BA$101,2,0)*Q$5," ")</f>
        <v xml:space="preserve"> </v>
      </c>
      <c r="R247" s="52" t="str">
        <f>IFERROR(VLOOKUP(Open[[#This Row],[TS ZH O/A 8.7.23 R]],$AZ$7:$BA$101,2,0)*R$5," ")</f>
        <v xml:space="preserve"> </v>
      </c>
      <c r="S247" s="148">
        <f>IFERROR(VLOOKUP(Open[[#This Row],[TS ZH O/B 8.7.23 R]],$AZ$7:$BA$101,2,0)*S$5," ")</f>
        <v>90</v>
      </c>
      <c r="T247" s="148" t="str">
        <f>IFERROR(VLOOKUP(Open[[#This Row],[TS BA O A 12.08.23 R]],$AZ$7:$BA$101,2,0)*T$5," ")</f>
        <v xml:space="preserve"> </v>
      </c>
      <c r="U247" s="148" t="str">
        <f>IFERROR(VLOOKUP(Open[[#This Row],[TS BA O B 12.08.23  R]],$AZ$7:$BA$101,2,0)*U$5," ")</f>
        <v xml:space="preserve"> </v>
      </c>
      <c r="V247" s="148" t="str">
        <f>IFERROR(VLOOKUP(Open[[#This Row],[SM LT O A 2.9.23 R]],$AZ$7:$BA$101,2,0)*V$5," ")</f>
        <v xml:space="preserve"> </v>
      </c>
      <c r="W247" s="148" t="str">
        <f>IFERROR(VLOOKUP(Open[[#This Row],[SM LT O B 2.9.23 R]],$AZ$7:$BA$101,2,0)*W$5," ")</f>
        <v xml:space="preserve"> </v>
      </c>
      <c r="X247" s="148" t="str">
        <f>IFERROR(VLOOKUP(Open[[#This Row],[TS LA O 16.9.23 R]],$AZ$7:$BA$101,2,0)*X$5," ")</f>
        <v xml:space="preserve"> </v>
      </c>
      <c r="Y247" s="148" t="str">
        <f>IFERROR(VLOOKUP(Open[[#This Row],[TS ZH O 8.10.23 R]],$AZ$7:$BA$101,2,0)*Y$5," ")</f>
        <v xml:space="preserve"> </v>
      </c>
      <c r="Z247" s="148" t="str">
        <f>IFERROR(VLOOKUP(Open[[#This Row],[TS ZH O/A 6.1.24 R]],$AZ$7:$BA$101,2,0)*Z$5," ")</f>
        <v xml:space="preserve"> </v>
      </c>
      <c r="AA247" s="148" t="str">
        <f>IFERROR(VLOOKUP(Open[[#This Row],[TS ZH O/B 6.1.24 R]],$AZ$7:$BA$101,2,0)*AA$5," ")</f>
        <v xml:space="preserve"> </v>
      </c>
      <c r="AB247" s="148" t="str">
        <f>IFERROR(VLOOKUP(Open[[#This Row],[TS SH O 13.1.24 R]],$AZ$7:$BA$101,2,0)*AB$5," ")</f>
        <v xml:space="preserve"> </v>
      </c>
      <c r="AC247">
        <v>0</v>
      </c>
      <c r="AD247">
        <v>0</v>
      </c>
      <c r="AE247">
        <v>0</v>
      </c>
      <c r="AF247" s="63"/>
      <c r="AG247" s="63"/>
      <c r="AH247" s="63"/>
      <c r="AI247" s="63"/>
      <c r="AJ247" s="63"/>
      <c r="AK247" s="63"/>
      <c r="AL247" s="63"/>
      <c r="AM247" s="63">
        <v>2</v>
      </c>
      <c r="AN247" s="63"/>
      <c r="AO247" s="63"/>
      <c r="AP247" s="63"/>
      <c r="AQ247" s="63"/>
      <c r="AR247" s="63"/>
      <c r="AS247" s="63"/>
      <c r="AT247" s="63"/>
      <c r="AU247" s="63"/>
      <c r="AV247" s="63"/>
    </row>
    <row r="248" spans="1:48">
      <c r="A248" s="53">
        <f>RANK(Open[[#This Row],[PR Punkte]],Open[PR Punkte],0)</f>
        <v>237</v>
      </c>
      <c r="B248">
        <f>IF(Open[[#This Row],[PR Rang beim letzten Turnier]]&gt;Open[[#This Row],[PR Rang]],1,IF(Open[[#This Row],[PR Rang beim letzten Turnier]]=Open[[#This Row],[PR Rang]],0,-1))</f>
        <v>0</v>
      </c>
      <c r="C248" s="53">
        <f>RANK(Open[[#This Row],[PR Punkte]],Open[PR Punkte],0)</f>
        <v>237</v>
      </c>
      <c r="D248" s="1" t="s">
        <v>589</v>
      </c>
      <c r="E248" t="s">
        <v>10</v>
      </c>
      <c r="F248" s="99">
        <f>SUM(Open[[#This Row],[PR 1]:[PR 3]])</f>
        <v>90</v>
      </c>
      <c r="G248" s="52">
        <f>LARGE(Open[[#This Row],[TS ZH O/B 26.03.23]:[PR3]],1)</f>
        <v>90</v>
      </c>
      <c r="H248" s="52">
        <f>LARGE(Open[[#This Row],[TS ZH O/B 26.03.23]:[PR3]],2)</f>
        <v>0</v>
      </c>
      <c r="I248" s="52">
        <f>LARGE(Open[[#This Row],[TS ZH O/B 26.03.23]:[PR3]],3)</f>
        <v>0</v>
      </c>
      <c r="J248" s="1">
        <f t="shared" si="6"/>
        <v>237</v>
      </c>
      <c r="K248" s="52">
        <f t="shared" si="7"/>
        <v>90</v>
      </c>
      <c r="L248" s="52" t="str">
        <f>IFERROR(VLOOKUP(Open[[#This Row],[TS ZH O/B 26.03.23 Rang]],$AZ$7:$BA$101,2,0)*L$5," ")</f>
        <v xml:space="preserve"> </v>
      </c>
      <c r="M248" s="52" t="str">
        <f>IFERROR(VLOOKUP(Open[[#This Row],[TS SG O 29.04.23 Rang]],$AZ$7:$BA$101,2,0)*M$5," ")</f>
        <v xml:space="preserve"> </v>
      </c>
      <c r="N248" s="52" t="str">
        <f>IFERROR(VLOOKUP(Open[[#This Row],[TS ES O 11.06.23 Rang]],$AZ$7:$BA$101,2,0)*N$5," ")</f>
        <v xml:space="preserve"> </v>
      </c>
      <c r="O248" s="52" t="str">
        <f>IFERROR(VLOOKUP(Open[[#This Row],[TS SH O 24.06.23 Rang]],$AZ$7:$BA$101,2,0)*O$5," ")</f>
        <v xml:space="preserve"> </v>
      </c>
      <c r="P248" s="52" t="str">
        <f>IFERROR(VLOOKUP(Open[[#This Row],[TS LU O A 1.6.23 R]],$AZ$7:$BA$101,2,0)*P$5," ")</f>
        <v xml:space="preserve"> </v>
      </c>
      <c r="Q248" s="52" t="str">
        <f>IFERROR(VLOOKUP(Open[[#This Row],[TS LU O B 1.6.23 R]],$AZ$7:$BA$101,2,0)*Q$5," ")</f>
        <v xml:space="preserve"> </v>
      </c>
      <c r="R248" s="52" t="str">
        <f>IFERROR(VLOOKUP(Open[[#This Row],[TS ZH O/A 8.7.23 R]],$AZ$7:$BA$101,2,0)*R$5," ")</f>
        <v xml:space="preserve"> </v>
      </c>
      <c r="S248" s="148" t="str">
        <f>IFERROR(VLOOKUP(Open[[#This Row],[TS ZH O/B 8.7.23 R]],$AZ$7:$BA$101,2,0)*S$5," ")</f>
        <v xml:space="preserve"> </v>
      </c>
      <c r="T248" s="148" t="str">
        <f>IFERROR(VLOOKUP(Open[[#This Row],[TS BA O A 12.08.23 R]],$AZ$7:$BA$101,2,0)*T$5," ")</f>
        <v xml:space="preserve"> </v>
      </c>
      <c r="U248" s="148" t="str">
        <f>IFERROR(VLOOKUP(Open[[#This Row],[TS BA O B 12.08.23  R]],$AZ$7:$BA$101,2,0)*U$5," ")</f>
        <v xml:space="preserve"> </v>
      </c>
      <c r="V248" s="148" t="str">
        <f>IFERROR(VLOOKUP(Open[[#This Row],[SM LT O A 2.9.23 R]],$AZ$7:$BA$101,2,0)*V$5," ")</f>
        <v xml:space="preserve"> </v>
      </c>
      <c r="W248" s="148">
        <f>IFERROR(VLOOKUP(Open[[#This Row],[SM LT O B 2.9.23 R]],$AZ$7:$BA$101,2,0)*W$5," ")</f>
        <v>90</v>
      </c>
      <c r="X248" s="148" t="str">
        <f>IFERROR(VLOOKUP(Open[[#This Row],[TS LA O 16.9.23 R]],$AZ$7:$BA$101,2,0)*X$5," ")</f>
        <v xml:space="preserve"> </v>
      </c>
      <c r="Y248" s="148" t="str">
        <f>IFERROR(VLOOKUP(Open[[#This Row],[TS ZH O 8.10.23 R]],$AZ$7:$BA$101,2,0)*Y$5," ")</f>
        <v xml:space="preserve"> </v>
      </c>
      <c r="Z248" s="148" t="str">
        <f>IFERROR(VLOOKUP(Open[[#This Row],[TS ZH O/A 6.1.24 R]],$AZ$7:$BA$101,2,0)*Z$5," ")</f>
        <v xml:space="preserve"> </v>
      </c>
      <c r="AA248" s="148" t="str">
        <f>IFERROR(VLOOKUP(Open[[#This Row],[TS ZH O/B 6.1.24 R]],$AZ$7:$BA$101,2,0)*AA$5," ")</f>
        <v xml:space="preserve"> </v>
      </c>
      <c r="AB248" s="148" t="str">
        <f>IFERROR(VLOOKUP(Open[[#This Row],[TS SH O 13.1.24 R]],$AZ$7:$BA$101,2,0)*AB$5," ")</f>
        <v xml:space="preserve"> </v>
      </c>
      <c r="AC248">
        <v>0</v>
      </c>
      <c r="AD248">
        <v>0</v>
      </c>
      <c r="AE248">
        <v>0</v>
      </c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>
        <v>2</v>
      </c>
      <c r="AR248" s="63"/>
      <c r="AS248" s="63"/>
      <c r="AT248" s="63"/>
      <c r="AU248" s="63"/>
      <c r="AV248" s="63"/>
    </row>
    <row r="249" spans="1:48">
      <c r="A249" s="53">
        <f>RANK(Open[[#This Row],[PR Punkte]],Open[PR Punkte],0)</f>
        <v>237</v>
      </c>
      <c r="B249">
        <f>IF(Open[[#This Row],[PR Rang beim letzten Turnier]]&gt;Open[[#This Row],[PR Rang]],1,IF(Open[[#This Row],[PR Rang beim letzten Turnier]]=Open[[#This Row],[PR Rang]],0,-1))</f>
        <v>0</v>
      </c>
      <c r="C249" s="53">
        <f>RANK(Open[[#This Row],[PR Punkte]],Open[PR Punkte],0)</f>
        <v>237</v>
      </c>
      <c r="D249" s="1" t="s">
        <v>174</v>
      </c>
      <c r="E249" s="1" t="s">
        <v>10</v>
      </c>
      <c r="F249" s="52">
        <f>SUM(Open[[#This Row],[PR 1]:[PR 3]])</f>
        <v>90</v>
      </c>
      <c r="G249" s="52">
        <f>LARGE(Open[[#This Row],[TS ZH O/B 26.03.23]:[PR3]],1)</f>
        <v>90</v>
      </c>
      <c r="H249" s="52">
        <f>LARGE(Open[[#This Row],[TS ZH O/B 26.03.23]:[PR3]],2)</f>
        <v>0</v>
      </c>
      <c r="I249" s="52">
        <f>LARGE(Open[[#This Row],[TS ZH O/B 26.03.23]:[PR3]],3)</f>
        <v>0</v>
      </c>
      <c r="J249" s="1">
        <f t="shared" si="6"/>
        <v>237</v>
      </c>
      <c r="K249" s="52">
        <f t="shared" si="7"/>
        <v>90</v>
      </c>
      <c r="L249" s="52" t="str">
        <f>IFERROR(VLOOKUP(Open[[#This Row],[TS ZH O/B 26.03.23 Rang]],$AZ$7:$BA$101,2,0)*L$5," ")</f>
        <v xml:space="preserve"> </v>
      </c>
      <c r="M249" s="52" t="str">
        <f>IFERROR(VLOOKUP(Open[[#This Row],[TS SG O 29.04.23 Rang]],$AZ$7:$BA$101,2,0)*M$5," ")</f>
        <v xml:space="preserve"> </v>
      </c>
      <c r="N249" s="52" t="str">
        <f>IFERROR(VLOOKUP(Open[[#This Row],[TS ES O 11.06.23 Rang]],$AZ$7:$BA$101,2,0)*N$5," ")</f>
        <v xml:space="preserve"> </v>
      </c>
      <c r="O249" s="52" t="str">
        <f>IFERROR(VLOOKUP(Open[[#This Row],[TS SH O 24.06.23 Rang]],$AZ$7:$BA$101,2,0)*O$5," ")</f>
        <v xml:space="preserve"> </v>
      </c>
      <c r="P249" s="52" t="str">
        <f>IFERROR(VLOOKUP(Open[[#This Row],[TS LU O A 1.6.23 R]],$AZ$7:$BA$101,2,0)*P$5," ")</f>
        <v xml:space="preserve"> </v>
      </c>
      <c r="Q249" s="52" t="str">
        <f>IFERROR(VLOOKUP(Open[[#This Row],[TS LU O B 1.6.23 R]],$AZ$7:$BA$101,2,0)*Q$5," ")</f>
        <v xml:space="preserve"> </v>
      </c>
      <c r="R249" s="52" t="str">
        <f>IFERROR(VLOOKUP(Open[[#This Row],[TS ZH O/A 8.7.23 R]],$AZ$7:$BA$101,2,0)*R$5," ")</f>
        <v xml:space="preserve"> </v>
      </c>
      <c r="S249" s="148" t="str">
        <f>IFERROR(VLOOKUP(Open[[#This Row],[TS ZH O/B 8.7.23 R]],$AZ$7:$BA$101,2,0)*S$5," ")</f>
        <v xml:space="preserve"> </v>
      </c>
      <c r="T249" s="148" t="str">
        <f>IFERROR(VLOOKUP(Open[[#This Row],[TS BA O A 12.08.23 R]],$AZ$7:$BA$101,2,0)*T$5," ")</f>
        <v xml:space="preserve"> </v>
      </c>
      <c r="U249" s="148">
        <f>IFERROR(VLOOKUP(Open[[#This Row],[TS BA O B 12.08.23  R]],$AZ$7:$BA$101,2,0)*U$5," ")</f>
        <v>90</v>
      </c>
      <c r="V249" s="148" t="str">
        <f>IFERROR(VLOOKUP(Open[[#This Row],[SM LT O A 2.9.23 R]],$AZ$7:$BA$101,2,0)*V$5," ")</f>
        <v xml:space="preserve"> </v>
      </c>
      <c r="W249" s="148" t="str">
        <f>IFERROR(VLOOKUP(Open[[#This Row],[SM LT O B 2.9.23 R]],$AZ$7:$BA$101,2,0)*W$5," ")</f>
        <v xml:space="preserve"> </v>
      </c>
      <c r="X249" s="148" t="str">
        <f>IFERROR(VLOOKUP(Open[[#This Row],[TS LA O 16.9.23 R]],$AZ$7:$BA$101,2,0)*X$5," ")</f>
        <v xml:space="preserve"> </v>
      </c>
      <c r="Y249" s="148" t="str">
        <f>IFERROR(VLOOKUP(Open[[#This Row],[TS ZH O 8.10.23 R]],$AZ$7:$BA$101,2,0)*Y$5," ")</f>
        <v xml:space="preserve"> </v>
      </c>
      <c r="Z249" s="148" t="str">
        <f>IFERROR(VLOOKUP(Open[[#This Row],[TS ZH O/A 6.1.24 R]],$AZ$7:$BA$101,2,0)*Z$5," ")</f>
        <v xml:space="preserve"> </v>
      </c>
      <c r="AA249" s="148" t="str">
        <f>IFERROR(VLOOKUP(Open[[#This Row],[TS ZH O/B 6.1.24 R]],$AZ$7:$BA$101,2,0)*AA$5," ")</f>
        <v xml:space="preserve"> </v>
      </c>
      <c r="AB249" s="148" t="str">
        <f>IFERROR(VLOOKUP(Open[[#This Row],[TS SH O 13.1.24 R]],$AZ$7:$BA$101,2,0)*AB$5," ")</f>
        <v xml:space="preserve"> </v>
      </c>
      <c r="AC249">
        <v>0</v>
      </c>
      <c r="AD249">
        <v>0</v>
      </c>
      <c r="AE249">
        <v>0</v>
      </c>
      <c r="AF249" s="63"/>
      <c r="AG249" s="63"/>
      <c r="AH249" s="63"/>
      <c r="AI249" s="63"/>
      <c r="AJ249" s="63"/>
      <c r="AK249" s="63"/>
      <c r="AL249" s="63"/>
      <c r="AM249" s="63"/>
      <c r="AN249" s="63"/>
      <c r="AO249" s="63">
        <v>2</v>
      </c>
      <c r="AP249" s="63"/>
      <c r="AQ249" s="63"/>
      <c r="AR249" s="63"/>
      <c r="AS249" s="63"/>
      <c r="AT249" s="63"/>
      <c r="AU249" s="63"/>
      <c r="AV249" s="63"/>
    </row>
    <row r="250" spans="1:48">
      <c r="A250" s="53">
        <f>RANK(Open[[#This Row],[PR Punkte]],Open[PR Punkte],0)</f>
        <v>237</v>
      </c>
      <c r="B250">
        <f>IF(Open[[#This Row],[PR Rang beim letzten Turnier]]&gt;Open[[#This Row],[PR Rang]],1,IF(Open[[#This Row],[PR Rang beim letzten Turnier]]=Open[[#This Row],[PR Rang]],0,-1))</f>
        <v>0</v>
      </c>
      <c r="C250" s="53">
        <f>RANK(Open[[#This Row],[PR Punkte]],Open[PR Punkte],0)</f>
        <v>237</v>
      </c>
      <c r="D250" s="1" t="s">
        <v>919</v>
      </c>
      <c r="E250" t="s">
        <v>10</v>
      </c>
      <c r="F250" s="99">
        <f>SUM(Open[[#This Row],[PR 1]:[PR 3]])</f>
        <v>90</v>
      </c>
      <c r="G250" s="52">
        <f>LARGE(Open[[#This Row],[TS ZH O/B 26.03.23]:[PR3]],1)</f>
        <v>50</v>
      </c>
      <c r="H250" s="52">
        <f>LARGE(Open[[#This Row],[TS ZH O/B 26.03.23]:[PR3]],2)</f>
        <v>40</v>
      </c>
      <c r="I250" s="52">
        <f>LARGE(Open[[#This Row],[TS ZH O/B 26.03.23]:[PR3]],3)</f>
        <v>0</v>
      </c>
      <c r="J250" s="1">
        <f t="shared" si="6"/>
        <v>237</v>
      </c>
      <c r="K250" s="52">
        <f t="shared" si="7"/>
        <v>90</v>
      </c>
      <c r="L250" s="52" t="str">
        <f>IFERROR(VLOOKUP(Open[[#This Row],[TS ZH O/B 26.03.23 Rang]],$AZ$7:$BA$101,2,0)*L$5," ")</f>
        <v xml:space="preserve"> </v>
      </c>
      <c r="M250" s="52" t="str">
        <f>IFERROR(VLOOKUP(Open[[#This Row],[TS SG O 29.04.23 Rang]],$AZ$7:$BA$101,2,0)*M$5," ")</f>
        <v xml:space="preserve"> </v>
      </c>
      <c r="N250" s="52" t="str">
        <f>IFERROR(VLOOKUP(Open[[#This Row],[TS ES O 11.06.23 Rang]],$AZ$7:$BA$101,2,0)*N$5," ")</f>
        <v xml:space="preserve"> </v>
      </c>
      <c r="O250" s="52" t="str">
        <f>IFERROR(VLOOKUP(Open[[#This Row],[TS SH O 24.06.23 Rang]],$AZ$7:$BA$101,2,0)*O$5," ")</f>
        <v xml:space="preserve"> </v>
      </c>
      <c r="P250" s="52" t="str">
        <f>IFERROR(VLOOKUP(Open[[#This Row],[TS LU O A 1.6.23 R]],$AZ$7:$BA$101,2,0)*P$5," ")</f>
        <v xml:space="preserve"> </v>
      </c>
      <c r="Q250" s="52" t="str">
        <f>IFERROR(VLOOKUP(Open[[#This Row],[TS LU O B 1.6.23 R]],$AZ$7:$BA$101,2,0)*Q$5," ")</f>
        <v xml:space="preserve"> </v>
      </c>
      <c r="R250" s="52" t="str">
        <f>IFERROR(VLOOKUP(Open[[#This Row],[TS ZH O/A 8.7.23 R]],$AZ$7:$BA$101,2,0)*R$5," ")</f>
        <v xml:space="preserve"> </v>
      </c>
      <c r="S250" s="148" t="str">
        <f>IFERROR(VLOOKUP(Open[[#This Row],[TS ZH O/B 8.7.23 R]],$AZ$7:$BA$101,2,0)*S$5," ")</f>
        <v xml:space="preserve"> </v>
      </c>
      <c r="T250" s="148" t="str">
        <f>IFERROR(VLOOKUP(Open[[#This Row],[TS BA O A 12.08.23 R]],$AZ$7:$BA$101,2,0)*T$5," ")</f>
        <v xml:space="preserve"> </v>
      </c>
      <c r="U250" s="148">
        <f>IFERROR(VLOOKUP(Open[[#This Row],[TS BA O B 12.08.23  R]],$AZ$7:$BA$101,2,0)*U$5," ")</f>
        <v>40</v>
      </c>
      <c r="V250" s="148" t="str">
        <f>IFERROR(VLOOKUP(Open[[#This Row],[SM LT O A 2.9.23 R]],$AZ$7:$BA$101,2,0)*V$5," ")</f>
        <v xml:space="preserve"> </v>
      </c>
      <c r="W250" s="148" t="str">
        <f>IFERROR(VLOOKUP(Open[[#This Row],[SM LT O B 2.9.23 R]],$AZ$7:$BA$101,2,0)*W$5," ")</f>
        <v xml:space="preserve"> </v>
      </c>
      <c r="X250" s="148" t="str">
        <f>IFERROR(VLOOKUP(Open[[#This Row],[TS LA O 16.9.23 R]],$AZ$7:$BA$101,2,0)*X$5," ")</f>
        <v xml:space="preserve"> </v>
      </c>
      <c r="Y250" s="148" t="str">
        <f>IFERROR(VLOOKUP(Open[[#This Row],[TS ZH O 8.10.23 R]],$AZ$7:$BA$101,2,0)*Y$5," ")</f>
        <v xml:space="preserve"> </v>
      </c>
      <c r="Z250" s="148" t="str">
        <f>IFERROR(VLOOKUP(Open[[#This Row],[TS ZH O/A 6.1.24 R]],$AZ$7:$BA$101,2,0)*Z$5," ")</f>
        <v xml:space="preserve"> </v>
      </c>
      <c r="AA250" s="148">
        <f>IFERROR(VLOOKUP(Open[[#This Row],[TS ZH O/B 6.1.24 R]],$AZ$7:$BA$101,2,0)*AA$5," ")</f>
        <v>50</v>
      </c>
      <c r="AB250" s="148" t="str">
        <f>IFERROR(VLOOKUP(Open[[#This Row],[TS SH O 13.1.24 R]],$AZ$7:$BA$101,2,0)*AB$5," ")</f>
        <v xml:space="preserve"> </v>
      </c>
      <c r="AC250">
        <v>0</v>
      </c>
      <c r="AD250">
        <v>0</v>
      </c>
      <c r="AE250">
        <v>0</v>
      </c>
      <c r="AF250" s="63"/>
      <c r="AG250" s="63"/>
      <c r="AH250" s="63"/>
      <c r="AI250" s="63"/>
      <c r="AJ250" s="63"/>
      <c r="AK250" s="63"/>
      <c r="AL250" s="63"/>
      <c r="AM250" s="63"/>
      <c r="AN250" s="63"/>
      <c r="AO250" s="63">
        <v>8</v>
      </c>
      <c r="AP250" s="63"/>
      <c r="AQ250" s="63"/>
      <c r="AR250" s="63"/>
      <c r="AS250" s="63"/>
      <c r="AT250" s="63"/>
      <c r="AU250" s="63">
        <v>6</v>
      </c>
      <c r="AV250" s="63"/>
    </row>
    <row r="251" spans="1:48">
      <c r="A251" s="152">
        <f>RANK(Open[[#This Row],[PR Punkte]],Open[PR Punkte],0)</f>
        <v>237</v>
      </c>
      <c r="B251" s="151">
        <f>IF(Open[[#This Row],[PR Rang beim letzten Turnier]]&gt;Open[[#This Row],[PR Rang]],1,IF(Open[[#This Row],[PR Rang beim letzten Turnier]]=Open[[#This Row],[PR Rang]],0,-1))</f>
        <v>0</v>
      </c>
      <c r="C251" s="152">
        <f>RANK(Open[[#This Row],[PR Punkte]],Open[PR Punkte],0)</f>
        <v>237</v>
      </c>
      <c r="D251" s="153" t="s">
        <v>1010</v>
      </c>
      <c r="E251" t="s">
        <v>10</v>
      </c>
      <c r="F251" s="154">
        <f>SUM(Open[[#This Row],[PR 1]:[PR 3]])</f>
        <v>90</v>
      </c>
      <c r="G251" s="52">
        <f>LARGE(Open[[#This Row],[TS ZH O/B 26.03.23]:[PR3]],1)</f>
        <v>90</v>
      </c>
      <c r="H251" s="52">
        <f>LARGE(Open[[#This Row],[TS ZH O/B 26.03.23]:[PR3]],2)</f>
        <v>0</v>
      </c>
      <c r="I251" s="52">
        <f>LARGE(Open[[#This Row],[TS ZH O/B 26.03.23]:[PR3]],3)</f>
        <v>0</v>
      </c>
      <c r="J251" s="153">
        <f t="shared" si="6"/>
        <v>237</v>
      </c>
      <c r="K251" s="155">
        <f t="shared" si="7"/>
        <v>90</v>
      </c>
      <c r="L251" s="52" t="str">
        <f>IFERROR(VLOOKUP(Open[[#This Row],[TS ZH O/B 26.03.23 Rang]],$AZ$7:$BA$101,2,0)*L$5," ")</f>
        <v xml:space="preserve"> </v>
      </c>
      <c r="M251" s="52" t="str">
        <f>IFERROR(VLOOKUP(Open[[#This Row],[TS SG O 29.04.23 Rang]],$AZ$7:$BA$101,2,0)*M$5," ")</f>
        <v xml:space="preserve"> </v>
      </c>
      <c r="N251" s="52" t="str">
        <f>IFERROR(VLOOKUP(Open[[#This Row],[TS ES O 11.06.23 Rang]],$AZ$7:$BA$101,2,0)*N$5," ")</f>
        <v xml:space="preserve"> </v>
      </c>
      <c r="O251" s="52" t="str">
        <f>IFERROR(VLOOKUP(Open[[#This Row],[TS SH O 24.06.23 Rang]],$AZ$7:$BA$101,2,0)*O$5," ")</f>
        <v xml:space="preserve"> </v>
      </c>
      <c r="P251" s="52" t="str">
        <f>IFERROR(VLOOKUP(Open[[#This Row],[TS LU O A 1.6.23 R]],$AZ$7:$BA$101,2,0)*P$5," ")</f>
        <v xml:space="preserve"> </v>
      </c>
      <c r="Q251" s="52" t="str">
        <f>IFERROR(VLOOKUP(Open[[#This Row],[TS LU O B 1.6.23 R]],$AZ$7:$BA$101,2,0)*Q$5," ")</f>
        <v xml:space="preserve"> </v>
      </c>
      <c r="R251" s="52" t="str">
        <f>IFERROR(VLOOKUP(Open[[#This Row],[TS ZH O/A 8.7.23 R]],$AZ$7:$BA$101,2,0)*R$5," ")</f>
        <v xml:space="preserve"> </v>
      </c>
      <c r="S251" s="148" t="str">
        <f>IFERROR(VLOOKUP(Open[[#This Row],[TS ZH O/B 8.7.23 R]],$AZ$7:$BA$101,2,0)*S$5," ")</f>
        <v xml:space="preserve"> </v>
      </c>
      <c r="T251" s="148" t="str">
        <f>IFERROR(VLOOKUP(Open[[#This Row],[TS BA O A 12.08.23 R]],$AZ$7:$BA$101,2,0)*T$5," ")</f>
        <v xml:space="preserve"> </v>
      </c>
      <c r="U251" s="148" t="str">
        <f>IFERROR(VLOOKUP(Open[[#This Row],[TS BA O B 12.08.23  R]],$AZ$7:$BA$101,2,0)*U$5," ")</f>
        <v xml:space="preserve"> </v>
      </c>
      <c r="V251" s="148" t="str">
        <f>IFERROR(VLOOKUP(Open[[#This Row],[SM LT O A 2.9.23 R]],$AZ$7:$BA$101,2,0)*V$5," ")</f>
        <v xml:space="preserve"> </v>
      </c>
      <c r="W251" s="148" t="str">
        <f>IFERROR(VLOOKUP(Open[[#This Row],[SM LT O B 2.9.23 R]],$AZ$7:$BA$101,2,0)*W$5," ")</f>
        <v xml:space="preserve"> </v>
      </c>
      <c r="X251" s="148" t="str">
        <f>IFERROR(VLOOKUP(Open[[#This Row],[TS LA O 16.9.23 R]],$AZ$7:$BA$101,2,0)*X$5," ")</f>
        <v xml:space="preserve"> </v>
      </c>
      <c r="Y251" s="148" t="str">
        <f>IFERROR(VLOOKUP(Open[[#This Row],[TS ZH O 8.10.23 R]],$AZ$7:$BA$101,2,0)*Y$5," ")</f>
        <v xml:space="preserve"> </v>
      </c>
      <c r="Z251" s="148" t="str">
        <f>IFERROR(VLOOKUP(Open[[#This Row],[TS ZH O/A 6.1.24 R]],$AZ$7:$BA$101,2,0)*Z$5," ")</f>
        <v xml:space="preserve"> </v>
      </c>
      <c r="AA251" s="148">
        <f>IFERROR(VLOOKUP(Open[[#This Row],[TS ZH O/B 6.1.24 R]],$AZ$7:$BA$101,2,0)*AA$5," ")</f>
        <v>90</v>
      </c>
      <c r="AB251" s="148" t="str">
        <f>IFERROR(VLOOKUP(Open[[#This Row],[TS SH O 13.1.24 R]],$AZ$7:$BA$101,2,0)*AB$5," ")</f>
        <v xml:space="preserve"> </v>
      </c>
      <c r="AC251">
        <v>0</v>
      </c>
      <c r="AD251">
        <v>0</v>
      </c>
      <c r="AE251">
        <v>0</v>
      </c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>
        <v>2</v>
      </c>
      <c r="AV251" s="63"/>
    </row>
    <row r="252" spans="1:48">
      <c r="A252" s="134">
        <f>RANK(Open[[#This Row],[PR Punkte]],Open[PR Punkte],0)</f>
        <v>246</v>
      </c>
      <c r="B252" s="133">
        <f>IF(Open[[#This Row],[PR Rang beim letzten Turnier]]&gt;Open[[#This Row],[PR Rang]],1,IF(Open[[#This Row],[PR Rang beim letzten Turnier]]=Open[[#This Row],[PR Rang]],0,-1))</f>
        <v>0</v>
      </c>
      <c r="C252" s="134">
        <f>RANK(Open[[#This Row],[PR Punkte]],Open[PR Punkte],0)</f>
        <v>246</v>
      </c>
      <c r="D252" t="s">
        <v>783</v>
      </c>
      <c r="E252" t="s">
        <v>657</v>
      </c>
      <c r="F252" s="135">
        <f>SUM(Open[[#This Row],[PR 1]:[PR 3]])</f>
        <v>80</v>
      </c>
      <c r="G252" s="52">
        <f>LARGE(Open[[#This Row],[TS ZH O/B 26.03.23]:[PR3]],1)</f>
        <v>80</v>
      </c>
      <c r="H252" s="52">
        <f>LARGE(Open[[#This Row],[TS ZH O/B 26.03.23]:[PR3]],2)</f>
        <v>0</v>
      </c>
      <c r="I252" s="52">
        <f>LARGE(Open[[#This Row],[TS ZH O/B 26.03.23]:[PR3]],3)</f>
        <v>0</v>
      </c>
      <c r="J252" s="137">
        <f t="shared" si="6"/>
        <v>246</v>
      </c>
      <c r="K252" s="136">
        <f t="shared" si="7"/>
        <v>80</v>
      </c>
      <c r="L252" s="52">
        <f>IFERROR(VLOOKUP(Open[[#This Row],[TS ZH O/B 26.03.23 Rang]],$AZ$7:$BA$101,2,0)*L$5," ")</f>
        <v>80</v>
      </c>
      <c r="M252" s="52" t="str">
        <f>IFERROR(VLOOKUP(Open[[#This Row],[TS SG O 29.04.23 Rang]],$AZ$7:$BA$101,2,0)*M$5," ")</f>
        <v xml:space="preserve"> </v>
      </c>
      <c r="N252" s="52" t="str">
        <f>IFERROR(VLOOKUP(Open[[#This Row],[TS ES O 11.06.23 Rang]],$AZ$7:$BA$101,2,0)*N$5," ")</f>
        <v xml:space="preserve"> </v>
      </c>
      <c r="O252" s="52" t="str">
        <f>IFERROR(VLOOKUP(Open[[#This Row],[TS SH O 24.06.23 Rang]],$AZ$7:$BA$101,2,0)*O$5," ")</f>
        <v xml:space="preserve"> </v>
      </c>
      <c r="P252" s="52" t="str">
        <f>IFERROR(VLOOKUP(Open[[#This Row],[TS LU O A 1.6.23 R]],$AZ$7:$BA$101,2,0)*P$5," ")</f>
        <v xml:space="preserve"> </v>
      </c>
      <c r="Q252" s="52" t="str">
        <f>IFERROR(VLOOKUP(Open[[#This Row],[TS LU O B 1.6.23 R]],$AZ$7:$BA$101,2,0)*Q$5," ")</f>
        <v xml:space="preserve"> </v>
      </c>
      <c r="R252" s="52" t="str">
        <f>IFERROR(VLOOKUP(Open[[#This Row],[TS ZH O/A 8.7.23 R]],$AZ$7:$BA$101,2,0)*R$5," ")</f>
        <v xml:space="preserve"> </v>
      </c>
      <c r="S252" s="148" t="str">
        <f>IFERROR(VLOOKUP(Open[[#This Row],[TS ZH O/B 8.7.23 R]],$AZ$7:$BA$101,2,0)*S$5," ")</f>
        <v xml:space="preserve"> </v>
      </c>
      <c r="T252" s="148" t="str">
        <f>IFERROR(VLOOKUP(Open[[#This Row],[TS BA O A 12.08.23 R]],$AZ$7:$BA$101,2,0)*T$5," ")</f>
        <v xml:space="preserve"> </v>
      </c>
      <c r="U252" s="148" t="str">
        <f>IFERROR(VLOOKUP(Open[[#This Row],[TS BA O B 12.08.23  R]],$AZ$7:$BA$101,2,0)*U$5," ")</f>
        <v xml:space="preserve"> </v>
      </c>
      <c r="V252" s="148" t="str">
        <f>IFERROR(VLOOKUP(Open[[#This Row],[SM LT O A 2.9.23 R]],$AZ$7:$BA$101,2,0)*V$5," ")</f>
        <v xml:space="preserve"> </v>
      </c>
      <c r="W252" s="148" t="str">
        <f>IFERROR(VLOOKUP(Open[[#This Row],[SM LT O B 2.9.23 R]],$AZ$7:$BA$101,2,0)*W$5," ")</f>
        <v xml:space="preserve"> </v>
      </c>
      <c r="X252" s="148" t="str">
        <f>IFERROR(VLOOKUP(Open[[#This Row],[TS LA O 16.9.23 R]],$AZ$7:$BA$101,2,0)*X$5," ")</f>
        <v xml:space="preserve"> </v>
      </c>
      <c r="Y252" s="148" t="str">
        <f>IFERROR(VLOOKUP(Open[[#This Row],[TS ZH O 8.10.23 R]],$AZ$7:$BA$101,2,0)*Y$5," ")</f>
        <v xml:space="preserve"> </v>
      </c>
      <c r="Z252" s="148" t="str">
        <f>IFERROR(VLOOKUP(Open[[#This Row],[TS ZH O/A 6.1.24 R]],$AZ$7:$BA$101,2,0)*Z$5," ")</f>
        <v xml:space="preserve"> </v>
      </c>
      <c r="AA252" s="148" t="str">
        <f>IFERROR(VLOOKUP(Open[[#This Row],[TS ZH O/B 6.1.24 R]],$AZ$7:$BA$101,2,0)*AA$5," ")</f>
        <v xml:space="preserve"> </v>
      </c>
      <c r="AB252" s="148" t="str">
        <f>IFERROR(VLOOKUP(Open[[#This Row],[TS SH O 13.1.24 R]],$AZ$7:$BA$101,2,0)*AB$5," ")</f>
        <v xml:space="preserve"> </v>
      </c>
      <c r="AC252">
        <v>0</v>
      </c>
      <c r="AD252">
        <v>0</v>
      </c>
      <c r="AE252">
        <v>0</v>
      </c>
      <c r="AF252" s="63">
        <v>3</v>
      </c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</row>
    <row r="253" spans="1:48">
      <c r="A253" s="53">
        <f>RANK(Open[[#This Row],[PR Punkte]],Open[PR Punkte],0)</f>
        <v>246</v>
      </c>
      <c r="B253">
        <f>IF(Open[[#This Row],[PR Rang beim letzten Turnier]]&gt;Open[[#This Row],[PR Rang]],1,IF(Open[[#This Row],[PR Rang beim letzten Turnier]]=Open[[#This Row],[PR Rang]],0,-1))</f>
        <v>0</v>
      </c>
      <c r="C253" s="53">
        <f>RANK(Open[[#This Row],[PR Punkte]],Open[PR Punkte],0)</f>
        <v>246</v>
      </c>
      <c r="D253" s="7" t="s">
        <v>237</v>
      </c>
      <c r="E253" t="s">
        <v>7</v>
      </c>
      <c r="F253" s="52">
        <f>SUM(Open[[#This Row],[PR 1]:[PR 3]])</f>
        <v>80</v>
      </c>
      <c r="G253" s="52">
        <f>LARGE(Open[[#This Row],[TS ZH O/B 26.03.23]:[PR3]],1)</f>
        <v>80</v>
      </c>
      <c r="H253" s="52">
        <f>LARGE(Open[[#This Row],[TS ZH O/B 26.03.23]:[PR3]],2)</f>
        <v>0</v>
      </c>
      <c r="I253" s="52">
        <f>LARGE(Open[[#This Row],[TS ZH O/B 26.03.23]:[PR3]],3)</f>
        <v>0</v>
      </c>
      <c r="J253" s="1">
        <f t="shared" si="6"/>
        <v>246</v>
      </c>
      <c r="K253" s="52">
        <f t="shared" si="7"/>
        <v>80</v>
      </c>
      <c r="L253" s="52" t="str">
        <f>IFERROR(VLOOKUP(Open[[#This Row],[TS ZH O/B 26.03.23 Rang]],$AZ$7:$BA$101,2,0)*L$5," ")</f>
        <v xml:space="preserve"> </v>
      </c>
      <c r="M253" s="52" t="str">
        <f>IFERROR(VLOOKUP(Open[[#This Row],[TS SG O 29.04.23 Rang]],$AZ$7:$BA$101,2,0)*M$5," ")</f>
        <v xml:space="preserve"> </v>
      </c>
      <c r="N253" s="52" t="str">
        <f>IFERROR(VLOOKUP(Open[[#This Row],[TS ES O 11.06.23 Rang]],$AZ$7:$BA$101,2,0)*N$5," ")</f>
        <v xml:space="preserve"> </v>
      </c>
      <c r="O253" s="52" t="str">
        <f>IFERROR(VLOOKUP(Open[[#This Row],[TS SH O 24.06.23 Rang]],$AZ$7:$BA$101,2,0)*O$5," ")</f>
        <v xml:space="preserve"> </v>
      </c>
      <c r="P253" s="52" t="str">
        <f>IFERROR(VLOOKUP(Open[[#This Row],[TS LU O A 1.6.23 R]],$AZ$7:$BA$101,2,0)*P$5," ")</f>
        <v xml:space="preserve"> </v>
      </c>
      <c r="Q253" s="52">
        <f>IFERROR(VLOOKUP(Open[[#This Row],[TS LU O B 1.6.23 R]],$AZ$7:$BA$101,2,0)*Q$5," ")</f>
        <v>80</v>
      </c>
      <c r="R253" s="52" t="str">
        <f>IFERROR(VLOOKUP(Open[[#This Row],[TS ZH O/A 8.7.23 R]],$AZ$7:$BA$101,2,0)*R$5," ")</f>
        <v xml:space="preserve"> </v>
      </c>
      <c r="S253" s="148" t="str">
        <f>IFERROR(VLOOKUP(Open[[#This Row],[TS ZH O/B 8.7.23 R]],$AZ$7:$BA$101,2,0)*S$5," ")</f>
        <v xml:space="preserve"> </v>
      </c>
      <c r="T253" s="148" t="str">
        <f>IFERROR(VLOOKUP(Open[[#This Row],[TS BA O A 12.08.23 R]],$AZ$7:$BA$101,2,0)*T$5," ")</f>
        <v xml:space="preserve"> </v>
      </c>
      <c r="U253" s="148" t="str">
        <f>IFERROR(VLOOKUP(Open[[#This Row],[TS BA O B 12.08.23  R]],$AZ$7:$BA$101,2,0)*U$5," ")</f>
        <v xml:space="preserve"> </v>
      </c>
      <c r="V253" s="148" t="str">
        <f>IFERROR(VLOOKUP(Open[[#This Row],[SM LT O A 2.9.23 R]],$AZ$7:$BA$101,2,0)*V$5," ")</f>
        <v xml:space="preserve"> </v>
      </c>
      <c r="W253" s="148" t="str">
        <f>IFERROR(VLOOKUP(Open[[#This Row],[SM LT O B 2.9.23 R]],$AZ$7:$BA$101,2,0)*W$5," ")</f>
        <v xml:space="preserve"> </v>
      </c>
      <c r="X253" s="148" t="str">
        <f>IFERROR(VLOOKUP(Open[[#This Row],[TS LA O 16.9.23 R]],$AZ$7:$BA$101,2,0)*X$5," ")</f>
        <v xml:space="preserve"> </v>
      </c>
      <c r="Y253" s="148" t="str">
        <f>IFERROR(VLOOKUP(Open[[#This Row],[TS ZH O 8.10.23 R]],$AZ$7:$BA$101,2,0)*Y$5," ")</f>
        <v xml:space="preserve"> </v>
      </c>
      <c r="Z253" s="148" t="str">
        <f>IFERROR(VLOOKUP(Open[[#This Row],[TS ZH O/A 6.1.24 R]],$AZ$7:$BA$101,2,0)*Z$5," ")</f>
        <v xml:space="preserve"> </v>
      </c>
      <c r="AA253" s="148" t="str">
        <f>IFERROR(VLOOKUP(Open[[#This Row],[TS ZH O/B 6.1.24 R]],$AZ$7:$BA$101,2,0)*AA$5," ")</f>
        <v xml:space="preserve"> </v>
      </c>
      <c r="AB253" s="148" t="str">
        <f>IFERROR(VLOOKUP(Open[[#This Row],[TS SH O 13.1.24 R]],$AZ$7:$BA$101,2,0)*AB$5," ")</f>
        <v xml:space="preserve"> </v>
      </c>
      <c r="AC253">
        <v>0</v>
      </c>
      <c r="AD253">
        <v>0</v>
      </c>
      <c r="AE253">
        <v>0</v>
      </c>
      <c r="AF253" s="63"/>
      <c r="AG253" s="63"/>
      <c r="AH253" s="63"/>
      <c r="AI253" s="63"/>
      <c r="AJ253" s="63"/>
      <c r="AK253" s="63">
        <v>3</v>
      </c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</row>
    <row r="254" spans="1:48">
      <c r="A254" s="53">
        <f>RANK(Open[[#This Row],[PR Punkte]],Open[PR Punkte],0)</f>
        <v>246</v>
      </c>
      <c r="B254">
        <f>IF(Open[[#This Row],[PR Rang beim letzten Turnier]]&gt;Open[[#This Row],[PR Rang]],1,IF(Open[[#This Row],[PR Rang beim letzten Turnier]]=Open[[#This Row],[PR Rang]],0,-1))</f>
        <v>0</v>
      </c>
      <c r="C254" s="53">
        <f>RANK(Open[[#This Row],[PR Punkte]],Open[PR Punkte],0)</f>
        <v>246</v>
      </c>
      <c r="D254" s="7" t="s">
        <v>572</v>
      </c>
      <c r="E254" t="s">
        <v>7</v>
      </c>
      <c r="F254" s="52">
        <f>SUM(Open[[#This Row],[PR 1]:[PR 3]])</f>
        <v>80</v>
      </c>
      <c r="G254" s="52">
        <f>LARGE(Open[[#This Row],[TS ZH O/B 26.03.23]:[PR3]],1)</f>
        <v>80</v>
      </c>
      <c r="H254" s="52">
        <f>LARGE(Open[[#This Row],[TS ZH O/B 26.03.23]:[PR3]],2)</f>
        <v>0</v>
      </c>
      <c r="I254" s="52">
        <f>LARGE(Open[[#This Row],[TS ZH O/B 26.03.23]:[PR3]],3)</f>
        <v>0</v>
      </c>
      <c r="J254" s="1">
        <f t="shared" si="6"/>
        <v>246</v>
      </c>
      <c r="K254" s="52">
        <f t="shared" si="7"/>
        <v>80</v>
      </c>
      <c r="L254" s="52" t="str">
        <f>IFERROR(VLOOKUP(Open[[#This Row],[TS ZH O/B 26.03.23 Rang]],$AZ$7:$BA$101,2,0)*L$5," ")</f>
        <v xml:space="preserve"> </v>
      </c>
      <c r="M254" s="52" t="str">
        <f>IFERROR(VLOOKUP(Open[[#This Row],[TS SG O 29.04.23 Rang]],$AZ$7:$BA$101,2,0)*M$5," ")</f>
        <v xml:space="preserve"> </v>
      </c>
      <c r="N254" s="52" t="str">
        <f>IFERROR(VLOOKUP(Open[[#This Row],[TS ES O 11.06.23 Rang]],$AZ$7:$BA$101,2,0)*N$5," ")</f>
        <v xml:space="preserve"> </v>
      </c>
      <c r="O254" s="52" t="str">
        <f>IFERROR(VLOOKUP(Open[[#This Row],[TS SH O 24.06.23 Rang]],$AZ$7:$BA$101,2,0)*O$5," ")</f>
        <v xml:space="preserve"> </v>
      </c>
      <c r="P254" s="52" t="str">
        <f>IFERROR(VLOOKUP(Open[[#This Row],[TS LU O A 1.6.23 R]],$AZ$7:$BA$101,2,0)*P$5," ")</f>
        <v xml:space="preserve"> </v>
      </c>
      <c r="Q254" s="52">
        <f>IFERROR(VLOOKUP(Open[[#This Row],[TS LU O B 1.6.23 R]],$AZ$7:$BA$101,2,0)*Q$5," ")</f>
        <v>80</v>
      </c>
      <c r="R254" s="52" t="str">
        <f>IFERROR(VLOOKUP(Open[[#This Row],[TS ZH O/A 8.7.23 R]],$AZ$7:$BA$101,2,0)*R$5," ")</f>
        <v xml:space="preserve"> </v>
      </c>
      <c r="S254" s="148" t="str">
        <f>IFERROR(VLOOKUP(Open[[#This Row],[TS ZH O/B 8.7.23 R]],$AZ$7:$BA$101,2,0)*S$5," ")</f>
        <v xml:space="preserve"> </v>
      </c>
      <c r="T254" s="148" t="str">
        <f>IFERROR(VLOOKUP(Open[[#This Row],[TS BA O A 12.08.23 R]],$AZ$7:$BA$101,2,0)*T$5," ")</f>
        <v xml:space="preserve"> </v>
      </c>
      <c r="U254" s="148" t="str">
        <f>IFERROR(VLOOKUP(Open[[#This Row],[TS BA O B 12.08.23  R]],$AZ$7:$BA$101,2,0)*U$5," ")</f>
        <v xml:space="preserve"> </v>
      </c>
      <c r="V254" s="148" t="str">
        <f>IFERROR(VLOOKUP(Open[[#This Row],[SM LT O A 2.9.23 R]],$AZ$7:$BA$101,2,0)*V$5," ")</f>
        <v xml:space="preserve"> </v>
      </c>
      <c r="W254" s="148" t="str">
        <f>IFERROR(VLOOKUP(Open[[#This Row],[SM LT O B 2.9.23 R]],$AZ$7:$BA$101,2,0)*W$5," ")</f>
        <v xml:space="preserve"> </v>
      </c>
      <c r="X254" s="148" t="str">
        <f>IFERROR(VLOOKUP(Open[[#This Row],[TS LA O 16.9.23 R]],$AZ$7:$BA$101,2,0)*X$5," ")</f>
        <v xml:space="preserve"> </v>
      </c>
      <c r="Y254" s="148" t="str">
        <f>IFERROR(VLOOKUP(Open[[#This Row],[TS ZH O 8.10.23 R]],$AZ$7:$BA$101,2,0)*Y$5," ")</f>
        <v xml:space="preserve"> </v>
      </c>
      <c r="Z254" s="148" t="str">
        <f>IFERROR(VLOOKUP(Open[[#This Row],[TS ZH O/A 6.1.24 R]],$AZ$7:$BA$101,2,0)*Z$5," ")</f>
        <v xml:space="preserve"> </v>
      </c>
      <c r="AA254" s="148" t="str">
        <f>IFERROR(VLOOKUP(Open[[#This Row],[TS ZH O/B 6.1.24 R]],$AZ$7:$BA$101,2,0)*AA$5," ")</f>
        <v xml:space="preserve"> </v>
      </c>
      <c r="AB254" s="148" t="str">
        <f>IFERROR(VLOOKUP(Open[[#This Row],[TS SH O 13.1.24 R]],$AZ$7:$BA$101,2,0)*AB$5," ")</f>
        <v xml:space="preserve"> </v>
      </c>
      <c r="AC254">
        <v>0</v>
      </c>
      <c r="AD254">
        <v>0</v>
      </c>
      <c r="AE254">
        <v>0</v>
      </c>
      <c r="AF254" s="63"/>
      <c r="AG254" s="63"/>
      <c r="AH254" s="63"/>
      <c r="AI254" s="63"/>
      <c r="AJ254" s="63"/>
      <c r="AK254" s="63">
        <v>3</v>
      </c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</row>
    <row r="255" spans="1:48">
      <c r="A255" s="53">
        <f>RANK(Open[[#This Row],[PR Punkte]],Open[PR Punkte],0)</f>
        <v>246</v>
      </c>
      <c r="B255">
        <f>IF(Open[[#This Row],[PR Rang beim letzten Turnier]]&gt;Open[[#This Row],[PR Rang]],1,IF(Open[[#This Row],[PR Rang beim letzten Turnier]]=Open[[#This Row],[PR Rang]],0,-1))</f>
        <v>0</v>
      </c>
      <c r="C255" s="53">
        <f>RANK(Open[[#This Row],[PR Punkte]],Open[PR Punkte],0)</f>
        <v>246</v>
      </c>
      <c r="D255" s="7" t="s">
        <v>876</v>
      </c>
      <c r="E255" t="s">
        <v>10</v>
      </c>
      <c r="F255" s="52">
        <f>SUM(Open[[#This Row],[PR 1]:[PR 3]])</f>
        <v>80</v>
      </c>
      <c r="G255" s="52">
        <f>LARGE(Open[[#This Row],[TS ZH O/B 26.03.23]:[PR3]],1)</f>
        <v>50</v>
      </c>
      <c r="H255" s="52">
        <f>LARGE(Open[[#This Row],[TS ZH O/B 26.03.23]:[PR3]],2)</f>
        <v>30</v>
      </c>
      <c r="I255" s="52">
        <f>LARGE(Open[[#This Row],[TS ZH O/B 26.03.23]:[PR3]],3)</f>
        <v>0</v>
      </c>
      <c r="J255" s="1">
        <f t="shared" si="6"/>
        <v>246</v>
      </c>
      <c r="K255" s="52">
        <f t="shared" si="7"/>
        <v>80</v>
      </c>
      <c r="L255" s="52" t="str">
        <f>IFERROR(VLOOKUP(Open[[#This Row],[TS ZH O/B 26.03.23 Rang]],$AZ$7:$BA$101,2,0)*L$5," ")</f>
        <v xml:space="preserve"> </v>
      </c>
      <c r="M255" s="52" t="str">
        <f>IFERROR(VLOOKUP(Open[[#This Row],[TS SG O 29.04.23 Rang]],$AZ$7:$BA$101,2,0)*M$5," ")</f>
        <v xml:space="preserve"> </v>
      </c>
      <c r="N255" s="52" t="str">
        <f>IFERROR(VLOOKUP(Open[[#This Row],[TS ES O 11.06.23 Rang]],$AZ$7:$BA$101,2,0)*N$5," ")</f>
        <v xml:space="preserve"> </v>
      </c>
      <c r="O255" s="52" t="str">
        <f>IFERROR(VLOOKUP(Open[[#This Row],[TS SH O 24.06.23 Rang]],$AZ$7:$BA$101,2,0)*O$5," ")</f>
        <v xml:space="preserve"> </v>
      </c>
      <c r="P255" s="52" t="str">
        <f>IFERROR(VLOOKUP(Open[[#This Row],[TS LU O A 1.6.23 R]],$AZ$7:$BA$101,2,0)*P$5," ")</f>
        <v xml:space="preserve"> </v>
      </c>
      <c r="Q255" s="52">
        <f>IFERROR(VLOOKUP(Open[[#This Row],[TS LU O B 1.6.23 R]],$AZ$7:$BA$101,2,0)*Q$5," ")</f>
        <v>50</v>
      </c>
      <c r="R255" s="52" t="str">
        <f>IFERROR(VLOOKUP(Open[[#This Row],[TS ZH O/A 8.7.23 R]],$AZ$7:$BA$101,2,0)*R$5," ")</f>
        <v xml:space="preserve"> </v>
      </c>
      <c r="S255" s="148" t="str">
        <f>IFERROR(VLOOKUP(Open[[#This Row],[TS ZH O/B 8.7.23 R]],$AZ$7:$BA$101,2,0)*S$5," ")</f>
        <v xml:space="preserve"> </v>
      </c>
      <c r="T255" s="148" t="str">
        <f>IFERROR(VLOOKUP(Open[[#This Row],[TS BA O A 12.08.23 R]],$AZ$7:$BA$101,2,0)*T$5," ")</f>
        <v xml:space="preserve"> </v>
      </c>
      <c r="U255" s="148" t="str">
        <f>IFERROR(VLOOKUP(Open[[#This Row],[TS BA O B 12.08.23  R]],$AZ$7:$BA$101,2,0)*U$5," ")</f>
        <v xml:space="preserve"> </v>
      </c>
      <c r="V255" s="148" t="str">
        <f>IFERROR(VLOOKUP(Open[[#This Row],[SM LT O A 2.9.23 R]],$AZ$7:$BA$101,2,0)*V$5," ")</f>
        <v xml:space="preserve"> </v>
      </c>
      <c r="W255" s="148">
        <f>IFERROR(VLOOKUP(Open[[#This Row],[SM LT O B 2.9.23 R]],$AZ$7:$BA$101,2,0)*W$5," ")</f>
        <v>30</v>
      </c>
      <c r="X255" s="148" t="str">
        <f>IFERROR(VLOOKUP(Open[[#This Row],[TS LA O 16.9.23 R]],$AZ$7:$BA$101,2,0)*X$5," ")</f>
        <v xml:space="preserve"> </v>
      </c>
      <c r="Y255" s="148" t="str">
        <f>IFERROR(VLOOKUP(Open[[#This Row],[TS ZH O 8.10.23 R]],$AZ$7:$BA$101,2,0)*Y$5," ")</f>
        <v xml:space="preserve"> </v>
      </c>
      <c r="Z255" s="148" t="str">
        <f>IFERROR(VLOOKUP(Open[[#This Row],[TS ZH O/A 6.1.24 R]],$AZ$7:$BA$101,2,0)*Z$5," ")</f>
        <v xml:space="preserve"> </v>
      </c>
      <c r="AA255" s="148" t="str">
        <f>IFERROR(VLOOKUP(Open[[#This Row],[TS ZH O/B 6.1.24 R]],$AZ$7:$BA$101,2,0)*AA$5," ")</f>
        <v xml:space="preserve"> </v>
      </c>
      <c r="AB255" s="148" t="str">
        <f>IFERROR(VLOOKUP(Open[[#This Row],[TS SH O 13.1.24 R]],$AZ$7:$BA$101,2,0)*AB$5," ")</f>
        <v xml:space="preserve"> </v>
      </c>
      <c r="AC255">
        <v>0</v>
      </c>
      <c r="AD255">
        <v>0</v>
      </c>
      <c r="AE255">
        <v>0</v>
      </c>
      <c r="AF255" s="63"/>
      <c r="AG255" s="63"/>
      <c r="AH255" s="63"/>
      <c r="AI255" s="63"/>
      <c r="AJ255" s="63"/>
      <c r="AK255" s="63">
        <v>5</v>
      </c>
      <c r="AL255" s="63"/>
      <c r="AM255" s="63"/>
      <c r="AN255" s="63"/>
      <c r="AO255" s="63"/>
      <c r="AP255" s="63"/>
      <c r="AQ255" s="63">
        <v>12</v>
      </c>
      <c r="AR255" s="63"/>
      <c r="AS255" s="63"/>
      <c r="AT255" s="63"/>
      <c r="AU255" s="63"/>
      <c r="AV255" s="63"/>
    </row>
    <row r="256" spans="1:48">
      <c r="A256" s="53">
        <f>RANK(Open[[#This Row],[PR Punkte]],Open[PR Punkte],0)</f>
        <v>246</v>
      </c>
      <c r="B256">
        <f>IF(Open[[#This Row],[PR Rang beim letzten Turnier]]&gt;Open[[#This Row],[PR Rang]],1,IF(Open[[#This Row],[PR Rang beim letzten Turnier]]=Open[[#This Row],[PR Rang]],0,-1))</f>
        <v>0</v>
      </c>
      <c r="C256" s="53">
        <f>RANK(Open[[#This Row],[PR Punkte]],Open[PR Punkte],0)</f>
        <v>246</v>
      </c>
      <c r="D256" s="1" t="s">
        <v>909</v>
      </c>
      <c r="E256" t="s">
        <v>12</v>
      </c>
      <c r="F256" s="99">
        <f>SUM(Open[[#This Row],[PR 1]:[PR 3]])</f>
        <v>80</v>
      </c>
      <c r="G256" s="52">
        <f>LARGE(Open[[#This Row],[TS ZH O/B 26.03.23]:[PR3]],1)</f>
        <v>80</v>
      </c>
      <c r="H256" s="52">
        <f>LARGE(Open[[#This Row],[TS ZH O/B 26.03.23]:[PR3]],2)</f>
        <v>0</v>
      </c>
      <c r="I256" s="52">
        <f>LARGE(Open[[#This Row],[TS ZH O/B 26.03.23]:[PR3]],3)</f>
        <v>0</v>
      </c>
      <c r="J256" s="1">
        <f t="shared" si="6"/>
        <v>246</v>
      </c>
      <c r="K256" s="52">
        <f t="shared" si="7"/>
        <v>80</v>
      </c>
      <c r="L256" s="52" t="str">
        <f>IFERROR(VLOOKUP(Open[[#This Row],[TS ZH O/B 26.03.23 Rang]],$AZ$7:$BA$101,2,0)*L$5," ")</f>
        <v xml:space="preserve"> </v>
      </c>
      <c r="M256" s="52" t="str">
        <f>IFERROR(VLOOKUP(Open[[#This Row],[TS SG O 29.04.23 Rang]],$AZ$7:$BA$101,2,0)*M$5," ")</f>
        <v xml:space="preserve"> </v>
      </c>
      <c r="N256" s="52" t="str">
        <f>IFERROR(VLOOKUP(Open[[#This Row],[TS ES O 11.06.23 Rang]],$AZ$7:$BA$101,2,0)*N$5," ")</f>
        <v xml:space="preserve"> </v>
      </c>
      <c r="O256" s="52" t="str">
        <f>IFERROR(VLOOKUP(Open[[#This Row],[TS SH O 24.06.23 Rang]],$AZ$7:$BA$101,2,0)*O$5," ")</f>
        <v xml:space="preserve"> </v>
      </c>
      <c r="P256" s="52" t="str">
        <f>IFERROR(VLOOKUP(Open[[#This Row],[TS LU O A 1.6.23 R]],$AZ$7:$BA$101,2,0)*P$5," ")</f>
        <v xml:space="preserve"> </v>
      </c>
      <c r="Q256" s="52" t="str">
        <f>IFERROR(VLOOKUP(Open[[#This Row],[TS LU O B 1.6.23 R]],$AZ$7:$BA$101,2,0)*Q$5," ")</f>
        <v xml:space="preserve"> </v>
      </c>
      <c r="R256" s="52" t="str">
        <f>IFERROR(VLOOKUP(Open[[#This Row],[TS ZH O/A 8.7.23 R]],$AZ$7:$BA$101,2,0)*R$5," ")</f>
        <v xml:space="preserve"> </v>
      </c>
      <c r="S256" s="148" t="str">
        <f>IFERROR(VLOOKUP(Open[[#This Row],[TS ZH O/B 8.7.23 R]],$AZ$7:$BA$101,2,0)*S$5," ")</f>
        <v xml:space="preserve"> </v>
      </c>
      <c r="T256" s="148" t="str">
        <f>IFERROR(VLOOKUP(Open[[#This Row],[TS BA O A 12.08.23 R]],$AZ$7:$BA$101,2,0)*T$5," ")</f>
        <v xml:space="preserve"> </v>
      </c>
      <c r="U256" s="148">
        <f>IFERROR(VLOOKUP(Open[[#This Row],[TS BA O B 12.08.23  R]],$AZ$7:$BA$101,2,0)*U$5," ")</f>
        <v>80</v>
      </c>
      <c r="V256" s="148" t="str">
        <f>IFERROR(VLOOKUP(Open[[#This Row],[SM LT O A 2.9.23 R]],$AZ$7:$BA$101,2,0)*V$5," ")</f>
        <v xml:space="preserve"> </v>
      </c>
      <c r="W256" s="148" t="str">
        <f>IFERROR(VLOOKUP(Open[[#This Row],[SM LT O B 2.9.23 R]],$AZ$7:$BA$101,2,0)*W$5," ")</f>
        <v xml:space="preserve"> </v>
      </c>
      <c r="X256" s="148" t="str">
        <f>IFERROR(VLOOKUP(Open[[#This Row],[TS LA O 16.9.23 R]],$AZ$7:$BA$101,2,0)*X$5," ")</f>
        <v xml:space="preserve"> </v>
      </c>
      <c r="Y256" s="148" t="str">
        <f>IFERROR(VLOOKUP(Open[[#This Row],[TS ZH O 8.10.23 R]],$AZ$7:$BA$101,2,0)*Y$5," ")</f>
        <v xml:space="preserve"> </v>
      </c>
      <c r="Z256" s="148" t="str">
        <f>IFERROR(VLOOKUP(Open[[#This Row],[TS ZH O/A 6.1.24 R]],$AZ$7:$BA$101,2,0)*Z$5," ")</f>
        <v xml:space="preserve"> </v>
      </c>
      <c r="AA256" s="148" t="str">
        <f>IFERROR(VLOOKUP(Open[[#This Row],[TS ZH O/B 6.1.24 R]],$AZ$7:$BA$101,2,0)*AA$5," ")</f>
        <v xml:space="preserve"> </v>
      </c>
      <c r="AB256" s="148" t="str">
        <f>IFERROR(VLOOKUP(Open[[#This Row],[TS SH O 13.1.24 R]],$AZ$7:$BA$101,2,0)*AB$5," ")</f>
        <v xml:space="preserve"> </v>
      </c>
      <c r="AC256">
        <v>0</v>
      </c>
      <c r="AD256">
        <v>0</v>
      </c>
      <c r="AE256">
        <v>0</v>
      </c>
      <c r="AF256" s="63"/>
      <c r="AG256" s="63"/>
      <c r="AH256" s="63"/>
      <c r="AI256" s="63"/>
      <c r="AJ256" s="63"/>
      <c r="AK256" s="63"/>
      <c r="AL256" s="63"/>
      <c r="AM256" s="63"/>
      <c r="AN256" s="63"/>
      <c r="AO256" s="63">
        <v>3</v>
      </c>
      <c r="AP256" s="63"/>
      <c r="AQ256" s="63"/>
      <c r="AR256" s="63"/>
      <c r="AS256" s="63"/>
      <c r="AT256" s="63"/>
      <c r="AU256" s="63"/>
      <c r="AV256" s="63"/>
    </row>
    <row r="257" spans="1:48">
      <c r="A257" s="152">
        <f>RANK(Open[[#This Row],[PR Punkte]],Open[PR Punkte],0)</f>
        <v>246</v>
      </c>
      <c r="B257" s="151">
        <f>IF(Open[[#This Row],[PR Rang beim letzten Turnier]]&gt;Open[[#This Row],[PR Rang]],1,IF(Open[[#This Row],[PR Rang beim letzten Turnier]]=Open[[#This Row],[PR Rang]],0,-1))</f>
        <v>0</v>
      </c>
      <c r="C257" s="152">
        <f>RANK(Open[[#This Row],[PR Punkte]],Open[PR Punkte],0)</f>
        <v>246</v>
      </c>
      <c r="D257" s="153" t="s">
        <v>1011</v>
      </c>
      <c r="E257" t="s">
        <v>10</v>
      </c>
      <c r="F257" s="154">
        <f>SUM(Open[[#This Row],[PR 1]:[PR 3]])</f>
        <v>80</v>
      </c>
      <c r="G257" s="52">
        <f>LARGE(Open[[#This Row],[TS ZH O/B 26.03.23]:[PR3]],1)</f>
        <v>80</v>
      </c>
      <c r="H257" s="52">
        <f>LARGE(Open[[#This Row],[TS ZH O/B 26.03.23]:[PR3]],2)</f>
        <v>0</v>
      </c>
      <c r="I257" s="52">
        <f>LARGE(Open[[#This Row],[TS ZH O/B 26.03.23]:[PR3]],3)</f>
        <v>0</v>
      </c>
      <c r="J257" s="153">
        <f t="shared" si="6"/>
        <v>246</v>
      </c>
      <c r="K257" s="155">
        <f t="shared" si="7"/>
        <v>80</v>
      </c>
      <c r="L257" s="52" t="str">
        <f>IFERROR(VLOOKUP(Open[[#This Row],[TS ZH O/B 26.03.23 Rang]],$AZ$7:$BA$101,2,0)*L$5," ")</f>
        <v xml:space="preserve"> </v>
      </c>
      <c r="M257" s="52" t="str">
        <f>IFERROR(VLOOKUP(Open[[#This Row],[TS SG O 29.04.23 Rang]],$AZ$7:$BA$101,2,0)*M$5," ")</f>
        <v xml:space="preserve"> </v>
      </c>
      <c r="N257" s="52" t="str">
        <f>IFERROR(VLOOKUP(Open[[#This Row],[TS ES O 11.06.23 Rang]],$AZ$7:$BA$101,2,0)*N$5," ")</f>
        <v xml:space="preserve"> </v>
      </c>
      <c r="O257" s="52" t="str">
        <f>IFERROR(VLOOKUP(Open[[#This Row],[TS SH O 24.06.23 Rang]],$AZ$7:$BA$101,2,0)*O$5," ")</f>
        <v xml:space="preserve"> </v>
      </c>
      <c r="P257" s="52" t="str">
        <f>IFERROR(VLOOKUP(Open[[#This Row],[TS LU O A 1.6.23 R]],$AZ$7:$BA$101,2,0)*P$5," ")</f>
        <v xml:space="preserve"> </v>
      </c>
      <c r="Q257" s="52" t="str">
        <f>IFERROR(VLOOKUP(Open[[#This Row],[TS LU O B 1.6.23 R]],$AZ$7:$BA$101,2,0)*Q$5," ")</f>
        <v xml:space="preserve"> </v>
      </c>
      <c r="R257" s="52" t="str">
        <f>IFERROR(VLOOKUP(Open[[#This Row],[TS ZH O/A 8.7.23 R]],$AZ$7:$BA$101,2,0)*R$5," ")</f>
        <v xml:space="preserve"> </v>
      </c>
      <c r="S257" s="148" t="str">
        <f>IFERROR(VLOOKUP(Open[[#This Row],[TS ZH O/B 8.7.23 R]],$AZ$7:$BA$101,2,0)*S$5," ")</f>
        <v xml:space="preserve"> </v>
      </c>
      <c r="T257" s="148" t="str">
        <f>IFERROR(VLOOKUP(Open[[#This Row],[TS BA O A 12.08.23 R]],$AZ$7:$BA$101,2,0)*T$5," ")</f>
        <v xml:space="preserve"> </v>
      </c>
      <c r="U257" s="148" t="str">
        <f>IFERROR(VLOOKUP(Open[[#This Row],[TS BA O B 12.08.23  R]],$AZ$7:$BA$101,2,0)*U$5," ")</f>
        <v xml:space="preserve"> </v>
      </c>
      <c r="V257" s="148" t="str">
        <f>IFERROR(VLOOKUP(Open[[#This Row],[SM LT O A 2.9.23 R]],$AZ$7:$BA$101,2,0)*V$5," ")</f>
        <v xml:space="preserve"> </v>
      </c>
      <c r="W257" s="148" t="str">
        <f>IFERROR(VLOOKUP(Open[[#This Row],[SM LT O B 2.9.23 R]],$AZ$7:$BA$101,2,0)*W$5," ")</f>
        <v xml:space="preserve"> </v>
      </c>
      <c r="X257" s="148" t="str">
        <f>IFERROR(VLOOKUP(Open[[#This Row],[TS LA O 16.9.23 R]],$AZ$7:$BA$101,2,0)*X$5," ")</f>
        <v xml:space="preserve"> </v>
      </c>
      <c r="Y257" s="148" t="str">
        <f>IFERROR(VLOOKUP(Open[[#This Row],[TS ZH O 8.10.23 R]],$AZ$7:$BA$101,2,0)*Y$5," ")</f>
        <v xml:space="preserve"> </v>
      </c>
      <c r="Z257" s="148" t="str">
        <f>IFERROR(VLOOKUP(Open[[#This Row],[TS ZH O/A 6.1.24 R]],$AZ$7:$BA$101,2,0)*Z$5," ")</f>
        <v xml:space="preserve"> </v>
      </c>
      <c r="AA257" s="148">
        <f>IFERROR(VLOOKUP(Open[[#This Row],[TS ZH O/B 6.1.24 R]],$AZ$7:$BA$101,2,0)*AA$5," ")</f>
        <v>80</v>
      </c>
      <c r="AB257" s="148" t="str">
        <f>IFERROR(VLOOKUP(Open[[#This Row],[TS SH O 13.1.24 R]],$AZ$7:$BA$101,2,0)*AB$5," ")</f>
        <v xml:space="preserve"> </v>
      </c>
      <c r="AC257">
        <v>0</v>
      </c>
      <c r="AD257">
        <v>0</v>
      </c>
      <c r="AE257">
        <v>0</v>
      </c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>
        <v>3</v>
      </c>
      <c r="AV257" s="63"/>
    </row>
    <row r="258" spans="1:48">
      <c r="A258" s="152">
        <f>RANK(Open[[#This Row],[PR Punkte]],Open[PR Punkte],0)</f>
        <v>246</v>
      </c>
      <c r="B258" s="151">
        <f>IF(Open[[#This Row],[PR Rang beim letzten Turnier]]&gt;Open[[#This Row],[PR Rang]],1,IF(Open[[#This Row],[PR Rang beim letzten Turnier]]=Open[[#This Row],[PR Rang]],0,-1))</f>
        <v>0</v>
      </c>
      <c r="C258" s="152">
        <f>RANK(Open[[#This Row],[PR Punkte]],Open[PR Punkte],0)</f>
        <v>246</v>
      </c>
      <c r="D258" s="153" t="s">
        <v>1012</v>
      </c>
      <c r="E258" t="s">
        <v>10</v>
      </c>
      <c r="F258" s="154">
        <f>SUM(Open[[#This Row],[PR 1]:[PR 3]])</f>
        <v>80</v>
      </c>
      <c r="G258" s="52">
        <f>LARGE(Open[[#This Row],[TS ZH O/B 26.03.23]:[PR3]],1)</f>
        <v>80</v>
      </c>
      <c r="H258" s="52">
        <f>LARGE(Open[[#This Row],[TS ZH O/B 26.03.23]:[PR3]],2)</f>
        <v>0</v>
      </c>
      <c r="I258" s="52">
        <f>LARGE(Open[[#This Row],[TS ZH O/B 26.03.23]:[PR3]],3)</f>
        <v>0</v>
      </c>
      <c r="J258" s="153">
        <f t="shared" si="6"/>
        <v>246</v>
      </c>
      <c r="K258" s="155">
        <f t="shared" si="7"/>
        <v>80</v>
      </c>
      <c r="L258" s="52" t="str">
        <f>IFERROR(VLOOKUP(Open[[#This Row],[TS ZH O/B 26.03.23 Rang]],$AZ$7:$BA$101,2,0)*L$5," ")</f>
        <v xml:space="preserve"> </v>
      </c>
      <c r="M258" s="52" t="str">
        <f>IFERROR(VLOOKUP(Open[[#This Row],[TS SG O 29.04.23 Rang]],$AZ$7:$BA$101,2,0)*M$5," ")</f>
        <v xml:space="preserve"> </v>
      </c>
      <c r="N258" s="52" t="str">
        <f>IFERROR(VLOOKUP(Open[[#This Row],[TS ES O 11.06.23 Rang]],$AZ$7:$BA$101,2,0)*N$5," ")</f>
        <v xml:space="preserve"> </v>
      </c>
      <c r="O258" s="52" t="str">
        <f>IFERROR(VLOOKUP(Open[[#This Row],[TS SH O 24.06.23 Rang]],$AZ$7:$BA$101,2,0)*O$5," ")</f>
        <v xml:space="preserve"> </v>
      </c>
      <c r="P258" s="52" t="str">
        <f>IFERROR(VLOOKUP(Open[[#This Row],[TS LU O A 1.6.23 R]],$AZ$7:$BA$101,2,0)*P$5," ")</f>
        <v xml:space="preserve"> </v>
      </c>
      <c r="Q258" s="52" t="str">
        <f>IFERROR(VLOOKUP(Open[[#This Row],[TS LU O B 1.6.23 R]],$AZ$7:$BA$101,2,0)*Q$5," ")</f>
        <v xml:space="preserve"> </v>
      </c>
      <c r="R258" s="52" t="str">
        <f>IFERROR(VLOOKUP(Open[[#This Row],[TS ZH O/A 8.7.23 R]],$AZ$7:$BA$101,2,0)*R$5," ")</f>
        <v xml:space="preserve"> </v>
      </c>
      <c r="S258" s="148" t="str">
        <f>IFERROR(VLOOKUP(Open[[#This Row],[TS ZH O/B 8.7.23 R]],$AZ$7:$BA$101,2,0)*S$5," ")</f>
        <v xml:space="preserve"> </v>
      </c>
      <c r="T258" s="148" t="str">
        <f>IFERROR(VLOOKUP(Open[[#This Row],[TS BA O A 12.08.23 R]],$AZ$7:$BA$101,2,0)*T$5," ")</f>
        <v xml:space="preserve"> </v>
      </c>
      <c r="U258" s="148" t="str">
        <f>IFERROR(VLOOKUP(Open[[#This Row],[TS BA O B 12.08.23  R]],$AZ$7:$BA$101,2,0)*U$5," ")</f>
        <v xml:space="preserve"> </v>
      </c>
      <c r="V258" s="148" t="str">
        <f>IFERROR(VLOOKUP(Open[[#This Row],[SM LT O A 2.9.23 R]],$AZ$7:$BA$101,2,0)*V$5," ")</f>
        <v xml:space="preserve"> </v>
      </c>
      <c r="W258" s="148" t="str">
        <f>IFERROR(VLOOKUP(Open[[#This Row],[SM LT O B 2.9.23 R]],$AZ$7:$BA$101,2,0)*W$5," ")</f>
        <v xml:space="preserve"> </v>
      </c>
      <c r="X258" s="148" t="str">
        <f>IFERROR(VLOOKUP(Open[[#This Row],[TS LA O 16.9.23 R]],$AZ$7:$BA$101,2,0)*X$5," ")</f>
        <v xml:space="preserve"> </v>
      </c>
      <c r="Y258" s="148" t="str">
        <f>IFERROR(VLOOKUP(Open[[#This Row],[TS ZH O 8.10.23 R]],$AZ$7:$BA$101,2,0)*Y$5," ")</f>
        <v xml:space="preserve"> </v>
      </c>
      <c r="Z258" s="148" t="str">
        <f>IFERROR(VLOOKUP(Open[[#This Row],[TS ZH O/A 6.1.24 R]],$AZ$7:$BA$101,2,0)*Z$5," ")</f>
        <v xml:space="preserve"> </v>
      </c>
      <c r="AA258" s="148">
        <f>IFERROR(VLOOKUP(Open[[#This Row],[TS ZH O/B 6.1.24 R]],$AZ$7:$BA$101,2,0)*AA$5," ")</f>
        <v>80</v>
      </c>
      <c r="AB258" s="148" t="str">
        <f>IFERROR(VLOOKUP(Open[[#This Row],[TS SH O 13.1.24 R]],$AZ$7:$BA$101,2,0)*AB$5," ")</f>
        <v xml:space="preserve"> </v>
      </c>
      <c r="AC258">
        <v>0</v>
      </c>
      <c r="AD258">
        <v>0</v>
      </c>
      <c r="AE258">
        <v>0</v>
      </c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>
        <v>3</v>
      </c>
      <c r="AV258" s="63"/>
    </row>
    <row r="259" spans="1:48">
      <c r="A259" s="53">
        <f>RANK(Open[[#This Row],[PR Punkte]],Open[PR Punkte],0)</f>
        <v>253</v>
      </c>
      <c r="B259">
        <f>IF(Open[[#This Row],[PR Rang beim letzten Turnier]]&gt;Open[[#This Row],[PR Rang]],1,IF(Open[[#This Row],[PR Rang beim letzten Turnier]]=Open[[#This Row],[PR Rang]],0,-1))</f>
        <v>0</v>
      </c>
      <c r="C259" s="53">
        <f>RANK(Open[[#This Row],[PR Punkte]],Open[PR Punkte],0)</f>
        <v>253</v>
      </c>
      <c r="D259" t="s">
        <v>72</v>
      </c>
      <c r="E259" s="1" t="s">
        <v>10</v>
      </c>
      <c r="F259" s="52">
        <f>SUM(Open[[#This Row],[PR 1]:[PR 3]])</f>
        <v>70</v>
      </c>
      <c r="G259" s="52">
        <f>LARGE(Open[[#This Row],[TS ZH O/B 26.03.23]:[PR3]],1)</f>
        <v>70</v>
      </c>
      <c r="H259" s="52">
        <f>LARGE(Open[[#This Row],[TS ZH O/B 26.03.23]:[PR3]],2)</f>
        <v>0</v>
      </c>
      <c r="I259" s="52">
        <f>LARGE(Open[[#This Row],[TS ZH O/B 26.03.23]:[PR3]],3)</f>
        <v>0</v>
      </c>
      <c r="J259" s="1">
        <f t="shared" si="6"/>
        <v>253</v>
      </c>
      <c r="K259" s="52">
        <f t="shared" si="7"/>
        <v>70</v>
      </c>
      <c r="L259" s="52">
        <f>IFERROR(VLOOKUP(Open[[#This Row],[TS ZH O/B 26.03.23 Rang]],$AZ$7:$BA$101,2,0)*L$5," ")</f>
        <v>70</v>
      </c>
      <c r="M259" s="52" t="str">
        <f>IFERROR(VLOOKUP(Open[[#This Row],[TS SG O 29.04.23 Rang]],$AZ$7:$BA$101,2,0)*M$5," ")</f>
        <v xml:space="preserve"> </v>
      </c>
      <c r="N259" s="52" t="str">
        <f>IFERROR(VLOOKUP(Open[[#This Row],[TS ES O 11.06.23 Rang]],$AZ$7:$BA$101,2,0)*N$5," ")</f>
        <v xml:space="preserve"> </v>
      </c>
      <c r="O259" s="52" t="str">
        <f>IFERROR(VLOOKUP(Open[[#This Row],[TS SH O 24.06.23 Rang]],$AZ$7:$BA$101,2,0)*O$5," ")</f>
        <v xml:space="preserve"> </v>
      </c>
      <c r="P259" s="52" t="str">
        <f>IFERROR(VLOOKUP(Open[[#This Row],[TS LU O A 1.6.23 R]],$AZ$7:$BA$101,2,0)*P$5," ")</f>
        <v xml:space="preserve"> </v>
      </c>
      <c r="Q259" s="52" t="str">
        <f>IFERROR(VLOOKUP(Open[[#This Row],[TS LU O B 1.6.23 R]],$AZ$7:$BA$101,2,0)*Q$5," ")</f>
        <v xml:space="preserve"> </v>
      </c>
      <c r="R259" s="52" t="str">
        <f>IFERROR(VLOOKUP(Open[[#This Row],[TS ZH O/A 8.7.23 R]],$AZ$7:$BA$101,2,0)*R$5," ")</f>
        <v xml:space="preserve"> </v>
      </c>
      <c r="S259" s="148" t="str">
        <f>IFERROR(VLOOKUP(Open[[#This Row],[TS ZH O/B 8.7.23 R]],$AZ$7:$BA$101,2,0)*S$5," ")</f>
        <v xml:space="preserve"> </v>
      </c>
      <c r="T259" s="148" t="str">
        <f>IFERROR(VLOOKUP(Open[[#This Row],[TS BA O A 12.08.23 R]],$AZ$7:$BA$101,2,0)*T$5," ")</f>
        <v xml:space="preserve"> </v>
      </c>
      <c r="U259" s="148" t="str">
        <f>IFERROR(VLOOKUP(Open[[#This Row],[TS BA O B 12.08.23  R]],$AZ$7:$BA$101,2,0)*U$5," ")</f>
        <v xml:space="preserve"> </v>
      </c>
      <c r="V259" s="148" t="str">
        <f>IFERROR(VLOOKUP(Open[[#This Row],[SM LT O A 2.9.23 R]],$AZ$7:$BA$101,2,0)*V$5," ")</f>
        <v xml:space="preserve"> </v>
      </c>
      <c r="W259" s="148" t="str">
        <f>IFERROR(VLOOKUP(Open[[#This Row],[SM LT O B 2.9.23 R]],$AZ$7:$BA$101,2,0)*W$5," ")</f>
        <v xml:space="preserve"> </v>
      </c>
      <c r="X259" s="148" t="str">
        <f>IFERROR(VLOOKUP(Open[[#This Row],[TS LA O 16.9.23 R]],$AZ$7:$BA$101,2,0)*X$5," ")</f>
        <v xml:space="preserve"> </v>
      </c>
      <c r="Y259" s="148" t="str">
        <f>IFERROR(VLOOKUP(Open[[#This Row],[TS ZH O 8.10.23 R]],$AZ$7:$BA$101,2,0)*Y$5," ")</f>
        <v xml:space="preserve"> </v>
      </c>
      <c r="Z259" s="148" t="str">
        <f>IFERROR(VLOOKUP(Open[[#This Row],[TS ZH O/A 6.1.24 R]],$AZ$7:$BA$101,2,0)*Z$5," ")</f>
        <v xml:space="preserve"> </v>
      </c>
      <c r="AA259" s="148" t="str">
        <f>IFERROR(VLOOKUP(Open[[#This Row],[TS ZH O/B 6.1.24 R]],$AZ$7:$BA$101,2,0)*AA$5," ")</f>
        <v xml:space="preserve"> </v>
      </c>
      <c r="AB259" s="148" t="str">
        <f>IFERROR(VLOOKUP(Open[[#This Row],[TS SH O 13.1.24 R]],$AZ$7:$BA$101,2,0)*AB$5," ")</f>
        <v xml:space="preserve"> </v>
      </c>
      <c r="AC259">
        <v>0</v>
      </c>
      <c r="AD259">
        <v>0</v>
      </c>
      <c r="AE259">
        <v>0</v>
      </c>
      <c r="AF259" s="63">
        <v>4</v>
      </c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</row>
    <row r="260" spans="1:48">
      <c r="A260" s="53">
        <f>RANK(Open[[#This Row],[PR Punkte]],Open[PR Punkte],0)</f>
        <v>253</v>
      </c>
      <c r="B260">
        <f>IF(Open[[#This Row],[PR Rang beim letzten Turnier]]&gt;Open[[#This Row],[PR Rang]],1,IF(Open[[#This Row],[PR Rang beim letzten Turnier]]=Open[[#This Row],[PR Rang]],0,-1))</f>
        <v>0</v>
      </c>
      <c r="C260" s="53">
        <f>RANK(Open[[#This Row],[PR Punkte]],Open[PR Punkte],0)</f>
        <v>253</v>
      </c>
      <c r="D260" s="7" t="s">
        <v>815</v>
      </c>
      <c r="E260" t="s">
        <v>12</v>
      </c>
      <c r="F260" s="52">
        <f>SUM(Open[[#This Row],[PR 1]:[PR 3]])</f>
        <v>70</v>
      </c>
      <c r="G260" s="52">
        <f>LARGE(Open[[#This Row],[TS ZH O/B 26.03.23]:[PR3]],1)</f>
        <v>70</v>
      </c>
      <c r="H260" s="52">
        <f>LARGE(Open[[#This Row],[TS ZH O/B 26.03.23]:[PR3]],2)</f>
        <v>0</v>
      </c>
      <c r="I260" s="52">
        <f>LARGE(Open[[#This Row],[TS ZH O/B 26.03.23]:[PR3]],3)</f>
        <v>0</v>
      </c>
      <c r="J260" s="1">
        <f t="shared" si="6"/>
        <v>253</v>
      </c>
      <c r="K260" s="52">
        <f t="shared" si="7"/>
        <v>70</v>
      </c>
      <c r="L260" s="52" t="str">
        <f>IFERROR(VLOOKUP(Open[[#This Row],[TS ZH O/B 26.03.23 Rang]],$AZ$7:$BA$101,2,0)*L$5," ")</f>
        <v xml:space="preserve"> </v>
      </c>
      <c r="M260" s="52" t="str">
        <f>IFERROR(VLOOKUP(Open[[#This Row],[TS SG O 29.04.23 Rang]],$AZ$7:$BA$101,2,0)*M$5," ")</f>
        <v xml:space="preserve"> </v>
      </c>
      <c r="N260" s="52" t="str">
        <f>IFERROR(VLOOKUP(Open[[#This Row],[TS ES O 11.06.23 Rang]],$AZ$7:$BA$101,2,0)*N$5," ")</f>
        <v xml:space="preserve"> </v>
      </c>
      <c r="O260" s="52" t="str">
        <f>IFERROR(VLOOKUP(Open[[#This Row],[TS SH O 24.06.23 Rang]],$AZ$7:$BA$101,2,0)*O$5," ")</f>
        <v xml:space="preserve"> </v>
      </c>
      <c r="P260" s="52" t="str">
        <f>IFERROR(VLOOKUP(Open[[#This Row],[TS LU O A 1.6.23 R]],$AZ$7:$BA$101,2,0)*P$5," ")</f>
        <v xml:space="preserve"> </v>
      </c>
      <c r="Q260" s="52">
        <f>IFERROR(VLOOKUP(Open[[#This Row],[TS LU O B 1.6.23 R]],$AZ$7:$BA$101,2,0)*Q$5," ")</f>
        <v>70</v>
      </c>
      <c r="R260" s="52" t="str">
        <f>IFERROR(VLOOKUP(Open[[#This Row],[TS ZH O/A 8.7.23 R]],$AZ$7:$BA$101,2,0)*R$5," ")</f>
        <v xml:space="preserve"> </v>
      </c>
      <c r="S260" s="148" t="str">
        <f>IFERROR(VLOOKUP(Open[[#This Row],[TS ZH O/B 8.7.23 R]],$AZ$7:$BA$101,2,0)*S$5," ")</f>
        <v xml:space="preserve"> </v>
      </c>
      <c r="T260" s="148" t="str">
        <f>IFERROR(VLOOKUP(Open[[#This Row],[TS BA O A 12.08.23 R]],$AZ$7:$BA$101,2,0)*T$5," ")</f>
        <v xml:space="preserve"> </v>
      </c>
      <c r="U260" s="148" t="str">
        <f>IFERROR(VLOOKUP(Open[[#This Row],[TS BA O B 12.08.23  R]],$AZ$7:$BA$101,2,0)*U$5," ")</f>
        <v xml:space="preserve"> </v>
      </c>
      <c r="V260" s="148" t="str">
        <f>IFERROR(VLOOKUP(Open[[#This Row],[SM LT O A 2.9.23 R]],$AZ$7:$BA$101,2,0)*V$5," ")</f>
        <v xml:space="preserve"> </v>
      </c>
      <c r="W260" s="148" t="str">
        <f>IFERROR(VLOOKUP(Open[[#This Row],[SM LT O B 2.9.23 R]],$AZ$7:$BA$101,2,0)*W$5," ")</f>
        <v xml:space="preserve"> </v>
      </c>
      <c r="X260" s="148" t="str">
        <f>IFERROR(VLOOKUP(Open[[#This Row],[TS LA O 16.9.23 R]],$AZ$7:$BA$101,2,0)*X$5," ")</f>
        <v xml:space="preserve"> </v>
      </c>
      <c r="Y260" s="148" t="str">
        <f>IFERROR(VLOOKUP(Open[[#This Row],[TS ZH O 8.10.23 R]],$AZ$7:$BA$101,2,0)*Y$5," ")</f>
        <v xml:space="preserve"> </v>
      </c>
      <c r="Z260" s="148" t="str">
        <f>IFERROR(VLOOKUP(Open[[#This Row],[TS ZH O/A 6.1.24 R]],$AZ$7:$BA$101,2,0)*Z$5," ")</f>
        <v xml:space="preserve"> </v>
      </c>
      <c r="AA260" s="148" t="str">
        <f>IFERROR(VLOOKUP(Open[[#This Row],[TS ZH O/B 6.1.24 R]],$AZ$7:$BA$101,2,0)*AA$5," ")</f>
        <v xml:space="preserve"> </v>
      </c>
      <c r="AB260" s="148" t="str">
        <f>IFERROR(VLOOKUP(Open[[#This Row],[TS SH O 13.1.24 R]],$AZ$7:$BA$101,2,0)*AB$5," ")</f>
        <v xml:space="preserve"> </v>
      </c>
      <c r="AC260">
        <v>0</v>
      </c>
      <c r="AD260">
        <v>0</v>
      </c>
      <c r="AE260">
        <v>0</v>
      </c>
      <c r="AF260" s="63"/>
      <c r="AG260" s="63"/>
      <c r="AH260" s="63"/>
      <c r="AI260" s="63"/>
      <c r="AJ260" s="63"/>
      <c r="AK260" s="63">
        <v>4</v>
      </c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</row>
    <row r="261" spans="1:48">
      <c r="A261" s="53">
        <f>RANK(Open[[#This Row],[PR Punkte]],Open[PR Punkte],0)</f>
        <v>253</v>
      </c>
      <c r="B261">
        <f>IF(Open[[#This Row],[PR Rang beim letzten Turnier]]&gt;Open[[#This Row],[PR Rang]],1,IF(Open[[#This Row],[PR Rang beim letzten Turnier]]=Open[[#This Row],[PR Rang]],0,-1))</f>
        <v>0</v>
      </c>
      <c r="C261" s="53">
        <f>RANK(Open[[#This Row],[PR Punkte]],Open[PR Punkte],0)</f>
        <v>253</v>
      </c>
      <c r="D261" s="7" t="s">
        <v>218</v>
      </c>
      <c r="E261" t="s">
        <v>13</v>
      </c>
      <c r="F261" s="52">
        <f>SUM(Open[[#This Row],[PR 1]:[PR 3]])</f>
        <v>70</v>
      </c>
      <c r="G261" s="52">
        <f>LARGE(Open[[#This Row],[TS ZH O/B 26.03.23]:[PR3]],1)</f>
        <v>70</v>
      </c>
      <c r="H261" s="52">
        <f>LARGE(Open[[#This Row],[TS ZH O/B 26.03.23]:[PR3]],2)</f>
        <v>0</v>
      </c>
      <c r="I261" s="52">
        <f>LARGE(Open[[#This Row],[TS ZH O/B 26.03.23]:[PR3]],3)</f>
        <v>0</v>
      </c>
      <c r="J261" s="1">
        <f t="shared" si="6"/>
        <v>253</v>
      </c>
      <c r="K261" s="52">
        <f t="shared" si="7"/>
        <v>70</v>
      </c>
      <c r="L261" s="52" t="str">
        <f>IFERROR(VLOOKUP(Open[[#This Row],[TS ZH O/B 26.03.23 Rang]],$AZ$7:$BA$101,2,0)*L$5," ")</f>
        <v xml:space="preserve"> </v>
      </c>
      <c r="M261" s="52" t="str">
        <f>IFERROR(VLOOKUP(Open[[#This Row],[TS SG O 29.04.23 Rang]],$AZ$7:$BA$101,2,0)*M$5," ")</f>
        <v xml:space="preserve"> </v>
      </c>
      <c r="N261" s="52" t="str">
        <f>IFERROR(VLOOKUP(Open[[#This Row],[TS ES O 11.06.23 Rang]],$AZ$7:$BA$101,2,0)*N$5," ")</f>
        <v xml:space="preserve"> </v>
      </c>
      <c r="O261" s="52" t="str">
        <f>IFERROR(VLOOKUP(Open[[#This Row],[TS SH O 24.06.23 Rang]],$AZ$7:$BA$101,2,0)*O$5," ")</f>
        <v xml:space="preserve"> </v>
      </c>
      <c r="P261" s="52" t="str">
        <f>IFERROR(VLOOKUP(Open[[#This Row],[TS LU O A 1.6.23 R]],$AZ$7:$BA$101,2,0)*P$5," ")</f>
        <v xml:space="preserve"> </v>
      </c>
      <c r="Q261" s="52">
        <f>IFERROR(VLOOKUP(Open[[#This Row],[TS LU O B 1.6.23 R]],$AZ$7:$BA$101,2,0)*Q$5," ")</f>
        <v>70</v>
      </c>
      <c r="R261" s="52" t="str">
        <f>IFERROR(VLOOKUP(Open[[#This Row],[TS ZH O/A 8.7.23 R]],$AZ$7:$BA$101,2,0)*R$5," ")</f>
        <v xml:space="preserve"> </v>
      </c>
      <c r="S261" s="148" t="str">
        <f>IFERROR(VLOOKUP(Open[[#This Row],[TS ZH O/B 8.7.23 R]],$AZ$7:$BA$101,2,0)*S$5," ")</f>
        <v xml:space="preserve"> </v>
      </c>
      <c r="T261" s="148" t="str">
        <f>IFERROR(VLOOKUP(Open[[#This Row],[TS BA O A 12.08.23 R]],$AZ$7:$BA$101,2,0)*T$5," ")</f>
        <v xml:space="preserve"> </v>
      </c>
      <c r="U261" s="148" t="str">
        <f>IFERROR(VLOOKUP(Open[[#This Row],[TS BA O B 12.08.23  R]],$AZ$7:$BA$101,2,0)*U$5," ")</f>
        <v xml:space="preserve"> </v>
      </c>
      <c r="V261" s="148" t="str">
        <f>IFERROR(VLOOKUP(Open[[#This Row],[SM LT O A 2.9.23 R]],$AZ$7:$BA$101,2,0)*V$5," ")</f>
        <v xml:space="preserve"> </v>
      </c>
      <c r="W261" s="148" t="str">
        <f>IFERROR(VLOOKUP(Open[[#This Row],[SM LT O B 2.9.23 R]],$AZ$7:$BA$101,2,0)*W$5," ")</f>
        <v xml:space="preserve"> </v>
      </c>
      <c r="X261" s="148" t="str">
        <f>IFERROR(VLOOKUP(Open[[#This Row],[TS LA O 16.9.23 R]],$AZ$7:$BA$101,2,0)*X$5," ")</f>
        <v xml:space="preserve"> </v>
      </c>
      <c r="Y261" s="148" t="str">
        <f>IFERROR(VLOOKUP(Open[[#This Row],[TS ZH O 8.10.23 R]],$AZ$7:$BA$101,2,0)*Y$5," ")</f>
        <v xml:space="preserve"> </v>
      </c>
      <c r="Z261" s="148" t="str">
        <f>IFERROR(VLOOKUP(Open[[#This Row],[TS ZH O/A 6.1.24 R]],$AZ$7:$BA$101,2,0)*Z$5," ")</f>
        <v xml:space="preserve"> </v>
      </c>
      <c r="AA261" s="148" t="str">
        <f>IFERROR(VLOOKUP(Open[[#This Row],[TS ZH O/B 6.1.24 R]],$AZ$7:$BA$101,2,0)*AA$5," ")</f>
        <v xml:space="preserve"> </v>
      </c>
      <c r="AB261" s="148" t="str">
        <f>IFERROR(VLOOKUP(Open[[#This Row],[TS SH O 13.1.24 R]],$AZ$7:$BA$101,2,0)*AB$5," ")</f>
        <v xml:space="preserve"> </v>
      </c>
      <c r="AC261">
        <v>0</v>
      </c>
      <c r="AD261">
        <v>0</v>
      </c>
      <c r="AE261">
        <v>0</v>
      </c>
      <c r="AF261" s="63"/>
      <c r="AG261" s="63"/>
      <c r="AH261" s="63"/>
      <c r="AI261" s="63"/>
      <c r="AJ261" s="63"/>
      <c r="AK261" s="63">
        <v>4</v>
      </c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</row>
    <row r="262" spans="1:48">
      <c r="A262" s="53">
        <f>RANK(Open[[#This Row],[PR Punkte]],Open[PR Punkte],0)</f>
        <v>253</v>
      </c>
      <c r="B262">
        <f>IF(Open[[#This Row],[PR Rang beim letzten Turnier]]&gt;Open[[#This Row],[PR Rang]],1,IF(Open[[#This Row],[PR Rang beim letzten Turnier]]=Open[[#This Row],[PR Rang]],0,-1))</f>
        <v>0</v>
      </c>
      <c r="C262" s="53">
        <f>RANK(Open[[#This Row],[PR Punkte]],Open[PR Punkte],0)</f>
        <v>253</v>
      </c>
      <c r="D262" s="1" t="s">
        <v>739</v>
      </c>
      <c r="E262" t="s">
        <v>10</v>
      </c>
      <c r="F262" s="52">
        <f>SUM(Open[[#This Row],[PR 1]:[PR 3]])</f>
        <v>70</v>
      </c>
      <c r="G262" s="52">
        <f>LARGE(Open[[#This Row],[TS ZH O/B 26.03.23]:[PR3]],1)</f>
        <v>70</v>
      </c>
      <c r="H262" s="52">
        <f>LARGE(Open[[#This Row],[TS ZH O/B 26.03.23]:[PR3]],2)</f>
        <v>0</v>
      </c>
      <c r="I262" s="52">
        <f>LARGE(Open[[#This Row],[TS ZH O/B 26.03.23]:[PR3]],3)</f>
        <v>0</v>
      </c>
      <c r="J262" s="1">
        <f t="shared" si="6"/>
        <v>253</v>
      </c>
      <c r="K262" s="52">
        <f t="shared" si="7"/>
        <v>70</v>
      </c>
      <c r="L262" s="52" t="str">
        <f>IFERROR(VLOOKUP(Open[[#This Row],[TS ZH O/B 26.03.23 Rang]],$AZ$7:$BA$101,2,0)*L$5," ")</f>
        <v xml:space="preserve"> </v>
      </c>
      <c r="M262" s="52" t="str">
        <f>IFERROR(VLOOKUP(Open[[#This Row],[TS SG O 29.04.23 Rang]],$AZ$7:$BA$101,2,0)*M$5," ")</f>
        <v xml:space="preserve"> </v>
      </c>
      <c r="N262" s="52" t="str">
        <f>IFERROR(VLOOKUP(Open[[#This Row],[TS ES O 11.06.23 Rang]],$AZ$7:$BA$101,2,0)*N$5," ")</f>
        <v xml:space="preserve"> </v>
      </c>
      <c r="O262" s="52" t="str">
        <f>IFERROR(VLOOKUP(Open[[#This Row],[TS SH O 24.06.23 Rang]],$AZ$7:$BA$101,2,0)*O$5," ")</f>
        <v xml:space="preserve"> </v>
      </c>
      <c r="P262" s="52" t="str">
        <f>IFERROR(VLOOKUP(Open[[#This Row],[TS LU O A 1.6.23 R]],$AZ$7:$BA$101,2,0)*P$5," ")</f>
        <v xml:space="preserve"> </v>
      </c>
      <c r="Q262" s="52" t="str">
        <f>IFERROR(VLOOKUP(Open[[#This Row],[TS LU O B 1.6.23 R]],$AZ$7:$BA$101,2,0)*Q$5," ")</f>
        <v xml:space="preserve"> </v>
      </c>
      <c r="R262" s="52" t="str">
        <f>IFERROR(VLOOKUP(Open[[#This Row],[TS ZH O/A 8.7.23 R]],$AZ$7:$BA$101,2,0)*R$5," ")</f>
        <v xml:space="preserve"> </v>
      </c>
      <c r="S262" s="148">
        <f>IFERROR(VLOOKUP(Open[[#This Row],[TS ZH O/B 8.7.23 R]],$AZ$7:$BA$101,2,0)*S$5," ")</f>
        <v>70</v>
      </c>
      <c r="T262" s="148" t="str">
        <f>IFERROR(VLOOKUP(Open[[#This Row],[TS BA O A 12.08.23 R]],$AZ$7:$BA$101,2,0)*T$5," ")</f>
        <v xml:space="preserve"> </v>
      </c>
      <c r="U262" s="148" t="str">
        <f>IFERROR(VLOOKUP(Open[[#This Row],[TS BA O B 12.08.23  R]],$AZ$7:$BA$101,2,0)*U$5," ")</f>
        <v xml:space="preserve"> </v>
      </c>
      <c r="V262" s="148" t="str">
        <f>IFERROR(VLOOKUP(Open[[#This Row],[SM LT O A 2.9.23 R]],$AZ$7:$BA$101,2,0)*V$5," ")</f>
        <v xml:space="preserve"> </v>
      </c>
      <c r="W262" s="148" t="str">
        <f>IFERROR(VLOOKUP(Open[[#This Row],[SM LT O B 2.9.23 R]],$AZ$7:$BA$101,2,0)*W$5," ")</f>
        <v xml:space="preserve"> </v>
      </c>
      <c r="X262" s="148" t="str">
        <f>IFERROR(VLOOKUP(Open[[#This Row],[TS LA O 16.9.23 R]],$AZ$7:$BA$101,2,0)*X$5," ")</f>
        <v xml:space="preserve"> </v>
      </c>
      <c r="Y262" s="148" t="str">
        <f>IFERROR(VLOOKUP(Open[[#This Row],[TS ZH O 8.10.23 R]],$AZ$7:$BA$101,2,0)*Y$5," ")</f>
        <v xml:space="preserve"> </v>
      </c>
      <c r="Z262" s="148" t="str">
        <f>IFERROR(VLOOKUP(Open[[#This Row],[TS ZH O/A 6.1.24 R]],$AZ$7:$BA$101,2,0)*Z$5," ")</f>
        <v xml:space="preserve"> </v>
      </c>
      <c r="AA262" s="148" t="str">
        <f>IFERROR(VLOOKUP(Open[[#This Row],[TS ZH O/B 6.1.24 R]],$AZ$7:$BA$101,2,0)*AA$5," ")</f>
        <v xml:space="preserve"> </v>
      </c>
      <c r="AB262" s="148" t="str">
        <f>IFERROR(VLOOKUP(Open[[#This Row],[TS SH O 13.1.24 R]],$AZ$7:$BA$101,2,0)*AB$5," ")</f>
        <v xml:space="preserve"> </v>
      </c>
      <c r="AC262">
        <v>0</v>
      </c>
      <c r="AD262">
        <v>0</v>
      </c>
      <c r="AE262">
        <v>0</v>
      </c>
      <c r="AF262" s="63"/>
      <c r="AG262" s="63"/>
      <c r="AH262" s="63"/>
      <c r="AI262" s="63"/>
      <c r="AJ262" s="63"/>
      <c r="AK262" s="63"/>
      <c r="AL262" s="63"/>
      <c r="AM262" s="63">
        <v>4</v>
      </c>
      <c r="AN262" s="63"/>
      <c r="AO262" s="63"/>
      <c r="AP262" s="63"/>
      <c r="AQ262" s="63"/>
      <c r="AR262" s="63"/>
      <c r="AS262" s="63"/>
      <c r="AT262" s="63"/>
      <c r="AU262" s="63"/>
      <c r="AV262" s="63"/>
    </row>
    <row r="263" spans="1:48">
      <c r="A263" s="53">
        <f>RANK(Open[[#This Row],[PR Punkte]],Open[PR Punkte],0)</f>
        <v>253</v>
      </c>
      <c r="B263">
        <f>IF(Open[[#This Row],[PR Rang beim letzten Turnier]]&gt;Open[[#This Row],[PR Rang]],1,IF(Open[[#This Row],[PR Rang beim letzten Turnier]]=Open[[#This Row],[PR Rang]],0,-1))</f>
        <v>0</v>
      </c>
      <c r="C263" s="53">
        <f>RANK(Open[[#This Row],[PR Punkte]],Open[PR Punkte],0)</f>
        <v>253</v>
      </c>
      <c r="D263" s="1" t="s">
        <v>911</v>
      </c>
      <c r="E263" t="s">
        <v>10</v>
      </c>
      <c r="F263" s="99">
        <f>SUM(Open[[#This Row],[PR 1]:[PR 3]])</f>
        <v>70</v>
      </c>
      <c r="G263" s="52">
        <f>LARGE(Open[[#This Row],[TS ZH O/B 26.03.23]:[PR3]],1)</f>
        <v>70</v>
      </c>
      <c r="H263" s="52">
        <f>LARGE(Open[[#This Row],[TS ZH O/B 26.03.23]:[PR3]],2)</f>
        <v>0</v>
      </c>
      <c r="I263" s="52">
        <f>LARGE(Open[[#This Row],[TS ZH O/B 26.03.23]:[PR3]],3)</f>
        <v>0</v>
      </c>
      <c r="J263" s="1">
        <f t="shared" ref="J263:J326" si="8">RANK(K263,$K$7:$K$944,0)</f>
        <v>253</v>
      </c>
      <c r="K263" s="52">
        <f t="shared" ref="K263:K326" si="9">SUM(L263:AE263)</f>
        <v>70</v>
      </c>
      <c r="L263" s="52" t="str">
        <f>IFERROR(VLOOKUP(Open[[#This Row],[TS ZH O/B 26.03.23 Rang]],$AZ$7:$BA$101,2,0)*L$5," ")</f>
        <v xml:space="preserve"> </v>
      </c>
      <c r="M263" s="52" t="str">
        <f>IFERROR(VLOOKUP(Open[[#This Row],[TS SG O 29.04.23 Rang]],$AZ$7:$BA$101,2,0)*M$5," ")</f>
        <v xml:space="preserve"> </v>
      </c>
      <c r="N263" s="52" t="str">
        <f>IFERROR(VLOOKUP(Open[[#This Row],[TS ES O 11.06.23 Rang]],$AZ$7:$BA$101,2,0)*N$5," ")</f>
        <v xml:space="preserve"> </v>
      </c>
      <c r="O263" s="52" t="str">
        <f>IFERROR(VLOOKUP(Open[[#This Row],[TS SH O 24.06.23 Rang]],$AZ$7:$BA$101,2,0)*O$5," ")</f>
        <v xml:space="preserve"> </v>
      </c>
      <c r="P263" s="52" t="str">
        <f>IFERROR(VLOOKUP(Open[[#This Row],[TS LU O A 1.6.23 R]],$AZ$7:$BA$101,2,0)*P$5," ")</f>
        <v xml:space="preserve"> </v>
      </c>
      <c r="Q263" s="52" t="str">
        <f>IFERROR(VLOOKUP(Open[[#This Row],[TS LU O B 1.6.23 R]],$AZ$7:$BA$101,2,0)*Q$5," ")</f>
        <v xml:space="preserve"> </v>
      </c>
      <c r="R263" s="52" t="str">
        <f>IFERROR(VLOOKUP(Open[[#This Row],[TS ZH O/A 8.7.23 R]],$AZ$7:$BA$101,2,0)*R$5," ")</f>
        <v xml:space="preserve"> </v>
      </c>
      <c r="S263" s="148" t="str">
        <f>IFERROR(VLOOKUP(Open[[#This Row],[TS ZH O/B 8.7.23 R]],$AZ$7:$BA$101,2,0)*S$5," ")</f>
        <v xml:space="preserve"> </v>
      </c>
      <c r="T263" s="148" t="str">
        <f>IFERROR(VLOOKUP(Open[[#This Row],[TS BA O A 12.08.23 R]],$AZ$7:$BA$101,2,0)*T$5," ")</f>
        <v xml:space="preserve"> </v>
      </c>
      <c r="U263" s="148">
        <f>IFERROR(VLOOKUP(Open[[#This Row],[TS BA O B 12.08.23  R]],$AZ$7:$BA$101,2,0)*U$5," ")</f>
        <v>70</v>
      </c>
      <c r="V263" s="148" t="str">
        <f>IFERROR(VLOOKUP(Open[[#This Row],[SM LT O A 2.9.23 R]],$AZ$7:$BA$101,2,0)*V$5," ")</f>
        <v xml:space="preserve"> </v>
      </c>
      <c r="W263" s="148" t="str">
        <f>IFERROR(VLOOKUP(Open[[#This Row],[SM LT O B 2.9.23 R]],$AZ$7:$BA$101,2,0)*W$5," ")</f>
        <v xml:space="preserve"> </v>
      </c>
      <c r="X263" s="148" t="str">
        <f>IFERROR(VLOOKUP(Open[[#This Row],[TS LA O 16.9.23 R]],$AZ$7:$BA$101,2,0)*X$5," ")</f>
        <v xml:space="preserve"> </v>
      </c>
      <c r="Y263" s="148" t="str">
        <f>IFERROR(VLOOKUP(Open[[#This Row],[TS ZH O 8.10.23 R]],$AZ$7:$BA$101,2,0)*Y$5," ")</f>
        <v xml:space="preserve"> </v>
      </c>
      <c r="Z263" s="148" t="str">
        <f>IFERROR(VLOOKUP(Open[[#This Row],[TS ZH O/A 6.1.24 R]],$AZ$7:$BA$101,2,0)*Z$5," ")</f>
        <v xml:space="preserve"> </v>
      </c>
      <c r="AA263" s="148" t="str">
        <f>IFERROR(VLOOKUP(Open[[#This Row],[TS ZH O/B 6.1.24 R]],$AZ$7:$BA$101,2,0)*AA$5," ")</f>
        <v xml:space="preserve"> </v>
      </c>
      <c r="AB263" s="148" t="str">
        <f>IFERROR(VLOOKUP(Open[[#This Row],[TS SH O 13.1.24 R]],$AZ$7:$BA$101,2,0)*AB$5," ")</f>
        <v xml:space="preserve"> </v>
      </c>
      <c r="AC263">
        <v>0</v>
      </c>
      <c r="AD263">
        <v>0</v>
      </c>
      <c r="AE263">
        <v>0</v>
      </c>
      <c r="AF263" s="63"/>
      <c r="AG263" s="63"/>
      <c r="AH263" s="63"/>
      <c r="AI263" s="63"/>
      <c r="AJ263" s="63"/>
      <c r="AK263" s="63"/>
      <c r="AL263" s="63"/>
      <c r="AM263" s="63"/>
      <c r="AN263" s="63"/>
      <c r="AO263" s="63">
        <v>4</v>
      </c>
      <c r="AP263" s="63"/>
      <c r="AQ263" s="63"/>
      <c r="AR263" s="63"/>
      <c r="AS263" s="63"/>
      <c r="AT263" s="63"/>
      <c r="AU263" s="63"/>
      <c r="AV263" s="63"/>
    </row>
    <row r="264" spans="1:48">
      <c r="A264" s="152">
        <f>RANK(Open[[#This Row],[PR Punkte]],Open[PR Punkte],0)</f>
        <v>253</v>
      </c>
      <c r="B264" s="151">
        <f>IF(Open[[#This Row],[PR Rang beim letzten Turnier]]&gt;Open[[#This Row],[PR Rang]],1,IF(Open[[#This Row],[PR Rang beim letzten Turnier]]=Open[[#This Row],[PR Rang]],0,-1))</f>
        <v>0</v>
      </c>
      <c r="C264" s="152">
        <f>RANK(Open[[#This Row],[PR Punkte]],Open[PR Punkte],0)</f>
        <v>253</v>
      </c>
      <c r="D264" s="153" t="s">
        <v>1013</v>
      </c>
      <c r="E264" t="s">
        <v>10</v>
      </c>
      <c r="F264" s="154">
        <f>SUM(Open[[#This Row],[PR 1]:[PR 3]])</f>
        <v>70</v>
      </c>
      <c r="G264" s="52">
        <f>LARGE(Open[[#This Row],[TS ZH O/B 26.03.23]:[PR3]],1)</f>
        <v>70</v>
      </c>
      <c r="H264" s="52">
        <f>LARGE(Open[[#This Row],[TS ZH O/B 26.03.23]:[PR3]],2)</f>
        <v>0</v>
      </c>
      <c r="I264" s="52">
        <f>LARGE(Open[[#This Row],[TS ZH O/B 26.03.23]:[PR3]],3)</f>
        <v>0</v>
      </c>
      <c r="J264" s="153">
        <f t="shared" si="8"/>
        <v>253</v>
      </c>
      <c r="K264" s="155">
        <f t="shared" si="9"/>
        <v>70</v>
      </c>
      <c r="L264" s="52" t="str">
        <f>IFERROR(VLOOKUP(Open[[#This Row],[TS ZH O/B 26.03.23 Rang]],$AZ$7:$BA$101,2,0)*L$5," ")</f>
        <v xml:space="preserve"> </v>
      </c>
      <c r="M264" s="52" t="str">
        <f>IFERROR(VLOOKUP(Open[[#This Row],[TS SG O 29.04.23 Rang]],$AZ$7:$BA$101,2,0)*M$5," ")</f>
        <v xml:space="preserve"> </v>
      </c>
      <c r="N264" s="52" t="str">
        <f>IFERROR(VLOOKUP(Open[[#This Row],[TS ES O 11.06.23 Rang]],$AZ$7:$BA$101,2,0)*N$5," ")</f>
        <v xml:space="preserve"> </v>
      </c>
      <c r="O264" s="52" t="str">
        <f>IFERROR(VLOOKUP(Open[[#This Row],[TS SH O 24.06.23 Rang]],$AZ$7:$BA$101,2,0)*O$5," ")</f>
        <v xml:space="preserve"> </v>
      </c>
      <c r="P264" s="52" t="str">
        <f>IFERROR(VLOOKUP(Open[[#This Row],[TS LU O A 1.6.23 R]],$AZ$7:$BA$101,2,0)*P$5," ")</f>
        <v xml:space="preserve"> </v>
      </c>
      <c r="Q264" s="52" t="str">
        <f>IFERROR(VLOOKUP(Open[[#This Row],[TS LU O B 1.6.23 R]],$AZ$7:$BA$101,2,0)*Q$5," ")</f>
        <v xml:space="preserve"> </v>
      </c>
      <c r="R264" s="52" t="str">
        <f>IFERROR(VLOOKUP(Open[[#This Row],[TS ZH O/A 8.7.23 R]],$AZ$7:$BA$101,2,0)*R$5," ")</f>
        <v xml:space="preserve"> </v>
      </c>
      <c r="S264" s="148" t="str">
        <f>IFERROR(VLOOKUP(Open[[#This Row],[TS ZH O/B 8.7.23 R]],$AZ$7:$BA$101,2,0)*S$5," ")</f>
        <v xml:space="preserve"> </v>
      </c>
      <c r="T264" s="148" t="str">
        <f>IFERROR(VLOOKUP(Open[[#This Row],[TS BA O A 12.08.23 R]],$AZ$7:$BA$101,2,0)*T$5," ")</f>
        <v xml:space="preserve"> </v>
      </c>
      <c r="U264" s="148" t="str">
        <f>IFERROR(VLOOKUP(Open[[#This Row],[TS BA O B 12.08.23  R]],$AZ$7:$BA$101,2,0)*U$5," ")</f>
        <v xml:space="preserve"> </v>
      </c>
      <c r="V264" s="148" t="str">
        <f>IFERROR(VLOOKUP(Open[[#This Row],[SM LT O A 2.9.23 R]],$AZ$7:$BA$101,2,0)*V$5," ")</f>
        <v xml:space="preserve"> </v>
      </c>
      <c r="W264" s="148" t="str">
        <f>IFERROR(VLOOKUP(Open[[#This Row],[SM LT O B 2.9.23 R]],$AZ$7:$BA$101,2,0)*W$5," ")</f>
        <v xml:space="preserve"> </v>
      </c>
      <c r="X264" s="148" t="str">
        <f>IFERROR(VLOOKUP(Open[[#This Row],[TS LA O 16.9.23 R]],$AZ$7:$BA$101,2,0)*X$5," ")</f>
        <v xml:space="preserve"> </v>
      </c>
      <c r="Y264" s="148" t="str">
        <f>IFERROR(VLOOKUP(Open[[#This Row],[TS ZH O 8.10.23 R]],$AZ$7:$BA$101,2,0)*Y$5," ")</f>
        <v xml:space="preserve"> </v>
      </c>
      <c r="Z264" s="148" t="str">
        <f>IFERROR(VLOOKUP(Open[[#This Row],[TS ZH O/A 6.1.24 R]],$AZ$7:$BA$101,2,0)*Z$5," ")</f>
        <v xml:space="preserve"> </v>
      </c>
      <c r="AA264" s="148">
        <f>IFERROR(VLOOKUP(Open[[#This Row],[TS ZH O/B 6.1.24 R]],$AZ$7:$BA$101,2,0)*AA$5," ")</f>
        <v>70</v>
      </c>
      <c r="AB264" s="148" t="str">
        <f>IFERROR(VLOOKUP(Open[[#This Row],[TS SH O 13.1.24 R]],$AZ$7:$BA$101,2,0)*AB$5," ")</f>
        <v xml:space="preserve"> </v>
      </c>
      <c r="AC264">
        <v>0</v>
      </c>
      <c r="AD264">
        <v>0</v>
      </c>
      <c r="AE264">
        <v>0</v>
      </c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>
        <v>4</v>
      </c>
      <c r="AV264" s="63"/>
    </row>
    <row r="265" spans="1:48">
      <c r="A265" s="152">
        <f>RANK(Open[[#This Row],[PR Punkte]],Open[PR Punkte],0)</f>
        <v>253</v>
      </c>
      <c r="B265" s="151">
        <f>IF(Open[[#This Row],[PR Rang beim letzten Turnier]]&gt;Open[[#This Row],[PR Rang]],1,IF(Open[[#This Row],[PR Rang beim letzten Turnier]]=Open[[#This Row],[PR Rang]],0,-1))</f>
        <v>0</v>
      </c>
      <c r="C265" s="152">
        <f>RANK(Open[[#This Row],[PR Punkte]],Open[PR Punkte],0)</f>
        <v>253</v>
      </c>
      <c r="D265" s="153" t="s">
        <v>1014</v>
      </c>
      <c r="E265" t="s">
        <v>10</v>
      </c>
      <c r="F265" s="154">
        <f>SUM(Open[[#This Row],[PR 1]:[PR 3]])</f>
        <v>70</v>
      </c>
      <c r="G265" s="52">
        <f>LARGE(Open[[#This Row],[TS ZH O/B 26.03.23]:[PR3]],1)</f>
        <v>70</v>
      </c>
      <c r="H265" s="52">
        <f>LARGE(Open[[#This Row],[TS ZH O/B 26.03.23]:[PR3]],2)</f>
        <v>0</v>
      </c>
      <c r="I265" s="52">
        <f>LARGE(Open[[#This Row],[TS ZH O/B 26.03.23]:[PR3]],3)</f>
        <v>0</v>
      </c>
      <c r="J265" s="153">
        <f t="shared" si="8"/>
        <v>253</v>
      </c>
      <c r="K265" s="155">
        <f t="shared" si="9"/>
        <v>70</v>
      </c>
      <c r="L265" s="52" t="str">
        <f>IFERROR(VLOOKUP(Open[[#This Row],[TS ZH O/B 26.03.23 Rang]],$AZ$7:$BA$101,2,0)*L$5," ")</f>
        <v xml:space="preserve"> </v>
      </c>
      <c r="M265" s="52" t="str">
        <f>IFERROR(VLOOKUP(Open[[#This Row],[TS SG O 29.04.23 Rang]],$AZ$7:$BA$101,2,0)*M$5," ")</f>
        <v xml:space="preserve"> </v>
      </c>
      <c r="N265" s="52" t="str">
        <f>IFERROR(VLOOKUP(Open[[#This Row],[TS ES O 11.06.23 Rang]],$AZ$7:$BA$101,2,0)*N$5," ")</f>
        <v xml:space="preserve"> </v>
      </c>
      <c r="O265" s="52" t="str">
        <f>IFERROR(VLOOKUP(Open[[#This Row],[TS SH O 24.06.23 Rang]],$AZ$7:$BA$101,2,0)*O$5," ")</f>
        <v xml:space="preserve"> </v>
      </c>
      <c r="P265" s="52" t="str">
        <f>IFERROR(VLOOKUP(Open[[#This Row],[TS LU O A 1.6.23 R]],$AZ$7:$BA$101,2,0)*P$5," ")</f>
        <v xml:space="preserve"> </v>
      </c>
      <c r="Q265" s="52" t="str">
        <f>IFERROR(VLOOKUP(Open[[#This Row],[TS LU O B 1.6.23 R]],$AZ$7:$BA$101,2,0)*Q$5," ")</f>
        <v xml:space="preserve"> </v>
      </c>
      <c r="R265" s="52" t="str">
        <f>IFERROR(VLOOKUP(Open[[#This Row],[TS ZH O/A 8.7.23 R]],$AZ$7:$BA$101,2,0)*R$5," ")</f>
        <v xml:space="preserve"> </v>
      </c>
      <c r="S265" s="148" t="str">
        <f>IFERROR(VLOOKUP(Open[[#This Row],[TS ZH O/B 8.7.23 R]],$AZ$7:$BA$101,2,0)*S$5," ")</f>
        <v xml:space="preserve"> </v>
      </c>
      <c r="T265" s="148" t="str">
        <f>IFERROR(VLOOKUP(Open[[#This Row],[TS BA O A 12.08.23 R]],$AZ$7:$BA$101,2,0)*T$5," ")</f>
        <v xml:space="preserve"> </v>
      </c>
      <c r="U265" s="148" t="str">
        <f>IFERROR(VLOOKUP(Open[[#This Row],[TS BA O B 12.08.23  R]],$AZ$7:$BA$101,2,0)*U$5," ")</f>
        <v xml:space="preserve"> </v>
      </c>
      <c r="V265" s="148" t="str">
        <f>IFERROR(VLOOKUP(Open[[#This Row],[SM LT O A 2.9.23 R]],$AZ$7:$BA$101,2,0)*V$5," ")</f>
        <v xml:space="preserve"> </v>
      </c>
      <c r="W265" s="148" t="str">
        <f>IFERROR(VLOOKUP(Open[[#This Row],[SM LT O B 2.9.23 R]],$AZ$7:$BA$101,2,0)*W$5," ")</f>
        <v xml:space="preserve"> </v>
      </c>
      <c r="X265" s="148" t="str">
        <f>IFERROR(VLOOKUP(Open[[#This Row],[TS LA O 16.9.23 R]],$AZ$7:$BA$101,2,0)*X$5," ")</f>
        <v xml:space="preserve"> </v>
      </c>
      <c r="Y265" s="148" t="str">
        <f>IFERROR(VLOOKUP(Open[[#This Row],[TS ZH O 8.10.23 R]],$AZ$7:$BA$101,2,0)*Y$5," ")</f>
        <v xml:space="preserve"> </v>
      </c>
      <c r="Z265" s="148" t="str">
        <f>IFERROR(VLOOKUP(Open[[#This Row],[TS ZH O/A 6.1.24 R]],$AZ$7:$BA$101,2,0)*Z$5," ")</f>
        <v xml:space="preserve"> </v>
      </c>
      <c r="AA265" s="148">
        <f>IFERROR(VLOOKUP(Open[[#This Row],[TS ZH O/B 6.1.24 R]],$AZ$7:$BA$101,2,0)*AA$5," ")</f>
        <v>70</v>
      </c>
      <c r="AB265" s="148" t="str">
        <f>IFERROR(VLOOKUP(Open[[#This Row],[TS SH O 13.1.24 R]],$AZ$7:$BA$101,2,0)*AB$5," ")</f>
        <v xml:space="preserve"> </v>
      </c>
      <c r="AC265">
        <v>0</v>
      </c>
      <c r="AD265">
        <v>0</v>
      </c>
      <c r="AE265">
        <v>0</v>
      </c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>
        <v>4</v>
      </c>
      <c r="AV265" s="63"/>
    </row>
    <row r="266" spans="1:48">
      <c r="A266" s="134">
        <f>RANK(Open[[#This Row],[PR Punkte]],Open[PR Punkte],0)</f>
        <v>260</v>
      </c>
      <c r="B266" s="133">
        <f>IF(Open[[#This Row],[PR Rang beim letzten Turnier]]&gt;Open[[#This Row],[PR Rang]],1,IF(Open[[#This Row],[PR Rang beim letzten Turnier]]=Open[[#This Row],[PR Rang]],0,-1))</f>
        <v>0</v>
      </c>
      <c r="C266" s="134">
        <f>RANK(Open[[#This Row],[PR Punkte]],Open[PR Punkte],0)</f>
        <v>260</v>
      </c>
      <c r="D266" t="s">
        <v>785</v>
      </c>
      <c r="E266" t="s">
        <v>9</v>
      </c>
      <c r="F266" s="135">
        <f>SUM(Open[[#This Row],[PR 1]:[PR 3]])</f>
        <v>50</v>
      </c>
      <c r="G266" s="52">
        <f>LARGE(Open[[#This Row],[TS ZH O/B 26.03.23]:[PR3]],1)</f>
        <v>50</v>
      </c>
      <c r="H266" s="52">
        <f>LARGE(Open[[#This Row],[TS ZH O/B 26.03.23]:[PR3]],2)</f>
        <v>0</v>
      </c>
      <c r="I266" s="52">
        <f>LARGE(Open[[#This Row],[TS ZH O/B 26.03.23]:[PR3]],3)</f>
        <v>0</v>
      </c>
      <c r="J266" s="137">
        <f t="shared" si="8"/>
        <v>260</v>
      </c>
      <c r="K266" s="136">
        <f t="shared" si="9"/>
        <v>50</v>
      </c>
      <c r="L266" s="52">
        <f>IFERROR(VLOOKUP(Open[[#This Row],[TS ZH O/B 26.03.23 Rang]],$AZ$7:$BA$101,2,0)*L$5," ")</f>
        <v>50</v>
      </c>
      <c r="M266" s="52" t="str">
        <f>IFERROR(VLOOKUP(Open[[#This Row],[TS SG O 29.04.23 Rang]],$AZ$7:$BA$101,2,0)*M$5," ")</f>
        <v xml:space="preserve"> </v>
      </c>
      <c r="N266" s="52" t="str">
        <f>IFERROR(VLOOKUP(Open[[#This Row],[TS ES O 11.06.23 Rang]],$AZ$7:$BA$101,2,0)*N$5," ")</f>
        <v xml:space="preserve"> </v>
      </c>
      <c r="O266" s="52" t="str">
        <f>IFERROR(VLOOKUP(Open[[#This Row],[TS SH O 24.06.23 Rang]],$AZ$7:$BA$101,2,0)*O$5," ")</f>
        <v xml:space="preserve"> </v>
      </c>
      <c r="P266" s="52" t="str">
        <f>IFERROR(VLOOKUP(Open[[#This Row],[TS LU O A 1.6.23 R]],$AZ$7:$BA$101,2,0)*P$5," ")</f>
        <v xml:space="preserve"> </v>
      </c>
      <c r="Q266" s="52" t="str">
        <f>IFERROR(VLOOKUP(Open[[#This Row],[TS LU O B 1.6.23 R]],$AZ$7:$BA$101,2,0)*Q$5," ")</f>
        <v xml:space="preserve"> </v>
      </c>
      <c r="R266" s="52" t="str">
        <f>IFERROR(VLOOKUP(Open[[#This Row],[TS ZH O/A 8.7.23 R]],$AZ$7:$BA$101,2,0)*R$5," ")</f>
        <v xml:space="preserve"> </v>
      </c>
      <c r="S266" s="148" t="str">
        <f>IFERROR(VLOOKUP(Open[[#This Row],[TS ZH O/B 8.7.23 R]],$AZ$7:$BA$101,2,0)*S$5," ")</f>
        <v xml:space="preserve"> </v>
      </c>
      <c r="T266" s="148" t="str">
        <f>IFERROR(VLOOKUP(Open[[#This Row],[TS BA O A 12.08.23 R]],$AZ$7:$BA$101,2,0)*T$5," ")</f>
        <v xml:space="preserve"> </v>
      </c>
      <c r="U266" s="148" t="str">
        <f>IFERROR(VLOOKUP(Open[[#This Row],[TS BA O B 12.08.23  R]],$AZ$7:$BA$101,2,0)*U$5," ")</f>
        <v xml:space="preserve"> </v>
      </c>
      <c r="V266" s="148" t="str">
        <f>IFERROR(VLOOKUP(Open[[#This Row],[SM LT O A 2.9.23 R]],$AZ$7:$BA$101,2,0)*V$5," ")</f>
        <v xml:space="preserve"> </v>
      </c>
      <c r="W266" s="148" t="str">
        <f>IFERROR(VLOOKUP(Open[[#This Row],[SM LT O B 2.9.23 R]],$AZ$7:$BA$101,2,0)*W$5," ")</f>
        <v xml:space="preserve"> </v>
      </c>
      <c r="X266" s="148" t="str">
        <f>IFERROR(VLOOKUP(Open[[#This Row],[TS LA O 16.9.23 R]],$AZ$7:$BA$101,2,0)*X$5," ")</f>
        <v xml:space="preserve"> </v>
      </c>
      <c r="Y266" s="148" t="str">
        <f>IFERROR(VLOOKUP(Open[[#This Row],[TS ZH O 8.10.23 R]],$AZ$7:$BA$101,2,0)*Y$5," ")</f>
        <v xml:space="preserve"> </v>
      </c>
      <c r="Z266" s="148" t="str">
        <f>IFERROR(VLOOKUP(Open[[#This Row],[TS ZH O/A 6.1.24 R]],$AZ$7:$BA$101,2,0)*Z$5," ")</f>
        <v xml:space="preserve"> </v>
      </c>
      <c r="AA266" s="148" t="str">
        <f>IFERROR(VLOOKUP(Open[[#This Row],[TS ZH O/B 6.1.24 R]],$AZ$7:$BA$101,2,0)*AA$5," ")</f>
        <v xml:space="preserve"> </v>
      </c>
      <c r="AB266" s="148" t="str">
        <f>IFERROR(VLOOKUP(Open[[#This Row],[TS SH O 13.1.24 R]],$AZ$7:$BA$101,2,0)*AB$5," ")</f>
        <v xml:space="preserve"> </v>
      </c>
      <c r="AC266">
        <v>0</v>
      </c>
      <c r="AD266">
        <v>0</v>
      </c>
      <c r="AE266">
        <v>0</v>
      </c>
      <c r="AF266" s="63">
        <v>6</v>
      </c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</row>
    <row r="267" spans="1:48">
      <c r="A267" s="53">
        <f>RANK(Open[[#This Row],[PR Punkte]],Open[PR Punkte],0)</f>
        <v>260</v>
      </c>
      <c r="B267">
        <f>IF(Open[[#This Row],[PR Rang beim letzten Turnier]]&gt;Open[[#This Row],[PR Rang]],1,IF(Open[[#This Row],[PR Rang beim letzten Turnier]]=Open[[#This Row],[PR Rang]],0,-1))</f>
        <v>0</v>
      </c>
      <c r="C267" s="53">
        <f>RANK(Open[[#This Row],[PR Punkte]],Open[PR Punkte],0)</f>
        <v>260</v>
      </c>
      <c r="D267" s="7" t="s">
        <v>875</v>
      </c>
      <c r="E267" t="s">
        <v>10</v>
      </c>
      <c r="F267" s="52">
        <f>SUM(Open[[#This Row],[PR 1]:[PR 3]])</f>
        <v>50</v>
      </c>
      <c r="G267" s="52">
        <f>LARGE(Open[[#This Row],[TS ZH O/B 26.03.23]:[PR3]],1)</f>
        <v>50</v>
      </c>
      <c r="H267" s="52">
        <f>LARGE(Open[[#This Row],[TS ZH O/B 26.03.23]:[PR3]],2)</f>
        <v>0</v>
      </c>
      <c r="I267" s="52">
        <f>LARGE(Open[[#This Row],[TS ZH O/B 26.03.23]:[PR3]],3)</f>
        <v>0</v>
      </c>
      <c r="J267" s="1">
        <f t="shared" si="8"/>
        <v>260</v>
      </c>
      <c r="K267" s="52">
        <f t="shared" si="9"/>
        <v>50</v>
      </c>
      <c r="L267" s="52" t="str">
        <f>IFERROR(VLOOKUP(Open[[#This Row],[TS ZH O/B 26.03.23 Rang]],$AZ$7:$BA$101,2,0)*L$5," ")</f>
        <v xml:space="preserve"> </v>
      </c>
      <c r="M267" s="52" t="str">
        <f>IFERROR(VLOOKUP(Open[[#This Row],[TS SG O 29.04.23 Rang]],$AZ$7:$BA$101,2,0)*M$5," ")</f>
        <v xml:space="preserve"> </v>
      </c>
      <c r="N267" s="52" t="str">
        <f>IFERROR(VLOOKUP(Open[[#This Row],[TS ES O 11.06.23 Rang]],$AZ$7:$BA$101,2,0)*N$5," ")</f>
        <v xml:space="preserve"> </v>
      </c>
      <c r="O267" s="52" t="str">
        <f>IFERROR(VLOOKUP(Open[[#This Row],[TS SH O 24.06.23 Rang]],$AZ$7:$BA$101,2,0)*O$5," ")</f>
        <v xml:space="preserve"> </v>
      </c>
      <c r="P267" s="52" t="str">
        <f>IFERROR(VLOOKUP(Open[[#This Row],[TS LU O A 1.6.23 R]],$AZ$7:$BA$101,2,0)*P$5," ")</f>
        <v xml:space="preserve"> </v>
      </c>
      <c r="Q267" s="52">
        <f>IFERROR(VLOOKUP(Open[[#This Row],[TS LU O B 1.6.23 R]],$AZ$7:$BA$101,2,0)*Q$5," ")</f>
        <v>50</v>
      </c>
      <c r="R267" s="52" t="str">
        <f>IFERROR(VLOOKUP(Open[[#This Row],[TS ZH O/A 8.7.23 R]],$AZ$7:$BA$101,2,0)*R$5," ")</f>
        <v xml:space="preserve"> </v>
      </c>
      <c r="S267" s="148" t="str">
        <f>IFERROR(VLOOKUP(Open[[#This Row],[TS ZH O/B 8.7.23 R]],$AZ$7:$BA$101,2,0)*S$5," ")</f>
        <v xml:space="preserve"> </v>
      </c>
      <c r="T267" s="148" t="str">
        <f>IFERROR(VLOOKUP(Open[[#This Row],[TS BA O A 12.08.23 R]],$AZ$7:$BA$101,2,0)*T$5," ")</f>
        <v xml:space="preserve"> </v>
      </c>
      <c r="U267" s="148" t="str">
        <f>IFERROR(VLOOKUP(Open[[#This Row],[TS BA O B 12.08.23  R]],$AZ$7:$BA$101,2,0)*U$5," ")</f>
        <v xml:space="preserve"> </v>
      </c>
      <c r="V267" s="148" t="str">
        <f>IFERROR(VLOOKUP(Open[[#This Row],[SM LT O A 2.9.23 R]],$AZ$7:$BA$101,2,0)*V$5," ")</f>
        <v xml:space="preserve"> </v>
      </c>
      <c r="W267" s="148" t="str">
        <f>IFERROR(VLOOKUP(Open[[#This Row],[SM LT O B 2.9.23 R]],$AZ$7:$BA$101,2,0)*W$5," ")</f>
        <v xml:space="preserve"> </v>
      </c>
      <c r="X267" s="148" t="str">
        <f>IFERROR(VLOOKUP(Open[[#This Row],[TS LA O 16.9.23 R]],$AZ$7:$BA$101,2,0)*X$5," ")</f>
        <v xml:space="preserve"> </v>
      </c>
      <c r="Y267" s="148" t="str">
        <f>IFERROR(VLOOKUP(Open[[#This Row],[TS ZH O 8.10.23 R]],$AZ$7:$BA$101,2,0)*Y$5," ")</f>
        <v xml:space="preserve"> </v>
      </c>
      <c r="Z267" s="148" t="str">
        <f>IFERROR(VLOOKUP(Open[[#This Row],[TS ZH O/A 6.1.24 R]],$AZ$7:$BA$101,2,0)*Z$5," ")</f>
        <v xml:space="preserve"> </v>
      </c>
      <c r="AA267" s="148" t="str">
        <f>IFERROR(VLOOKUP(Open[[#This Row],[TS ZH O/B 6.1.24 R]],$AZ$7:$BA$101,2,0)*AA$5," ")</f>
        <v xml:space="preserve"> </v>
      </c>
      <c r="AB267" s="148" t="str">
        <f>IFERROR(VLOOKUP(Open[[#This Row],[TS SH O 13.1.24 R]],$AZ$7:$BA$101,2,0)*AB$5," ")</f>
        <v xml:space="preserve"> </v>
      </c>
      <c r="AC267">
        <v>0</v>
      </c>
      <c r="AD267">
        <v>0</v>
      </c>
      <c r="AE267">
        <v>0</v>
      </c>
      <c r="AF267" s="63"/>
      <c r="AG267" s="63"/>
      <c r="AH267" s="63"/>
      <c r="AI267" s="63"/>
      <c r="AJ267" s="63"/>
      <c r="AK267" s="63">
        <v>5</v>
      </c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</row>
    <row r="268" spans="1:48">
      <c r="A268" s="53">
        <f>RANK(Open[[#This Row],[PR Punkte]],Open[PR Punkte],0)</f>
        <v>260</v>
      </c>
      <c r="B268">
        <f>IF(Open[[#This Row],[PR Rang beim letzten Turnier]]&gt;Open[[#This Row],[PR Rang]],1,IF(Open[[#This Row],[PR Rang beim letzten Turnier]]=Open[[#This Row],[PR Rang]],0,-1))</f>
        <v>0</v>
      </c>
      <c r="C268" s="53">
        <f>RANK(Open[[#This Row],[PR Punkte]],Open[PR Punkte],0)</f>
        <v>260</v>
      </c>
      <c r="D268" s="1" t="s">
        <v>865</v>
      </c>
      <c r="E268" t="s">
        <v>10</v>
      </c>
      <c r="F268" s="52">
        <f>SUM(Open[[#This Row],[PR 1]:[PR 3]])</f>
        <v>50</v>
      </c>
      <c r="G268" s="52">
        <f>LARGE(Open[[#This Row],[TS ZH O/B 26.03.23]:[PR3]],1)</f>
        <v>50</v>
      </c>
      <c r="H268" s="52">
        <f>LARGE(Open[[#This Row],[TS ZH O/B 26.03.23]:[PR3]],2)</f>
        <v>0</v>
      </c>
      <c r="I268" s="52">
        <f>LARGE(Open[[#This Row],[TS ZH O/B 26.03.23]:[PR3]],3)</f>
        <v>0</v>
      </c>
      <c r="J268" s="1">
        <f t="shared" si="8"/>
        <v>260</v>
      </c>
      <c r="K268" s="52">
        <f t="shared" si="9"/>
        <v>50</v>
      </c>
      <c r="L268" s="52" t="str">
        <f>IFERROR(VLOOKUP(Open[[#This Row],[TS ZH O/B 26.03.23 Rang]],$AZ$7:$BA$101,2,0)*L$5," ")</f>
        <v xml:space="preserve"> </v>
      </c>
      <c r="M268" s="52" t="str">
        <f>IFERROR(VLOOKUP(Open[[#This Row],[TS SG O 29.04.23 Rang]],$AZ$7:$BA$101,2,0)*M$5," ")</f>
        <v xml:space="preserve"> </v>
      </c>
      <c r="N268" s="52" t="str">
        <f>IFERROR(VLOOKUP(Open[[#This Row],[TS ES O 11.06.23 Rang]],$AZ$7:$BA$101,2,0)*N$5," ")</f>
        <v xml:space="preserve"> </v>
      </c>
      <c r="O268" s="52" t="str">
        <f>IFERROR(VLOOKUP(Open[[#This Row],[TS SH O 24.06.23 Rang]],$AZ$7:$BA$101,2,0)*O$5," ")</f>
        <v xml:space="preserve"> </v>
      </c>
      <c r="P268" s="52" t="str">
        <f>IFERROR(VLOOKUP(Open[[#This Row],[TS LU O A 1.6.23 R]],$AZ$7:$BA$101,2,0)*P$5," ")</f>
        <v xml:space="preserve"> </v>
      </c>
      <c r="Q268" s="52" t="str">
        <f>IFERROR(VLOOKUP(Open[[#This Row],[TS LU O B 1.6.23 R]],$AZ$7:$BA$101,2,0)*Q$5," ")</f>
        <v xml:space="preserve"> </v>
      </c>
      <c r="R268" s="52" t="str">
        <f>IFERROR(VLOOKUP(Open[[#This Row],[TS ZH O/A 8.7.23 R]],$AZ$7:$BA$101,2,0)*R$5," ")</f>
        <v xml:space="preserve"> </v>
      </c>
      <c r="S268" s="148">
        <f>IFERROR(VLOOKUP(Open[[#This Row],[TS ZH O/B 8.7.23 R]],$AZ$7:$BA$101,2,0)*S$5," ")</f>
        <v>50</v>
      </c>
      <c r="T268" s="148" t="str">
        <f>IFERROR(VLOOKUP(Open[[#This Row],[TS BA O A 12.08.23 R]],$AZ$7:$BA$101,2,0)*T$5," ")</f>
        <v xml:space="preserve"> </v>
      </c>
      <c r="U268" s="148" t="str">
        <f>IFERROR(VLOOKUP(Open[[#This Row],[TS BA O B 12.08.23  R]],$AZ$7:$BA$101,2,0)*U$5," ")</f>
        <v xml:space="preserve"> </v>
      </c>
      <c r="V268" s="148" t="str">
        <f>IFERROR(VLOOKUP(Open[[#This Row],[SM LT O A 2.9.23 R]],$AZ$7:$BA$101,2,0)*V$5," ")</f>
        <v xml:space="preserve"> </v>
      </c>
      <c r="W268" s="148" t="str">
        <f>IFERROR(VLOOKUP(Open[[#This Row],[SM LT O B 2.9.23 R]],$AZ$7:$BA$101,2,0)*W$5," ")</f>
        <v xml:space="preserve"> </v>
      </c>
      <c r="X268" s="148" t="str">
        <f>IFERROR(VLOOKUP(Open[[#This Row],[TS LA O 16.9.23 R]],$AZ$7:$BA$101,2,0)*X$5," ")</f>
        <v xml:space="preserve"> </v>
      </c>
      <c r="Y268" s="148" t="str">
        <f>IFERROR(VLOOKUP(Open[[#This Row],[TS ZH O 8.10.23 R]],$AZ$7:$BA$101,2,0)*Y$5," ")</f>
        <v xml:space="preserve"> </v>
      </c>
      <c r="Z268" s="148" t="str">
        <f>IFERROR(VLOOKUP(Open[[#This Row],[TS ZH O/A 6.1.24 R]],$AZ$7:$BA$101,2,0)*Z$5," ")</f>
        <v xml:space="preserve"> </v>
      </c>
      <c r="AA268" s="148" t="str">
        <f>IFERROR(VLOOKUP(Open[[#This Row],[TS ZH O/B 6.1.24 R]],$AZ$7:$BA$101,2,0)*AA$5," ")</f>
        <v xml:space="preserve"> </v>
      </c>
      <c r="AB268" s="148" t="str">
        <f>IFERROR(VLOOKUP(Open[[#This Row],[TS SH O 13.1.24 R]],$AZ$7:$BA$101,2,0)*AB$5," ")</f>
        <v xml:space="preserve"> </v>
      </c>
      <c r="AC268">
        <v>0</v>
      </c>
      <c r="AD268">
        <v>0</v>
      </c>
      <c r="AE268">
        <v>0</v>
      </c>
      <c r="AF268" s="63"/>
      <c r="AG268" s="63"/>
      <c r="AH268" s="63"/>
      <c r="AI268" s="63"/>
      <c r="AJ268" s="63"/>
      <c r="AK268" s="63"/>
      <c r="AL268" s="63"/>
      <c r="AM268" s="63">
        <v>5</v>
      </c>
      <c r="AN268" s="63"/>
      <c r="AO268" s="63"/>
      <c r="AP268" s="63"/>
      <c r="AQ268" s="63"/>
      <c r="AR268" s="63"/>
      <c r="AS268" s="63"/>
      <c r="AT268" s="63"/>
      <c r="AU268" s="63"/>
      <c r="AV268" s="63"/>
    </row>
    <row r="269" spans="1:48">
      <c r="A269" s="53">
        <f>RANK(Open[[#This Row],[PR Punkte]],Open[PR Punkte],0)</f>
        <v>260</v>
      </c>
      <c r="B269">
        <f>IF(Open[[#This Row],[PR Rang beim letzten Turnier]]&gt;Open[[#This Row],[PR Rang]],1,IF(Open[[#This Row],[PR Rang beim letzten Turnier]]=Open[[#This Row],[PR Rang]],0,-1))</f>
        <v>0</v>
      </c>
      <c r="C269" s="53">
        <f>RANK(Open[[#This Row],[PR Punkte]],Open[PR Punkte],0)</f>
        <v>260</v>
      </c>
      <c r="D269" s="1" t="s">
        <v>867</v>
      </c>
      <c r="E269" t="s">
        <v>10</v>
      </c>
      <c r="F269" s="52">
        <f>SUM(Open[[#This Row],[PR 1]:[PR 3]])</f>
        <v>50</v>
      </c>
      <c r="G269" s="52">
        <f>LARGE(Open[[#This Row],[TS ZH O/B 26.03.23]:[PR3]],1)</f>
        <v>50</v>
      </c>
      <c r="H269" s="52">
        <f>LARGE(Open[[#This Row],[TS ZH O/B 26.03.23]:[PR3]],2)</f>
        <v>0</v>
      </c>
      <c r="I269" s="52">
        <f>LARGE(Open[[#This Row],[TS ZH O/B 26.03.23]:[PR3]],3)</f>
        <v>0</v>
      </c>
      <c r="J269" s="1">
        <f t="shared" si="8"/>
        <v>260</v>
      </c>
      <c r="K269" s="52">
        <f t="shared" si="9"/>
        <v>50</v>
      </c>
      <c r="L269" s="52" t="str">
        <f>IFERROR(VLOOKUP(Open[[#This Row],[TS ZH O/B 26.03.23 Rang]],$AZ$7:$BA$101,2,0)*L$5," ")</f>
        <v xml:space="preserve"> </v>
      </c>
      <c r="M269" s="52" t="str">
        <f>IFERROR(VLOOKUP(Open[[#This Row],[TS SG O 29.04.23 Rang]],$AZ$7:$BA$101,2,0)*M$5," ")</f>
        <v xml:space="preserve"> </v>
      </c>
      <c r="N269" s="52" t="str">
        <f>IFERROR(VLOOKUP(Open[[#This Row],[TS ES O 11.06.23 Rang]],$AZ$7:$BA$101,2,0)*N$5," ")</f>
        <v xml:space="preserve"> </v>
      </c>
      <c r="O269" s="52" t="str">
        <f>IFERROR(VLOOKUP(Open[[#This Row],[TS SH O 24.06.23 Rang]],$AZ$7:$BA$101,2,0)*O$5," ")</f>
        <v xml:space="preserve"> </v>
      </c>
      <c r="P269" s="52" t="str">
        <f>IFERROR(VLOOKUP(Open[[#This Row],[TS LU O A 1.6.23 R]],$AZ$7:$BA$101,2,0)*P$5," ")</f>
        <v xml:space="preserve"> </v>
      </c>
      <c r="Q269" s="52" t="str">
        <f>IFERROR(VLOOKUP(Open[[#This Row],[TS LU O B 1.6.23 R]],$AZ$7:$BA$101,2,0)*Q$5," ")</f>
        <v xml:space="preserve"> </v>
      </c>
      <c r="R269" s="52" t="str">
        <f>IFERROR(VLOOKUP(Open[[#This Row],[TS ZH O/A 8.7.23 R]],$AZ$7:$BA$101,2,0)*R$5," ")</f>
        <v xml:space="preserve"> </v>
      </c>
      <c r="S269" s="148">
        <f>IFERROR(VLOOKUP(Open[[#This Row],[TS ZH O/B 8.7.23 R]],$AZ$7:$BA$101,2,0)*S$5," ")</f>
        <v>50</v>
      </c>
      <c r="T269" s="148" t="str">
        <f>IFERROR(VLOOKUP(Open[[#This Row],[TS BA O A 12.08.23 R]],$AZ$7:$BA$101,2,0)*T$5," ")</f>
        <v xml:space="preserve"> </v>
      </c>
      <c r="U269" s="148" t="str">
        <f>IFERROR(VLOOKUP(Open[[#This Row],[TS BA O B 12.08.23  R]],$AZ$7:$BA$101,2,0)*U$5," ")</f>
        <v xml:space="preserve"> </v>
      </c>
      <c r="V269" s="148" t="str">
        <f>IFERROR(VLOOKUP(Open[[#This Row],[SM LT O A 2.9.23 R]],$AZ$7:$BA$101,2,0)*V$5," ")</f>
        <v xml:space="preserve"> </v>
      </c>
      <c r="W269" s="148" t="str">
        <f>IFERROR(VLOOKUP(Open[[#This Row],[SM LT O B 2.9.23 R]],$AZ$7:$BA$101,2,0)*W$5," ")</f>
        <v xml:space="preserve"> </v>
      </c>
      <c r="X269" s="148" t="str">
        <f>IFERROR(VLOOKUP(Open[[#This Row],[TS LA O 16.9.23 R]],$AZ$7:$BA$101,2,0)*X$5," ")</f>
        <v xml:space="preserve"> </v>
      </c>
      <c r="Y269" s="148" t="str">
        <f>IFERROR(VLOOKUP(Open[[#This Row],[TS ZH O 8.10.23 R]],$AZ$7:$BA$101,2,0)*Y$5," ")</f>
        <v xml:space="preserve"> </v>
      </c>
      <c r="Z269" s="148" t="str">
        <f>IFERROR(VLOOKUP(Open[[#This Row],[TS ZH O/A 6.1.24 R]],$AZ$7:$BA$101,2,0)*Z$5," ")</f>
        <v xml:space="preserve"> </v>
      </c>
      <c r="AA269" s="148" t="str">
        <f>IFERROR(VLOOKUP(Open[[#This Row],[TS ZH O/B 6.1.24 R]],$AZ$7:$BA$101,2,0)*AA$5," ")</f>
        <v xml:space="preserve"> </v>
      </c>
      <c r="AB269" s="148" t="str">
        <f>IFERROR(VLOOKUP(Open[[#This Row],[TS SH O 13.1.24 R]],$AZ$7:$BA$101,2,0)*AB$5," ")</f>
        <v xml:space="preserve"> </v>
      </c>
      <c r="AC269">
        <v>0</v>
      </c>
      <c r="AD269">
        <v>0</v>
      </c>
      <c r="AE269">
        <v>0</v>
      </c>
      <c r="AF269" s="63"/>
      <c r="AG269" s="63"/>
      <c r="AH269" s="63"/>
      <c r="AI269" s="63"/>
      <c r="AJ269" s="63"/>
      <c r="AK269" s="63"/>
      <c r="AL269" s="63"/>
      <c r="AM269" s="63">
        <v>5</v>
      </c>
      <c r="AN269" s="63"/>
      <c r="AO269" s="63"/>
      <c r="AP269" s="63"/>
      <c r="AQ269" s="63"/>
      <c r="AR269" s="63"/>
      <c r="AS269" s="63"/>
      <c r="AT269" s="63"/>
      <c r="AU269" s="63"/>
      <c r="AV269" s="63"/>
    </row>
    <row r="270" spans="1:48">
      <c r="A270" s="53">
        <f>RANK(Open[[#This Row],[PR Punkte]],Open[PR Punkte],0)</f>
        <v>260</v>
      </c>
      <c r="B270">
        <f>IF(Open[[#This Row],[PR Rang beim letzten Turnier]]&gt;Open[[#This Row],[PR Rang]],1,IF(Open[[#This Row],[PR Rang beim letzten Turnier]]=Open[[#This Row],[PR Rang]],0,-1))</f>
        <v>0</v>
      </c>
      <c r="C270" s="53">
        <f>RANK(Open[[#This Row],[PR Punkte]],Open[PR Punkte],0)</f>
        <v>260</v>
      </c>
      <c r="D270" s="1" t="s">
        <v>868</v>
      </c>
      <c r="E270" t="s">
        <v>10</v>
      </c>
      <c r="F270" s="52">
        <f>SUM(Open[[#This Row],[PR 1]:[PR 3]])</f>
        <v>50</v>
      </c>
      <c r="G270" s="52">
        <f>LARGE(Open[[#This Row],[TS ZH O/B 26.03.23]:[PR3]],1)</f>
        <v>50</v>
      </c>
      <c r="H270" s="52">
        <f>LARGE(Open[[#This Row],[TS ZH O/B 26.03.23]:[PR3]],2)</f>
        <v>0</v>
      </c>
      <c r="I270" s="52">
        <f>LARGE(Open[[#This Row],[TS ZH O/B 26.03.23]:[PR3]],3)</f>
        <v>0</v>
      </c>
      <c r="J270" s="1">
        <f t="shared" si="8"/>
        <v>260</v>
      </c>
      <c r="K270" s="52">
        <f t="shared" si="9"/>
        <v>50</v>
      </c>
      <c r="L270" s="52" t="str">
        <f>IFERROR(VLOOKUP(Open[[#This Row],[TS ZH O/B 26.03.23 Rang]],$AZ$7:$BA$101,2,0)*L$5," ")</f>
        <v xml:space="preserve"> </v>
      </c>
      <c r="M270" s="52" t="str">
        <f>IFERROR(VLOOKUP(Open[[#This Row],[TS SG O 29.04.23 Rang]],$AZ$7:$BA$101,2,0)*M$5," ")</f>
        <v xml:space="preserve"> </v>
      </c>
      <c r="N270" s="52" t="str">
        <f>IFERROR(VLOOKUP(Open[[#This Row],[TS ES O 11.06.23 Rang]],$AZ$7:$BA$101,2,0)*N$5," ")</f>
        <v xml:space="preserve"> </v>
      </c>
      <c r="O270" s="52" t="str">
        <f>IFERROR(VLOOKUP(Open[[#This Row],[TS SH O 24.06.23 Rang]],$AZ$7:$BA$101,2,0)*O$5," ")</f>
        <v xml:space="preserve"> </v>
      </c>
      <c r="P270" s="52" t="str">
        <f>IFERROR(VLOOKUP(Open[[#This Row],[TS LU O A 1.6.23 R]],$AZ$7:$BA$101,2,0)*P$5," ")</f>
        <v xml:space="preserve"> </v>
      </c>
      <c r="Q270" s="52" t="str">
        <f>IFERROR(VLOOKUP(Open[[#This Row],[TS LU O B 1.6.23 R]],$AZ$7:$BA$101,2,0)*Q$5," ")</f>
        <v xml:space="preserve"> </v>
      </c>
      <c r="R270" s="52" t="str">
        <f>IFERROR(VLOOKUP(Open[[#This Row],[TS ZH O/A 8.7.23 R]],$AZ$7:$BA$101,2,0)*R$5," ")</f>
        <v xml:space="preserve"> </v>
      </c>
      <c r="S270" s="148">
        <f>IFERROR(VLOOKUP(Open[[#This Row],[TS ZH O/B 8.7.23 R]],$AZ$7:$BA$101,2,0)*S$5," ")</f>
        <v>50</v>
      </c>
      <c r="T270" s="148" t="str">
        <f>IFERROR(VLOOKUP(Open[[#This Row],[TS BA O A 12.08.23 R]],$AZ$7:$BA$101,2,0)*T$5," ")</f>
        <v xml:space="preserve"> </v>
      </c>
      <c r="U270" s="148" t="str">
        <f>IFERROR(VLOOKUP(Open[[#This Row],[TS BA O B 12.08.23  R]],$AZ$7:$BA$101,2,0)*U$5," ")</f>
        <v xml:space="preserve"> </v>
      </c>
      <c r="V270" s="148" t="str">
        <f>IFERROR(VLOOKUP(Open[[#This Row],[SM LT O A 2.9.23 R]],$AZ$7:$BA$101,2,0)*V$5," ")</f>
        <v xml:space="preserve"> </v>
      </c>
      <c r="W270" s="148" t="str">
        <f>IFERROR(VLOOKUP(Open[[#This Row],[SM LT O B 2.9.23 R]],$AZ$7:$BA$101,2,0)*W$5," ")</f>
        <v xml:space="preserve"> </v>
      </c>
      <c r="X270" s="148" t="str">
        <f>IFERROR(VLOOKUP(Open[[#This Row],[TS LA O 16.9.23 R]],$AZ$7:$BA$101,2,0)*X$5," ")</f>
        <v xml:space="preserve"> </v>
      </c>
      <c r="Y270" s="148" t="str">
        <f>IFERROR(VLOOKUP(Open[[#This Row],[TS ZH O 8.10.23 R]],$AZ$7:$BA$101,2,0)*Y$5," ")</f>
        <v xml:space="preserve"> </v>
      </c>
      <c r="Z270" s="148" t="str">
        <f>IFERROR(VLOOKUP(Open[[#This Row],[TS ZH O/A 6.1.24 R]],$AZ$7:$BA$101,2,0)*Z$5," ")</f>
        <v xml:space="preserve"> </v>
      </c>
      <c r="AA270" s="148" t="str">
        <f>IFERROR(VLOOKUP(Open[[#This Row],[TS ZH O/B 6.1.24 R]],$AZ$7:$BA$101,2,0)*AA$5," ")</f>
        <v xml:space="preserve"> </v>
      </c>
      <c r="AB270" s="148" t="str">
        <f>IFERROR(VLOOKUP(Open[[#This Row],[TS SH O 13.1.24 R]],$AZ$7:$BA$101,2,0)*AB$5," ")</f>
        <v xml:space="preserve"> </v>
      </c>
      <c r="AC270">
        <v>0</v>
      </c>
      <c r="AD270">
        <v>0</v>
      </c>
      <c r="AE270">
        <v>0</v>
      </c>
      <c r="AF270" s="63"/>
      <c r="AG270" s="63"/>
      <c r="AH270" s="63"/>
      <c r="AI270" s="63"/>
      <c r="AJ270" s="63"/>
      <c r="AK270" s="63"/>
      <c r="AL270" s="63"/>
      <c r="AM270" s="63">
        <v>5</v>
      </c>
      <c r="AN270" s="63"/>
      <c r="AO270" s="63"/>
      <c r="AP270" s="63"/>
      <c r="AQ270" s="63"/>
      <c r="AR270" s="63"/>
      <c r="AS270" s="63"/>
      <c r="AT270" s="63"/>
      <c r="AU270" s="63"/>
      <c r="AV270" s="63"/>
    </row>
    <row r="271" spans="1:48">
      <c r="A271" s="53">
        <f>RANK(Open[[#This Row],[PR Punkte]],Open[PR Punkte],0)</f>
        <v>260</v>
      </c>
      <c r="B271">
        <f>IF(Open[[#This Row],[PR Rang beim letzten Turnier]]&gt;Open[[#This Row],[PR Rang]],1,IF(Open[[#This Row],[PR Rang beim letzten Turnier]]=Open[[#This Row],[PR Rang]],0,-1))</f>
        <v>0</v>
      </c>
      <c r="C271" s="53">
        <f>RANK(Open[[#This Row],[PR Punkte]],Open[PR Punkte],0)</f>
        <v>260</v>
      </c>
      <c r="D271" s="7" t="s">
        <v>235</v>
      </c>
      <c r="E271" t="s">
        <v>10</v>
      </c>
      <c r="F271" s="52">
        <f>SUM(Open[[#This Row],[PR 1]:[PR 3]])</f>
        <v>50</v>
      </c>
      <c r="G271" s="52">
        <f>LARGE(Open[[#This Row],[TS ZH O/B 26.03.23]:[PR3]],1)</f>
        <v>50</v>
      </c>
      <c r="H271" s="52">
        <f>LARGE(Open[[#This Row],[TS ZH O/B 26.03.23]:[PR3]],2)</f>
        <v>0</v>
      </c>
      <c r="I271" s="52">
        <f>LARGE(Open[[#This Row],[TS ZH O/B 26.03.23]:[PR3]],3)</f>
        <v>0</v>
      </c>
      <c r="J271" s="1">
        <f t="shared" si="8"/>
        <v>260</v>
      </c>
      <c r="K271" s="52">
        <f t="shared" si="9"/>
        <v>50</v>
      </c>
      <c r="L271" s="52" t="str">
        <f>IFERROR(VLOOKUP(Open[[#This Row],[TS ZH O/B 26.03.23 Rang]],$AZ$7:$BA$101,2,0)*L$5," ")</f>
        <v xml:space="preserve"> </v>
      </c>
      <c r="M271" s="52" t="str">
        <f>IFERROR(VLOOKUP(Open[[#This Row],[TS SG O 29.04.23 Rang]],$AZ$7:$BA$101,2,0)*M$5," ")</f>
        <v xml:space="preserve"> </v>
      </c>
      <c r="N271" s="52" t="str">
        <f>IFERROR(VLOOKUP(Open[[#This Row],[TS ES O 11.06.23 Rang]],$AZ$7:$BA$101,2,0)*N$5," ")</f>
        <v xml:space="preserve"> </v>
      </c>
      <c r="O271" s="52" t="str">
        <f>IFERROR(VLOOKUP(Open[[#This Row],[TS SH O 24.06.23 Rang]],$AZ$7:$BA$101,2,0)*O$5," ")</f>
        <v xml:space="preserve"> </v>
      </c>
      <c r="P271" s="52" t="str">
        <f>IFERROR(VLOOKUP(Open[[#This Row],[TS LU O A 1.6.23 R]],$AZ$7:$BA$101,2,0)*P$5," ")</f>
        <v xml:space="preserve"> </v>
      </c>
      <c r="Q271" s="52" t="str">
        <f>IFERROR(VLOOKUP(Open[[#This Row],[TS LU O B 1.6.23 R]],$AZ$7:$BA$101,2,0)*Q$5," ")</f>
        <v xml:space="preserve"> </v>
      </c>
      <c r="R271" s="52" t="str">
        <f>IFERROR(VLOOKUP(Open[[#This Row],[TS ZH O/A 8.7.23 R]],$AZ$7:$BA$101,2,0)*R$5," ")</f>
        <v xml:space="preserve"> </v>
      </c>
      <c r="S271" s="148" t="str">
        <f>IFERROR(VLOOKUP(Open[[#This Row],[TS ZH O/B 8.7.23 R]],$AZ$7:$BA$101,2,0)*S$5," ")</f>
        <v xml:space="preserve"> </v>
      </c>
      <c r="T271" s="148" t="str">
        <f>IFERROR(VLOOKUP(Open[[#This Row],[TS BA O A 12.08.23 R]],$AZ$7:$BA$101,2,0)*T$5," ")</f>
        <v xml:space="preserve"> </v>
      </c>
      <c r="U271" s="148" t="str">
        <f>IFERROR(VLOOKUP(Open[[#This Row],[TS BA O B 12.08.23  R]],$AZ$7:$BA$101,2,0)*U$5," ")</f>
        <v xml:space="preserve"> </v>
      </c>
      <c r="V271" s="148" t="str">
        <f>IFERROR(VLOOKUP(Open[[#This Row],[SM LT O A 2.9.23 R]],$AZ$7:$BA$101,2,0)*V$5," ")</f>
        <v xml:space="preserve"> </v>
      </c>
      <c r="W271" s="148">
        <f>IFERROR(VLOOKUP(Open[[#This Row],[SM LT O B 2.9.23 R]],$AZ$7:$BA$101,2,0)*W$5," ")</f>
        <v>50</v>
      </c>
      <c r="X271" s="148" t="str">
        <f>IFERROR(VLOOKUP(Open[[#This Row],[TS LA O 16.9.23 R]],$AZ$7:$BA$101,2,0)*X$5," ")</f>
        <v xml:space="preserve"> </v>
      </c>
      <c r="Y271" s="148" t="str">
        <f>IFERROR(VLOOKUP(Open[[#This Row],[TS ZH O 8.10.23 R]],$AZ$7:$BA$101,2,0)*Y$5," ")</f>
        <v xml:space="preserve"> </v>
      </c>
      <c r="Z271" s="148" t="str">
        <f>IFERROR(VLOOKUP(Open[[#This Row],[TS ZH O/A 6.1.24 R]],$AZ$7:$BA$101,2,0)*Z$5," ")</f>
        <v xml:space="preserve"> </v>
      </c>
      <c r="AA271" s="148" t="str">
        <f>IFERROR(VLOOKUP(Open[[#This Row],[TS ZH O/B 6.1.24 R]],$AZ$7:$BA$101,2,0)*AA$5," ")</f>
        <v xml:space="preserve"> </v>
      </c>
      <c r="AB271" s="148" t="str">
        <f>IFERROR(VLOOKUP(Open[[#This Row],[TS SH O 13.1.24 R]],$AZ$7:$BA$101,2,0)*AB$5," ")</f>
        <v xml:space="preserve"> </v>
      </c>
      <c r="AC271">
        <v>0</v>
      </c>
      <c r="AD271">
        <v>0</v>
      </c>
      <c r="AE271">
        <v>0</v>
      </c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>
        <v>5</v>
      </c>
      <c r="AR271" s="63"/>
      <c r="AS271" s="63"/>
      <c r="AT271" s="63"/>
      <c r="AU271" s="63"/>
      <c r="AV271" s="63"/>
    </row>
    <row r="272" spans="1:48">
      <c r="A272" s="53">
        <f>RANK(Open[[#This Row],[PR Punkte]],Open[PR Punkte],0)</f>
        <v>260</v>
      </c>
      <c r="B272">
        <f>IF(Open[[#This Row],[PR Rang beim letzten Turnier]]&gt;Open[[#This Row],[PR Rang]],1,IF(Open[[#This Row],[PR Rang beim letzten Turnier]]=Open[[#This Row],[PR Rang]],0,-1))</f>
        <v>0</v>
      </c>
      <c r="C272" s="53">
        <f>RANK(Open[[#This Row],[PR Punkte]],Open[PR Punkte],0)</f>
        <v>260</v>
      </c>
      <c r="D272" s="1" t="s">
        <v>945</v>
      </c>
      <c r="E272" t="s">
        <v>10</v>
      </c>
      <c r="F272" s="52">
        <f>SUM(Open[[#This Row],[PR 1]:[PR 3]])</f>
        <v>50</v>
      </c>
      <c r="G272" s="52">
        <f>LARGE(Open[[#This Row],[TS ZH O/B 26.03.23]:[PR3]],1)</f>
        <v>50</v>
      </c>
      <c r="H272" s="52">
        <f>LARGE(Open[[#This Row],[TS ZH O/B 26.03.23]:[PR3]],2)</f>
        <v>0</v>
      </c>
      <c r="I272" s="52">
        <f>LARGE(Open[[#This Row],[TS ZH O/B 26.03.23]:[PR3]],3)</f>
        <v>0</v>
      </c>
      <c r="J272" s="1">
        <f t="shared" si="8"/>
        <v>260</v>
      </c>
      <c r="K272" s="52">
        <f t="shared" si="9"/>
        <v>50</v>
      </c>
      <c r="L272" s="52" t="str">
        <f>IFERROR(VLOOKUP(Open[[#This Row],[TS ZH O/B 26.03.23 Rang]],$AZ$7:$BA$101,2,0)*L$5," ")</f>
        <v xml:space="preserve"> </v>
      </c>
      <c r="M272" s="52" t="str">
        <f>IFERROR(VLOOKUP(Open[[#This Row],[TS SG O 29.04.23 Rang]],$AZ$7:$BA$101,2,0)*M$5," ")</f>
        <v xml:space="preserve"> </v>
      </c>
      <c r="N272" s="52" t="str">
        <f>IFERROR(VLOOKUP(Open[[#This Row],[TS ES O 11.06.23 Rang]],$AZ$7:$BA$101,2,0)*N$5," ")</f>
        <v xml:space="preserve"> </v>
      </c>
      <c r="O272" s="52" t="str">
        <f>IFERROR(VLOOKUP(Open[[#This Row],[TS SH O 24.06.23 Rang]],$AZ$7:$BA$101,2,0)*O$5," ")</f>
        <v xml:space="preserve"> </v>
      </c>
      <c r="P272" s="52" t="str">
        <f>IFERROR(VLOOKUP(Open[[#This Row],[TS LU O A 1.6.23 R]],$AZ$7:$BA$101,2,0)*P$5," ")</f>
        <v xml:space="preserve"> </v>
      </c>
      <c r="Q272" s="52" t="str">
        <f>IFERROR(VLOOKUP(Open[[#This Row],[TS LU O B 1.6.23 R]],$AZ$7:$BA$101,2,0)*Q$5," ")</f>
        <v xml:space="preserve"> </v>
      </c>
      <c r="R272" s="52" t="str">
        <f>IFERROR(VLOOKUP(Open[[#This Row],[TS ZH O/A 8.7.23 R]],$AZ$7:$BA$101,2,0)*R$5," ")</f>
        <v xml:space="preserve"> </v>
      </c>
      <c r="S272" s="148" t="str">
        <f>IFERROR(VLOOKUP(Open[[#This Row],[TS ZH O/B 8.7.23 R]],$AZ$7:$BA$101,2,0)*S$5," ")</f>
        <v xml:space="preserve"> </v>
      </c>
      <c r="T272" s="148" t="str">
        <f>IFERROR(VLOOKUP(Open[[#This Row],[TS BA O A 12.08.23 R]],$AZ$7:$BA$101,2,0)*T$5," ")</f>
        <v xml:space="preserve"> </v>
      </c>
      <c r="U272" s="148" t="str">
        <f>IFERROR(VLOOKUP(Open[[#This Row],[TS BA O B 12.08.23  R]],$AZ$7:$BA$101,2,0)*U$5," ")</f>
        <v xml:space="preserve"> </v>
      </c>
      <c r="V272" s="148" t="str">
        <f>IFERROR(VLOOKUP(Open[[#This Row],[SM LT O A 2.9.23 R]],$AZ$7:$BA$101,2,0)*V$5," ")</f>
        <v xml:space="preserve"> </v>
      </c>
      <c r="W272" s="148">
        <f>IFERROR(VLOOKUP(Open[[#This Row],[SM LT O B 2.9.23 R]],$AZ$7:$BA$101,2,0)*W$5," ")</f>
        <v>50</v>
      </c>
      <c r="X272" s="148" t="str">
        <f>IFERROR(VLOOKUP(Open[[#This Row],[TS LA O 16.9.23 R]],$AZ$7:$BA$101,2,0)*X$5," ")</f>
        <v xml:space="preserve"> </v>
      </c>
      <c r="Y272" s="148" t="str">
        <f>IFERROR(VLOOKUP(Open[[#This Row],[TS ZH O 8.10.23 R]],$AZ$7:$BA$101,2,0)*Y$5," ")</f>
        <v xml:space="preserve"> </v>
      </c>
      <c r="Z272" s="148" t="str">
        <f>IFERROR(VLOOKUP(Open[[#This Row],[TS ZH O/A 6.1.24 R]],$AZ$7:$BA$101,2,0)*Z$5," ")</f>
        <v xml:space="preserve"> </v>
      </c>
      <c r="AA272" s="148" t="str">
        <f>IFERROR(VLOOKUP(Open[[#This Row],[TS ZH O/B 6.1.24 R]],$AZ$7:$BA$101,2,0)*AA$5," ")</f>
        <v xml:space="preserve"> </v>
      </c>
      <c r="AB272" s="148" t="str">
        <f>IFERROR(VLOOKUP(Open[[#This Row],[TS SH O 13.1.24 R]],$AZ$7:$BA$101,2,0)*AB$5," ")</f>
        <v xml:space="preserve"> </v>
      </c>
      <c r="AC272">
        <v>0</v>
      </c>
      <c r="AD272">
        <v>0</v>
      </c>
      <c r="AE272">
        <v>0</v>
      </c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>
        <v>5</v>
      </c>
      <c r="AR272" s="63"/>
      <c r="AS272" s="63"/>
      <c r="AT272" s="63"/>
      <c r="AU272" s="63"/>
      <c r="AV272" s="63"/>
    </row>
    <row r="273" spans="1:48">
      <c r="A273" s="53">
        <f>RANK(Open[[#This Row],[PR Punkte]],Open[PR Punkte],0)</f>
        <v>260</v>
      </c>
      <c r="B273">
        <f>IF(Open[[#This Row],[PR Rang beim letzten Turnier]]&gt;Open[[#This Row],[PR Rang]],1,IF(Open[[#This Row],[PR Rang beim letzten Turnier]]=Open[[#This Row],[PR Rang]],0,-1))</f>
        <v>0</v>
      </c>
      <c r="C273" s="53">
        <f>RANK(Open[[#This Row],[PR Punkte]],Open[PR Punkte],0)</f>
        <v>260</v>
      </c>
      <c r="D273" s="1" t="s">
        <v>912</v>
      </c>
      <c r="E273" t="s">
        <v>897</v>
      </c>
      <c r="F273" s="99">
        <f>SUM(Open[[#This Row],[PR 1]:[PR 3]])</f>
        <v>50</v>
      </c>
      <c r="G273" s="52">
        <f>LARGE(Open[[#This Row],[TS ZH O/B 26.03.23]:[PR3]],1)</f>
        <v>50</v>
      </c>
      <c r="H273" s="52">
        <f>LARGE(Open[[#This Row],[TS ZH O/B 26.03.23]:[PR3]],2)</f>
        <v>0</v>
      </c>
      <c r="I273" s="52">
        <f>LARGE(Open[[#This Row],[TS ZH O/B 26.03.23]:[PR3]],3)</f>
        <v>0</v>
      </c>
      <c r="J273" s="1">
        <f t="shared" si="8"/>
        <v>260</v>
      </c>
      <c r="K273" s="52">
        <f t="shared" si="9"/>
        <v>50</v>
      </c>
      <c r="L273" s="52" t="str">
        <f>IFERROR(VLOOKUP(Open[[#This Row],[TS ZH O/B 26.03.23 Rang]],$AZ$7:$BA$101,2,0)*L$5," ")</f>
        <v xml:space="preserve"> </v>
      </c>
      <c r="M273" s="52" t="str">
        <f>IFERROR(VLOOKUP(Open[[#This Row],[TS SG O 29.04.23 Rang]],$AZ$7:$BA$101,2,0)*M$5," ")</f>
        <v xml:space="preserve"> </v>
      </c>
      <c r="N273" s="52" t="str">
        <f>IFERROR(VLOOKUP(Open[[#This Row],[TS ES O 11.06.23 Rang]],$AZ$7:$BA$101,2,0)*N$5," ")</f>
        <v xml:space="preserve"> </v>
      </c>
      <c r="O273" s="52" t="str">
        <f>IFERROR(VLOOKUP(Open[[#This Row],[TS SH O 24.06.23 Rang]],$AZ$7:$BA$101,2,0)*O$5," ")</f>
        <v xml:space="preserve"> </v>
      </c>
      <c r="P273" s="52" t="str">
        <f>IFERROR(VLOOKUP(Open[[#This Row],[TS LU O A 1.6.23 R]],$AZ$7:$BA$101,2,0)*P$5," ")</f>
        <v xml:space="preserve"> </v>
      </c>
      <c r="Q273" s="52" t="str">
        <f>IFERROR(VLOOKUP(Open[[#This Row],[TS LU O B 1.6.23 R]],$AZ$7:$BA$101,2,0)*Q$5," ")</f>
        <v xml:space="preserve"> </v>
      </c>
      <c r="R273" s="52" t="str">
        <f>IFERROR(VLOOKUP(Open[[#This Row],[TS ZH O/A 8.7.23 R]],$AZ$7:$BA$101,2,0)*R$5," ")</f>
        <v xml:space="preserve"> </v>
      </c>
      <c r="S273" s="148" t="str">
        <f>IFERROR(VLOOKUP(Open[[#This Row],[TS ZH O/B 8.7.23 R]],$AZ$7:$BA$101,2,0)*S$5," ")</f>
        <v xml:space="preserve"> </v>
      </c>
      <c r="T273" s="148" t="str">
        <f>IFERROR(VLOOKUP(Open[[#This Row],[TS BA O A 12.08.23 R]],$AZ$7:$BA$101,2,0)*T$5," ")</f>
        <v xml:space="preserve"> </v>
      </c>
      <c r="U273" s="148">
        <f>IFERROR(VLOOKUP(Open[[#This Row],[TS BA O B 12.08.23  R]],$AZ$7:$BA$101,2,0)*U$5," ")</f>
        <v>50</v>
      </c>
      <c r="V273" s="148" t="str">
        <f>IFERROR(VLOOKUP(Open[[#This Row],[SM LT O A 2.9.23 R]],$AZ$7:$BA$101,2,0)*V$5," ")</f>
        <v xml:space="preserve"> </v>
      </c>
      <c r="W273" s="148" t="str">
        <f>IFERROR(VLOOKUP(Open[[#This Row],[SM LT O B 2.9.23 R]],$AZ$7:$BA$101,2,0)*W$5," ")</f>
        <v xml:space="preserve"> </v>
      </c>
      <c r="X273" s="148" t="str">
        <f>IFERROR(VLOOKUP(Open[[#This Row],[TS LA O 16.9.23 R]],$AZ$7:$BA$101,2,0)*X$5," ")</f>
        <v xml:space="preserve"> </v>
      </c>
      <c r="Y273" s="148" t="str">
        <f>IFERROR(VLOOKUP(Open[[#This Row],[TS ZH O 8.10.23 R]],$AZ$7:$BA$101,2,0)*Y$5," ")</f>
        <v xml:space="preserve"> </v>
      </c>
      <c r="Z273" s="148" t="str">
        <f>IFERROR(VLOOKUP(Open[[#This Row],[TS ZH O/A 6.1.24 R]],$AZ$7:$BA$101,2,0)*Z$5," ")</f>
        <v xml:space="preserve"> </v>
      </c>
      <c r="AA273" s="148" t="str">
        <f>IFERROR(VLOOKUP(Open[[#This Row],[TS ZH O/B 6.1.24 R]],$AZ$7:$BA$101,2,0)*AA$5," ")</f>
        <v xml:space="preserve"> </v>
      </c>
      <c r="AB273" s="148" t="str">
        <f>IFERROR(VLOOKUP(Open[[#This Row],[TS SH O 13.1.24 R]],$AZ$7:$BA$101,2,0)*AB$5," ")</f>
        <v xml:space="preserve"> </v>
      </c>
      <c r="AC273">
        <v>0</v>
      </c>
      <c r="AD273">
        <v>0</v>
      </c>
      <c r="AE273">
        <v>0</v>
      </c>
      <c r="AF273" s="63"/>
      <c r="AG273" s="63"/>
      <c r="AH273" s="63"/>
      <c r="AI273" s="63"/>
      <c r="AJ273" s="63"/>
      <c r="AK273" s="63"/>
      <c r="AL273" s="63"/>
      <c r="AM273" s="63"/>
      <c r="AN273" s="63"/>
      <c r="AO273" s="63">
        <v>5</v>
      </c>
      <c r="AP273" s="63"/>
      <c r="AQ273" s="63"/>
      <c r="AR273" s="63"/>
      <c r="AS273" s="63"/>
      <c r="AT273" s="63"/>
      <c r="AU273" s="63"/>
      <c r="AV273" s="63"/>
    </row>
    <row r="274" spans="1:48">
      <c r="A274" s="53">
        <f>RANK(Open[[#This Row],[PR Punkte]],Open[PR Punkte],0)</f>
        <v>260</v>
      </c>
      <c r="B274">
        <f>IF(Open[[#This Row],[PR Rang beim letzten Turnier]]&gt;Open[[#This Row],[PR Rang]],1,IF(Open[[#This Row],[PR Rang beim letzten Turnier]]=Open[[#This Row],[PR Rang]],0,-1))</f>
        <v>0</v>
      </c>
      <c r="C274" s="53">
        <f>RANK(Open[[#This Row],[PR Punkte]],Open[PR Punkte],0)</f>
        <v>260</v>
      </c>
      <c r="D274" s="1" t="s">
        <v>913</v>
      </c>
      <c r="E274" t="s">
        <v>897</v>
      </c>
      <c r="F274" s="99">
        <f>SUM(Open[[#This Row],[PR 1]:[PR 3]])</f>
        <v>50</v>
      </c>
      <c r="G274" s="52">
        <f>LARGE(Open[[#This Row],[TS ZH O/B 26.03.23]:[PR3]],1)</f>
        <v>50</v>
      </c>
      <c r="H274" s="52">
        <f>LARGE(Open[[#This Row],[TS ZH O/B 26.03.23]:[PR3]],2)</f>
        <v>0</v>
      </c>
      <c r="I274" s="52">
        <f>LARGE(Open[[#This Row],[TS ZH O/B 26.03.23]:[PR3]],3)</f>
        <v>0</v>
      </c>
      <c r="J274" s="1">
        <f t="shared" si="8"/>
        <v>260</v>
      </c>
      <c r="K274" s="52">
        <f t="shared" si="9"/>
        <v>50</v>
      </c>
      <c r="L274" s="52" t="str">
        <f>IFERROR(VLOOKUP(Open[[#This Row],[TS ZH O/B 26.03.23 Rang]],$AZ$7:$BA$101,2,0)*L$5," ")</f>
        <v xml:space="preserve"> </v>
      </c>
      <c r="M274" s="52" t="str">
        <f>IFERROR(VLOOKUP(Open[[#This Row],[TS SG O 29.04.23 Rang]],$AZ$7:$BA$101,2,0)*M$5," ")</f>
        <v xml:space="preserve"> </v>
      </c>
      <c r="N274" s="52" t="str">
        <f>IFERROR(VLOOKUP(Open[[#This Row],[TS ES O 11.06.23 Rang]],$AZ$7:$BA$101,2,0)*N$5," ")</f>
        <v xml:space="preserve"> </v>
      </c>
      <c r="O274" s="52" t="str">
        <f>IFERROR(VLOOKUP(Open[[#This Row],[TS SH O 24.06.23 Rang]],$AZ$7:$BA$101,2,0)*O$5," ")</f>
        <v xml:space="preserve"> </v>
      </c>
      <c r="P274" s="52" t="str">
        <f>IFERROR(VLOOKUP(Open[[#This Row],[TS LU O A 1.6.23 R]],$AZ$7:$BA$101,2,0)*P$5," ")</f>
        <v xml:space="preserve"> </v>
      </c>
      <c r="Q274" s="52" t="str">
        <f>IFERROR(VLOOKUP(Open[[#This Row],[TS LU O B 1.6.23 R]],$AZ$7:$BA$101,2,0)*Q$5," ")</f>
        <v xml:space="preserve"> </v>
      </c>
      <c r="R274" s="52" t="str">
        <f>IFERROR(VLOOKUP(Open[[#This Row],[TS ZH O/A 8.7.23 R]],$AZ$7:$BA$101,2,0)*R$5," ")</f>
        <v xml:space="preserve"> </v>
      </c>
      <c r="S274" s="148" t="str">
        <f>IFERROR(VLOOKUP(Open[[#This Row],[TS ZH O/B 8.7.23 R]],$AZ$7:$BA$101,2,0)*S$5," ")</f>
        <v xml:space="preserve"> </v>
      </c>
      <c r="T274" s="148" t="str">
        <f>IFERROR(VLOOKUP(Open[[#This Row],[TS BA O A 12.08.23 R]],$AZ$7:$BA$101,2,0)*T$5," ")</f>
        <v xml:space="preserve"> </v>
      </c>
      <c r="U274" s="148">
        <f>IFERROR(VLOOKUP(Open[[#This Row],[TS BA O B 12.08.23  R]],$AZ$7:$BA$101,2,0)*U$5," ")</f>
        <v>50</v>
      </c>
      <c r="V274" s="148" t="str">
        <f>IFERROR(VLOOKUP(Open[[#This Row],[SM LT O A 2.9.23 R]],$AZ$7:$BA$101,2,0)*V$5," ")</f>
        <v xml:space="preserve"> </v>
      </c>
      <c r="W274" s="148" t="str">
        <f>IFERROR(VLOOKUP(Open[[#This Row],[SM LT O B 2.9.23 R]],$AZ$7:$BA$101,2,0)*W$5," ")</f>
        <v xml:space="preserve"> </v>
      </c>
      <c r="X274" s="148" t="str">
        <f>IFERROR(VLOOKUP(Open[[#This Row],[TS LA O 16.9.23 R]],$AZ$7:$BA$101,2,0)*X$5," ")</f>
        <v xml:space="preserve"> </v>
      </c>
      <c r="Y274" s="148" t="str">
        <f>IFERROR(VLOOKUP(Open[[#This Row],[TS ZH O 8.10.23 R]],$AZ$7:$BA$101,2,0)*Y$5," ")</f>
        <v xml:space="preserve"> </v>
      </c>
      <c r="Z274" s="148" t="str">
        <f>IFERROR(VLOOKUP(Open[[#This Row],[TS ZH O/A 6.1.24 R]],$AZ$7:$BA$101,2,0)*Z$5," ")</f>
        <v xml:space="preserve"> </v>
      </c>
      <c r="AA274" s="148" t="str">
        <f>IFERROR(VLOOKUP(Open[[#This Row],[TS ZH O/B 6.1.24 R]],$AZ$7:$BA$101,2,0)*AA$5," ")</f>
        <v xml:space="preserve"> </v>
      </c>
      <c r="AB274" s="148" t="str">
        <f>IFERROR(VLOOKUP(Open[[#This Row],[TS SH O 13.1.24 R]],$AZ$7:$BA$101,2,0)*AB$5," ")</f>
        <v xml:space="preserve"> </v>
      </c>
      <c r="AC274">
        <v>0</v>
      </c>
      <c r="AD274">
        <v>0</v>
      </c>
      <c r="AE274">
        <v>0</v>
      </c>
      <c r="AF274" s="63"/>
      <c r="AG274" s="63"/>
      <c r="AH274" s="63"/>
      <c r="AI274" s="63"/>
      <c r="AJ274" s="63"/>
      <c r="AK274" s="63"/>
      <c r="AL274" s="63"/>
      <c r="AM274" s="63"/>
      <c r="AN274" s="63"/>
      <c r="AO274" s="63">
        <v>5</v>
      </c>
      <c r="AP274" s="63"/>
      <c r="AQ274" s="63"/>
      <c r="AR274" s="63"/>
      <c r="AS274" s="63"/>
      <c r="AT274" s="63"/>
      <c r="AU274" s="63"/>
      <c r="AV274" s="63"/>
    </row>
    <row r="275" spans="1:48">
      <c r="A275" s="53">
        <f>RANK(Open[[#This Row],[PR Punkte]],Open[PR Punkte],0)</f>
        <v>260</v>
      </c>
      <c r="B275">
        <f>IF(Open[[#This Row],[PR Rang beim letzten Turnier]]&gt;Open[[#This Row],[PR Rang]],1,IF(Open[[#This Row],[PR Rang beim letzten Turnier]]=Open[[#This Row],[PR Rang]],0,-1))</f>
        <v>0</v>
      </c>
      <c r="C275" s="53">
        <f>RANK(Open[[#This Row],[PR Punkte]],Open[PR Punkte],0)</f>
        <v>260</v>
      </c>
      <c r="D275" s="1" t="s">
        <v>914</v>
      </c>
      <c r="E275" t="s">
        <v>12</v>
      </c>
      <c r="F275" s="99">
        <f>SUM(Open[[#This Row],[PR 1]:[PR 3]])</f>
        <v>50</v>
      </c>
      <c r="G275" s="52">
        <f>LARGE(Open[[#This Row],[TS ZH O/B 26.03.23]:[PR3]],1)</f>
        <v>50</v>
      </c>
      <c r="H275" s="52">
        <f>LARGE(Open[[#This Row],[TS ZH O/B 26.03.23]:[PR3]],2)</f>
        <v>0</v>
      </c>
      <c r="I275" s="52">
        <f>LARGE(Open[[#This Row],[TS ZH O/B 26.03.23]:[PR3]],3)</f>
        <v>0</v>
      </c>
      <c r="J275" s="1">
        <f t="shared" si="8"/>
        <v>260</v>
      </c>
      <c r="K275" s="52">
        <f t="shared" si="9"/>
        <v>50</v>
      </c>
      <c r="L275" s="52" t="str">
        <f>IFERROR(VLOOKUP(Open[[#This Row],[TS ZH O/B 26.03.23 Rang]],$AZ$7:$BA$101,2,0)*L$5," ")</f>
        <v xml:space="preserve"> </v>
      </c>
      <c r="M275" s="52" t="str">
        <f>IFERROR(VLOOKUP(Open[[#This Row],[TS SG O 29.04.23 Rang]],$AZ$7:$BA$101,2,0)*M$5," ")</f>
        <v xml:space="preserve"> </v>
      </c>
      <c r="N275" s="52" t="str">
        <f>IFERROR(VLOOKUP(Open[[#This Row],[TS ES O 11.06.23 Rang]],$AZ$7:$BA$101,2,0)*N$5," ")</f>
        <v xml:space="preserve"> </v>
      </c>
      <c r="O275" s="52" t="str">
        <f>IFERROR(VLOOKUP(Open[[#This Row],[TS SH O 24.06.23 Rang]],$AZ$7:$BA$101,2,0)*O$5," ")</f>
        <v xml:space="preserve"> </v>
      </c>
      <c r="P275" s="52" t="str">
        <f>IFERROR(VLOOKUP(Open[[#This Row],[TS LU O A 1.6.23 R]],$AZ$7:$BA$101,2,0)*P$5," ")</f>
        <v xml:space="preserve"> </v>
      </c>
      <c r="Q275" s="52" t="str">
        <f>IFERROR(VLOOKUP(Open[[#This Row],[TS LU O B 1.6.23 R]],$AZ$7:$BA$101,2,0)*Q$5," ")</f>
        <v xml:space="preserve"> </v>
      </c>
      <c r="R275" s="52" t="str">
        <f>IFERROR(VLOOKUP(Open[[#This Row],[TS ZH O/A 8.7.23 R]],$AZ$7:$BA$101,2,0)*R$5," ")</f>
        <v xml:space="preserve"> </v>
      </c>
      <c r="S275" s="148" t="str">
        <f>IFERROR(VLOOKUP(Open[[#This Row],[TS ZH O/B 8.7.23 R]],$AZ$7:$BA$101,2,0)*S$5," ")</f>
        <v xml:space="preserve"> </v>
      </c>
      <c r="T275" s="148" t="str">
        <f>IFERROR(VLOOKUP(Open[[#This Row],[TS BA O A 12.08.23 R]],$AZ$7:$BA$101,2,0)*T$5," ")</f>
        <v xml:space="preserve"> </v>
      </c>
      <c r="U275" s="148">
        <f>IFERROR(VLOOKUP(Open[[#This Row],[TS BA O B 12.08.23  R]],$AZ$7:$BA$101,2,0)*U$5," ")</f>
        <v>50</v>
      </c>
      <c r="V275" s="148" t="str">
        <f>IFERROR(VLOOKUP(Open[[#This Row],[SM LT O A 2.9.23 R]],$AZ$7:$BA$101,2,0)*V$5," ")</f>
        <v xml:space="preserve"> </v>
      </c>
      <c r="W275" s="148" t="str">
        <f>IFERROR(VLOOKUP(Open[[#This Row],[SM LT O B 2.9.23 R]],$AZ$7:$BA$101,2,0)*W$5," ")</f>
        <v xml:space="preserve"> </v>
      </c>
      <c r="X275" s="148" t="str">
        <f>IFERROR(VLOOKUP(Open[[#This Row],[TS LA O 16.9.23 R]],$AZ$7:$BA$101,2,0)*X$5," ")</f>
        <v xml:space="preserve"> </v>
      </c>
      <c r="Y275" s="148" t="str">
        <f>IFERROR(VLOOKUP(Open[[#This Row],[TS ZH O 8.10.23 R]],$AZ$7:$BA$101,2,0)*Y$5," ")</f>
        <v xml:space="preserve"> </v>
      </c>
      <c r="Z275" s="148" t="str">
        <f>IFERROR(VLOOKUP(Open[[#This Row],[TS ZH O/A 6.1.24 R]],$AZ$7:$BA$101,2,0)*Z$5," ")</f>
        <v xml:space="preserve"> </v>
      </c>
      <c r="AA275" s="148" t="str">
        <f>IFERROR(VLOOKUP(Open[[#This Row],[TS ZH O/B 6.1.24 R]],$AZ$7:$BA$101,2,0)*AA$5," ")</f>
        <v xml:space="preserve"> </v>
      </c>
      <c r="AB275" s="148" t="str">
        <f>IFERROR(VLOOKUP(Open[[#This Row],[TS SH O 13.1.24 R]],$AZ$7:$BA$101,2,0)*AB$5," ")</f>
        <v xml:space="preserve"> </v>
      </c>
      <c r="AC275">
        <v>0</v>
      </c>
      <c r="AD275">
        <v>0</v>
      </c>
      <c r="AE275">
        <v>0</v>
      </c>
      <c r="AF275" s="63"/>
      <c r="AG275" s="63"/>
      <c r="AH275" s="63"/>
      <c r="AI275" s="63"/>
      <c r="AJ275" s="63"/>
      <c r="AK275" s="63"/>
      <c r="AL275" s="63"/>
      <c r="AM275" s="63"/>
      <c r="AN275" s="63"/>
      <c r="AO275" s="63">
        <v>6</v>
      </c>
      <c r="AP275" s="63"/>
      <c r="AQ275" s="63"/>
      <c r="AR275" s="63"/>
      <c r="AS275" s="63"/>
      <c r="AT275" s="63"/>
      <c r="AU275" s="63"/>
      <c r="AV275" s="63"/>
    </row>
    <row r="276" spans="1:48">
      <c r="A276" s="53">
        <f>RANK(Open[[#This Row],[PR Punkte]],Open[PR Punkte],0)</f>
        <v>260</v>
      </c>
      <c r="B276">
        <f>IF(Open[[#This Row],[PR Rang beim letzten Turnier]]&gt;Open[[#This Row],[PR Rang]],1,IF(Open[[#This Row],[PR Rang beim letzten Turnier]]=Open[[#This Row],[PR Rang]],0,-1))</f>
        <v>0</v>
      </c>
      <c r="C276" s="53">
        <f>RANK(Open[[#This Row],[PR Punkte]],Open[PR Punkte],0)</f>
        <v>260</v>
      </c>
      <c r="D276" s="1" t="s">
        <v>915</v>
      </c>
      <c r="E276" t="s">
        <v>10</v>
      </c>
      <c r="F276" s="99">
        <f>SUM(Open[[#This Row],[PR 1]:[PR 3]])</f>
        <v>50</v>
      </c>
      <c r="G276" s="52">
        <f>LARGE(Open[[#This Row],[TS ZH O/B 26.03.23]:[PR3]],1)</f>
        <v>50</v>
      </c>
      <c r="H276" s="52">
        <f>LARGE(Open[[#This Row],[TS ZH O/B 26.03.23]:[PR3]],2)</f>
        <v>0</v>
      </c>
      <c r="I276" s="52">
        <f>LARGE(Open[[#This Row],[TS ZH O/B 26.03.23]:[PR3]],3)</f>
        <v>0</v>
      </c>
      <c r="J276" s="1">
        <f t="shared" si="8"/>
        <v>260</v>
      </c>
      <c r="K276" s="52">
        <f t="shared" si="9"/>
        <v>50</v>
      </c>
      <c r="L276" s="52" t="str">
        <f>IFERROR(VLOOKUP(Open[[#This Row],[TS ZH O/B 26.03.23 Rang]],$AZ$7:$BA$101,2,0)*L$5," ")</f>
        <v xml:space="preserve"> </v>
      </c>
      <c r="M276" s="52" t="str">
        <f>IFERROR(VLOOKUP(Open[[#This Row],[TS SG O 29.04.23 Rang]],$AZ$7:$BA$101,2,0)*M$5," ")</f>
        <v xml:space="preserve"> </v>
      </c>
      <c r="N276" s="52" t="str">
        <f>IFERROR(VLOOKUP(Open[[#This Row],[TS ES O 11.06.23 Rang]],$AZ$7:$BA$101,2,0)*N$5," ")</f>
        <v xml:space="preserve"> </v>
      </c>
      <c r="O276" s="52" t="str">
        <f>IFERROR(VLOOKUP(Open[[#This Row],[TS SH O 24.06.23 Rang]],$AZ$7:$BA$101,2,0)*O$5," ")</f>
        <v xml:space="preserve"> </v>
      </c>
      <c r="P276" s="52" t="str">
        <f>IFERROR(VLOOKUP(Open[[#This Row],[TS LU O A 1.6.23 R]],$AZ$7:$BA$101,2,0)*P$5," ")</f>
        <v xml:space="preserve"> </v>
      </c>
      <c r="Q276" s="52" t="str">
        <f>IFERROR(VLOOKUP(Open[[#This Row],[TS LU O B 1.6.23 R]],$AZ$7:$BA$101,2,0)*Q$5," ")</f>
        <v xml:space="preserve"> </v>
      </c>
      <c r="R276" s="52" t="str">
        <f>IFERROR(VLOOKUP(Open[[#This Row],[TS ZH O/A 8.7.23 R]],$AZ$7:$BA$101,2,0)*R$5," ")</f>
        <v xml:space="preserve"> </v>
      </c>
      <c r="S276" s="148" t="str">
        <f>IFERROR(VLOOKUP(Open[[#This Row],[TS ZH O/B 8.7.23 R]],$AZ$7:$BA$101,2,0)*S$5," ")</f>
        <v xml:space="preserve"> </v>
      </c>
      <c r="T276" s="148" t="str">
        <f>IFERROR(VLOOKUP(Open[[#This Row],[TS BA O A 12.08.23 R]],$AZ$7:$BA$101,2,0)*T$5," ")</f>
        <v xml:space="preserve"> </v>
      </c>
      <c r="U276" s="148">
        <f>IFERROR(VLOOKUP(Open[[#This Row],[TS BA O B 12.08.23  R]],$AZ$7:$BA$101,2,0)*U$5," ")</f>
        <v>50</v>
      </c>
      <c r="V276" s="148" t="str">
        <f>IFERROR(VLOOKUP(Open[[#This Row],[SM LT O A 2.9.23 R]],$AZ$7:$BA$101,2,0)*V$5," ")</f>
        <v xml:space="preserve"> </v>
      </c>
      <c r="W276" s="148" t="str">
        <f>IFERROR(VLOOKUP(Open[[#This Row],[SM LT O B 2.9.23 R]],$AZ$7:$BA$101,2,0)*W$5," ")</f>
        <v xml:space="preserve"> </v>
      </c>
      <c r="X276" s="148" t="str">
        <f>IFERROR(VLOOKUP(Open[[#This Row],[TS LA O 16.9.23 R]],$AZ$7:$BA$101,2,0)*X$5," ")</f>
        <v xml:space="preserve"> </v>
      </c>
      <c r="Y276" s="148" t="str">
        <f>IFERROR(VLOOKUP(Open[[#This Row],[TS ZH O 8.10.23 R]],$AZ$7:$BA$101,2,0)*Y$5," ")</f>
        <v xml:space="preserve"> </v>
      </c>
      <c r="Z276" s="148" t="str">
        <f>IFERROR(VLOOKUP(Open[[#This Row],[TS ZH O/A 6.1.24 R]],$AZ$7:$BA$101,2,0)*Z$5," ")</f>
        <v xml:space="preserve"> </v>
      </c>
      <c r="AA276" s="148" t="str">
        <f>IFERROR(VLOOKUP(Open[[#This Row],[TS ZH O/B 6.1.24 R]],$AZ$7:$BA$101,2,0)*AA$5," ")</f>
        <v xml:space="preserve"> </v>
      </c>
      <c r="AB276" s="148" t="str">
        <f>IFERROR(VLOOKUP(Open[[#This Row],[TS SH O 13.1.24 R]],$AZ$7:$BA$101,2,0)*AB$5," ")</f>
        <v xml:space="preserve"> </v>
      </c>
      <c r="AC276">
        <v>0</v>
      </c>
      <c r="AD276">
        <v>0</v>
      </c>
      <c r="AE276">
        <v>0</v>
      </c>
      <c r="AF276" s="63"/>
      <c r="AG276" s="63"/>
      <c r="AH276" s="63"/>
      <c r="AI276" s="63"/>
      <c r="AJ276" s="63"/>
      <c r="AK276" s="63"/>
      <c r="AL276" s="63"/>
      <c r="AM276" s="63"/>
      <c r="AN276" s="63"/>
      <c r="AO276" s="63">
        <v>6</v>
      </c>
      <c r="AP276" s="63"/>
      <c r="AQ276" s="63"/>
      <c r="AR276" s="63"/>
      <c r="AS276" s="63"/>
      <c r="AT276" s="63"/>
      <c r="AU276" s="63"/>
      <c r="AV276" s="63"/>
    </row>
    <row r="277" spans="1:48">
      <c r="A277" s="152">
        <f>RANK(Open[[#This Row],[PR Punkte]],Open[PR Punkte],0)</f>
        <v>260</v>
      </c>
      <c r="B277" s="151">
        <f>IF(Open[[#This Row],[PR Rang beim letzten Turnier]]&gt;Open[[#This Row],[PR Rang]],1,IF(Open[[#This Row],[PR Rang beim letzten Turnier]]=Open[[#This Row],[PR Rang]],0,-1))</f>
        <v>0</v>
      </c>
      <c r="C277" s="152">
        <f>RANK(Open[[#This Row],[PR Punkte]],Open[PR Punkte],0)</f>
        <v>260</v>
      </c>
      <c r="D277" s="153" t="s">
        <v>883</v>
      </c>
      <c r="E277" t="s">
        <v>10</v>
      </c>
      <c r="F277" s="154">
        <f>SUM(Open[[#This Row],[PR 1]:[PR 3]])</f>
        <v>50</v>
      </c>
      <c r="G277" s="52">
        <f>LARGE(Open[[#This Row],[TS ZH O/B 26.03.23]:[PR3]],1)</f>
        <v>50</v>
      </c>
      <c r="H277" s="52">
        <f>LARGE(Open[[#This Row],[TS ZH O/B 26.03.23]:[PR3]],2)</f>
        <v>0</v>
      </c>
      <c r="I277" s="52">
        <f>LARGE(Open[[#This Row],[TS ZH O/B 26.03.23]:[PR3]],3)</f>
        <v>0</v>
      </c>
      <c r="J277" s="153">
        <f t="shared" si="8"/>
        <v>260</v>
      </c>
      <c r="K277" s="155">
        <f t="shared" si="9"/>
        <v>50</v>
      </c>
      <c r="L277" s="52" t="str">
        <f>IFERROR(VLOOKUP(Open[[#This Row],[TS ZH O/B 26.03.23 Rang]],$AZ$7:$BA$101,2,0)*L$5," ")</f>
        <v xml:space="preserve"> </v>
      </c>
      <c r="M277" s="52" t="str">
        <f>IFERROR(VLOOKUP(Open[[#This Row],[TS SG O 29.04.23 Rang]],$AZ$7:$BA$101,2,0)*M$5," ")</f>
        <v xml:space="preserve"> </v>
      </c>
      <c r="N277" s="52" t="str">
        <f>IFERROR(VLOOKUP(Open[[#This Row],[TS ES O 11.06.23 Rang]],$AZ$7:$BA$101,2,0)*N$5," ")</f>
        <v xml:space="preserve"> </v>
      </c>
      <c r="O277" s="52" t="str">
        <f>IFERROR(VLOOKUP(Open[[#This Row],[TS SH O 24.06.23 Rang]],$AZ$7:$BA$101,2,0)*O$5," ")</f>
        <v xml:space="preserve"> </v>
      </c>
      <c r="P277" s="52" t="str">
        <f>IFERROR(VLOOKUP(Open[[#This Row],[TS LU O A 1.6.23 R]],$AZ$7:$BA$101,2,0)*P$5," ")</f>
        <v xml:space="preserve"> </v>
      </c>
      <c r="Q277" s="52" t="str">
        <f>IFERROR(VLOOKUP(Open[[#This Row],[TS LU O B 1.6.23 R]],$AZ$7:$BA$101,2,0)*Q$5," ")</f>
        <v xml:space="preserve"> </v>
      </c>
      <c r="R277" s="52" t="str">
        <f>IFERROR(VLOOKUP(Open[[#This Row],[TS ZH O/A 8.7.23 R]],$AZ$7:$BA$101,2,0)*R$5," ")</f>
        <v xml:space="preserve"> </v>
      </c>
      <c r="S277" s="148" t="str">
        <f>IFERROR(VLOOKUP(Open[[#This Row],[TS ZH O/B 8.7.23 R]],$AZ$7:$BA$101,2,0)*S$5," ")</f>
        <v xml:space="preserve"> </v>
      </c>
      <c r="T277" s="148" t="str">
        <f>IFERROR(VLOOKUP(Open[[#This Row],[TS BA O A 12.08.23 R]],$AZ$7:$BA$101,2,0)*T$5," ")</f>
        <v xml:space="preserve"> </v>
      </c>
      <c r="U277" s="148" t="str">
        <f>IFERROR(VLOOKUP(Open[[#This Row],[TS BA O B 12.08.23  R]],$AZ$7:$BA$101,2,0)*U$5," ")</f>
        <v xml:space="preserve"> </v>
      </c>
      <c r="V277" s="148" t="str">
        <f>IFERROR(VLOOKUP(Open[[#This Row],[SM LT O A 2.9.23 R]],$AZ$7:$BA$101,2,0)*V$5," ")</f>
        <v xml:space="preserve"> </v>
      </c>
      <c r="W277" s="148" t="str">
        <f>IFERROR(VLOOKUP(Open[[#This Row],[SM LT O B 2.9.23 R]],$AZ$7:$BA$101,2,0)*W$5," ")</f>
        <v xml:space="preserve"> </v>
      </c>
      <c r="X277" s="148" t="str">
        <f>IFERROR(VLOOKUP(Open[[#This Row],[TS LA O 16.9.23 R]],$AZ$7:$BA$101,2,0)*X$5," ")</f>
        <v xml:space="preserve"> </v>
      </c>
      <c r="Y277" s="148" t="str">
        <f>IFERROR(VLOOKUP(Open[[#This Row],[TS ZH O 8.10.23 R]],$AZ$7:$BA$101,2,0)*Y$5," ")</f>
        <v xml:space="preserve"> </v>
      </c>
      <c r="Z277" s="148" t="str">
        <f>IFERROR(VLOOKUP(Open[[#This Row],[TS ZH O/A 6.1.24 R]],$AZ$7:$BA$101,2,0)*Z$5," ")</f>
        <v xml:space="preserve"> </v>
      </c>
      <c r="AA277" s="148">
        <f>IFERROR(VLOOKUP(Open[[#This Row],[TS ZH O/B 6.1.24 R]],$AZ$7:$BA$101,2,0)*AA$5," ")</f>
        <v>50</v>
      </c>
      <c r="AB277" s="148" t="str">
        <f>IFERROR(VLOOKUP(Open[[#This Row],[TS SH O 13.1.24 R]],$AZ$7:$BA$101,2,0)*AB$5," ")</f>
        <v xml:space="preserve"> </v>
      </c>
      <c r="AC277">
        <v>0</v>
      </c>
      <c r="AD277">
        <v>0</v>
      </c>
      <c r="AE277">
        <v>0</v>
      </c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>
        <v>5</v>
      </c>
      <c r="AV277" s="63"/>
    </row>
    <row r="278" spans="1:48">
      <c r="A278" s="152">
        <f>RANK(Open[[#This Row],[PR Punkte]],Open[PR Punkte],0)</f>
        <v>260</v>
      </c>
      <c r="B278" s="151">
        <f>IF(Open[[#This Row],[PR Rang beim letzten Turnier]]&gt;Open[[#This Row],[PR Rang]],1,IF(Open[[#This Row],[PR Rang beim letzten Turnier]]=Open[[#This Row],[PR Rang]],0,-1))</f>
        <v>0</v>
      </c>
      <c r="C278" s="152">
        <f>RANK(Open[[#This Row],[PR Punkte]],Open[PR Punkte],0)</f>
        <v>260</v>
      </c>
      <c r="D278" s="153" t="s">
        <v>1015</v>
      </c>
      <c r="E278" t="s">
        <v>10</v>
      </c>
      <c r="F278" s="154">
        <f>SUM(Open[[#This Row],[PR 1]:[PR 3]])</f>
        <v>50</v>
      </c>
      <c r="G278" s="52">
        <f>LARGE(Open[[#This Row],[TS ZH O/B 26.03.23]:[PR3]],1)</f>
        <v>50</v>
      </c>
      <c r="H278" s="52">
        <f>LARGE(Open[[#This Row],[TS ZH O/B 26.03.23]:[PR3]],2)</f>
        <v>0</v>
      </c>
      <c r="I278" s="52">
        <f>LARGE(Open[[#This Row],[TS ZH O/B 26.03.23]:[PR3]],3)</f>
        <v>0</v>
      </c>
      <c r="J278" s="153">
        <f t="shared" si="8"/>
        <v>260</v>
      </c>
      <c r="K278" s="155">
        <f t="shared" si="9"/>
        <v>50</v>
      </c>
      <c r="L278" s="52" t="str">
        <f>IFERROR(VLOOKUP(Open[[#This Row],[TS ZH O/B 26.03.23 Rang]],$AZ$7:$BA$101,2,0)*L$5," ")</f>
        <v xml:space="preserve"> </v>
      </c>
      <c r="M278" s="52" t="str">
        <f>IFERROR(VLOOKUP(Open[[#This Row],[TS SG O 29.04.23 Rang]],$AZ$7:$BA$101,2,0)*M$5," ")</f>
        <v xml:space="preserve"> </v>
      </c>
      <c r="N278" s="52" t="str">
        <f>IFERROR(VLOOKUP(Open[[#This Row],[TS ES O 11.06.23 Rang]],$AZ$7:$BA$101,2,0)*N$5," ")</f>
        <v xml:space="preserve"> </v>
      </c>
      <c r="O278" s="52" t="str">
        <f>IFERROR(VLOOKUP(Open[[#This Row],[TS SH O 24.06.23 Rang]],$AZ$7:$BA$101,2,0)*O$5," ")</f>
        <v xml:space="preserve"> </v>
      </c>
      <c r="P278" s="52" t="str">
        <f>IFERROR(VLOOKUP(Open[[#This Row],[TS LU O A 1.6.23 R]],$AZ$7:$BA$101,2,0)*P$5," ")</f>
        <v xml:space="preserve"> </v>
      </c>
      <c r="Q278" s="52" t="str">
        <f>IFERROR(VLOOKUP(Open[[#This Row],[TS LU O B 1.6.23 R]],$AZ$7:$BA$101,2,0)*Q$5," ")</f>
        <v xml:space="preserve"> </v>
      </c>
      <c r="R278" s="52" t="str">
        <f>IFERROR(VLOOKUP(Open[[#This Row],[TS ZH O/A 8.7.23 R]],$AZ$7:$BA$101,2,0)*R$5," ")</f>
        <v xml:space="preserve"> </v>
      </c>
      <c r="S278" s="148" t="str">
        <f>IFERROR(VLOOKUP(Open[[#This Row],[TS ZH O/B 8.7.23 R]],$AZ$7:$BA$101,2,0)*S$5," ")</f>
        <v xml:space="preserve"> </v>
      </c>
      <c r="T278" s="148" t="str">
        <f>IFERROR(VLOOKUP(Open[[#This Row],[TS BA O A 12.08.23 R]],$AZ$7:$BA$101,2,0)*T$5," ")</f>
        <v xml:space="preserve"> </v>
      </c>
      <c r="U278" s="148" t="str">
        <f>IFERROR(VLOOKUP(Open[[#This Row],[TS BA O B 12.08.23  R]],$AZ$7:$BA$101,2,0)*U$5," ")</f>
        <v xml:space="preserve"> </v>
      </c>
      <c r="V278" s="148" t="str">
        <f>IFERROR(VLOOKUP(Open[[#This Row],[SM LT O A 2.9.23 R]],$AZ$7:$BA$101,2,0)*V$5," ")</f>
        <v xml:space="preserve"> </v>
      </c>
      <c r="W278" s="148" t="str">
        <f>IFERROR(VLOOKUP(Open[[#This Row],[SM LT O B 2.9.23 R]],$AZ$7:$BA$101,2,0)*W$5," ")</f>
        <v xml:space="preserve"> </v>
      </c>
      <c r="X278" s="148" t="str">
        <f>IFERROR(VLOOKUP(Open[[#This Row],[TS LA O 16.9.23 R]],$AZ$7:$BA$101,2,0)*X$5," ")</f>
        <v xml:space="preserve"> </v>
      </c>
      <c r="Y278" s="148" t="str">
        <f>IFERROR(VLOOKUP(Open[[#This Row],[TS ZH O 8.10.23 R]],$AZ$7:$BA$101,2,0)*Y$5," ")</f>
        <v xml:space="preserve"> </v>
      </c>
      <c r="Z278" s="148" t="str">
        <f>IFERROR(VLOOKUP(Open[[#This Row],[TS ZH O/A 6.1.24 R]],$AZ$7:$BA$101,2,0)*Z$5," ")</f>
        <v xml:space="preserve"> </v>
      </c>
      <c r="AA278" s="148">
        <f>IFERROR(VLOOKUP(Open[[#This Row],[TS ZH O/B 6.1.24 R]],$AZ$7:$BA$101,2,0)*AA$5," ")</f>
        <v>50</v>
      </c>
      <c r="AB278" s="148" t="str">
        <f>IFERROR(VLOOKUP(Open[[#This Row],[TS SH O 13.1.24 R]],$AZ$7:$BA$101,2,0)*AB$5," ")</f>
        <v xml:space="preserve"> </v>
      </c>
      <c r="AC278">
        <v>0</v>
      </c>
      <c r="AD278">
        <v>0</v>
      </c>
      <c r="AE278">
        <v>0</v>
      </c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>
        <v>5</v>
      </c>
      <c r="AV278" s="63"/>
    </row>
    <row r="279" spans="1:48">
      <c r="A279" s="152">
        <f>RANK(Open[[#This Row],[PR Punkte]],Open[PR Punkte],0)</f>
        <v>260</v>
      </c>
      <c r="B279" s="151">
        <f>IF(Open[[#This Row],[PR Rang beim letzten Turnier]]&gt;Open[[#This Row],[PR Rang]],1,IF(Open[[#This Row],[PR Rang beim letzten Turnier]]=Open[[#This Row],[PR Rang]],0,-1))</f>
        <v>0</v>
      </c>
      <c r="C279" s="152">
        <f>RANK(Open[[#This Row],[PR Punkte]],Open[PR Punkte],0)</f>
        <v>260</v>
      </c>
      <c r="D279" s="153" t="s">
        <v>1016</v>
      </c>
      <c r="E279" t="s">
        <v>10</v>
      </c>
      <c r="F279" s="154">
        <f>SUM(Open[[#This Row],[PR 1]:[PR 3]])</f>
        <v>50</v>
      </c>
      <c r="G279" s="52">
        <f>LARGE(Open[[#This Row],[TS ZH O/B 26.03.23]:[PR3]],1)</f>
        <v>50</v>
      </c>
      <c r="H279" s="52">
        <f>LARGE(Open[[#This Row],[TS ZH O/B 26.03.23]:[PR3]],2)</f>
        <v>0</v>
      </c>
      <c r="I279" s="52">
        <f>LARGE(Open[[#This Row],[TS ZH O/B 26.03.23]:[PR3]],3)</f>
        <v>0</v>
      </c>
      <c r="J279" s="153">
        <f t="shared" si="8"/>
        <v>260</v>
      </c>
      <c r="K279" s="155">
        <f t="shared" si="9"/>
        <v>50</v>
      </c>
      <c r="L279" s="52" t="str">
        <f>IFERROR(VLOOKUP(Open[[#This Row],[TS ZH O/B 26.03.23 Rang]],$AZ$7:$BA$101,2,0)*L$5," ")</f>
        <v xml:space="preserve"> </v>
      </c>
      <c r="M279" s="52" t="str">
        <f>IFERROR(VLOOKUP(Open[[#This Row],[TS SG O 29.04.23 Rang]],$AZ$7:$BA$101,2,0)*M$5," ")</f>
        <v xml:space="preserve"> </v>
      </c>
      <c r="N279" s="52" t="str">
        <f>IFERROR(VLOOKUP(Open[[#This Row],[TS ES O 11.06.23 Rang]],$AZ$7:$BA$101,2,0)*N$5," ")</f>
        <v xml:space="preserve"> </v>
      </c>
      <c r="O279" s="52" t="str">
        <f>IFERROR(VLOOKUP(Open[[#This Row],[TS SH O 24.06.23 Rang]],$AZ$7:$BA$101,2,0)*O$5," ")</f>
        <v xml:space="preserve"> </v>
      </c>
      <c r="P279" s="52" t="str">
        <f>IFERROR(VLOOKUP(Open[[#This Row],[TS LU O A 1.6.23 R]],$AZ$7:$BA$101,2,0)*P$5," ")</f>
        <v xml:space="preserve"> </v>
      </c>
      <c r="Q279" s="52" t="str">
        <f>IFERROR(VLOOKUP(Open[[#This Row],[TS LU O B 1.6.23 R]],$AZ$7:$BA$101,2,0)*Q$5," ")</f>
        <v xml:space="preserve"> </v>
      </c>
      <c r="R279" s="52" t="str">
        <f>IFERROR(VLOOKUP(Open[[#This Row],[TS ZH O/A 8.7.23 R]],$AZ$7:$BA$101,2,0)*R$5," ")</f>
        <v xml:space="preserve"> </v>
      </c>
      <c r="S279" s="148" t="str">
        <f>IFERROR(VLOOKUP(Open[[#This Row],[TS ZH O/B 8.7.23 R]],$AZ$7:$BA$101,2,0)*S$5," ")</f>
        <v xml:space="preserve"> </v>
      </c>
      <c r="T279" s="148" t="str">
        <f>IFERROR(VLOOKUP(Open[[#This Row],[TS BA O A 12.08.23 R]],$AZ$7:$BA$101,2,0)*T$5," ")</f>
        <v xml:space="preserve"> </v>
      </c>
      <c r="U279" s="148" t="str">
        <f>IFERROR(VLOOKUP(Open[[#This Row],[TS BA O B 12.08.23  R]],$AZ$7:$BA$101,2,0)*U$5," ")</f>
        <v xml:space="preserve"> </v>
      </c>
      <c r="V279" s="148" t="str">
        <f>IFERROR(VLOOKUP(Open[[#This Row],[SM LT O A 2.9.23 R]],$AZ$7:$BA$101,2,0)*V$5," ")</f>
        <v xml:space="preserve"> </v>
      </c>
      <c r="W279" s="148" t="str">
        <f>IFERROR(VLOOKUP(Open[[#This Row],[SM LT O B 2.9.23 R]],$AZ$7:$BA$101,2,0)*W$5," ")</f>
        <v xml:space="preserve"> </v>
      </c>
      <c r="X279" s="148" t="str">
        <f>IFERROR(VLOOKUP(Open[[#This Row],[TS LA O 16.9.23 R]],$AZ$7:$BA$101,2,0)*X$5," ")</f>
        <v xml:space="preserve"> </v>
      </c>
      <c r="Y279" s="148" t="str">
        <f>IFERROR(VLOOKUP(Open[[#This Row],[TS ZH O 8.10.23 R]],$AZ$7:$BA$101,2,0)*Y$5," ")</f>
        <v xml:space="preserve"> </v>
      </c>
      <c r="Z279" s="148" t="str">
        <f>IFERROR(VLOOKUP(Open[[#This Row],[TS ZH O/A 6.1.24 R]],$AZ$7:$BA$101,2,0)*Z$5," ")</f>
        <v xml:space="preserve"> </v>
      </c>
      <c r="AA279" s="148">
        <f>IFERROR(VLOOKUP(Open[[#This Row],[TS ZH O/B 6.1.24 R]],$AZ$7:$BA$101,2,0)*AA$5," ")</f>
        <v>50</v>
      </c>
      <c r="AB279" s="148" t="str">
        <f>IFERROR(VLOOKUP(Open[[#This Row],[TS SH O 13.1.24 R]],$AZ$7:$BA$101,2,0)*AB$5," ")</f>
        <v xml:space="preserve"> </v>
      </c>
      <c r="AC279">
        <v>0</v>
      </c>
      <c r="AD279">
        <v>0</v>
      </c>
      <c r="AE279">
        <v>0</v>
      </c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>
        <v>6</v>
      </c>
      <c r="AV279" s="63"/>
    </row>
    <row r="280" spans="1:48">
      <c r="A280" s="134">
        <f>RANK(Open[[#This Row],[PR Punkte]],Open[PR Punkte],0)</f>
        <v>274</v>
      </c>
      <c r="B280" s="133">
        <f>IF(Open[[#This Row],[PR Rang beim letzten Turnier]]&gt;Open[[#This Row],[PR Rang]],1,IF(Open[[#This Row],[PR Rang beim letzten Turnier]]=Open[[#This Row],[PR Rang]],0,-1))</f>
        <v>0</v>
      </c>
      <c r="C280" s="134">
        <f>RANK(Open[[#This Row],[PR Punkte]],Open[PR Punkte],0)</f>
        <v>274</v>
      </c>
      <c r="D280" t="s">
        <v>771</v>
      </c>
      <c r="E280" t="s">
        <v>797</v>
      </c>
      <c r="F280" s="135">
        <f>SUM(Open[[#This Row],[PR 1]:[PR 3]])</f>
        <v>40</v>
      </c>
      <c r="G280" s="52">
        <f>LARGE(Open[[#This Row],[TS ZH O/B 26.03.23]:[PR3]],1)</f>
        <v>40</v>
      </c>
      <c r="H280" s="52">
        <f>LARGE(Open[[#This Row],[TS ZH O/B 26.03.23]:[PR3]],2)</f>
        <v>0</v>
      </c>
      <c r="I280" s="52">
        <f>LARGE(Open[[#This Row],[TS ZH O/B 26.03.23]:[PR3]],3)</f>
        <v>0</v>
      </c>
      <c r="J280" s="137">
        <f t="shared" si="8"/>
        <v>274</v>
      </c>
      <c r="K280" s="136">
        <f t="shared" si="9"/>
        <v>40</v>
      </c>
      <c r="L280" s="52">
        <f>IFERROR(VLOOKUP(Open[[#This Row],[TS ZH O/B 26.03.23 Rang]],$AZ$7:$BA$101,2,0)*L$5," ")</f>
        <v>40</v>
      </c>
      <c r="M280" s="52" t="str">
        <f>IFERROR(VLOOKUP(Open[[#This Row],[TS SG O 29.04.23 Rang]],$AZ$7:$BA$101,2,0)*M$5," ")</f>
        <v xml:space="preserve"> </v>
      </c>
      <c r="N280" s="52" t="str">
        <f>IFERROR(VLOOKUP(Open[[#This Row],[TS ES O 11.06.23 Rang]],$AZ$7:$BA$101,2,0)*N$5," ")</f>
        <v xml:space="preserve"> </v>
      </c>
      <c r="O280" s="52" t="str">
        <f>IFERROR(VLOOKUP(Open[[#This Row],[TS SH O 24.06.23 Rang]],$AZ$7:$BA$101,2,0)*O$5," ")</f>
        <v xml:space="preserve"> </v>
      </c>
      <c r="P280" s="52" t="str">
        <f>IFERROR(VLOOKUP(Open[[#This Row],[TS LU O A 1.6.23 R]],$AZ$7:$BA$101,2,0)*P$5," ")</f>
        <v xml:space="preserve"> </v>
      </c>
      <c r="Q280" s="52" t="str">
        <f>IFERROR(VLOOKUP(Open[[#This Row],[TS LU O B 1.6.23 R]],$AZ$7:$BA$101,2,0)*Q$5," ")</f>
        <v xml:space="preserve"> </v>
      </c>
      <c r="R280" s="52" t="str">
        <f>IFERROR(VLOOKUP(Open[[#This Row],[TS ZH O/A 8.7.23 R]],$AZ$7:$BA$101,2,0)*R$5," ")</f>
        <v xml:space="preserve"> </v>
      </c>
      <c r="S280" s="148" t="str">
        <f>IFERROR(VLOOKUP(Open[[#This Row],[TS ZH O/B 8.7.23 R]],$AZ$7:$BA$101,2,0)*S$5," ")</f>
        <v xml:space="preserve"> </v>
      </c>
      <c r="T280" s="148" t="str">
        <f>IFERROR(VLOOKUP(Open[[#This Row],[TS BA O A 12.08.23 R]],$AZ$7:$BA$101,2,0)*T$5," ")</f>
        <v xml:space="preserve"> </v>
      </c>
      <c r="U280" s="148" t="str">
        <f>IFERROR(VLOOKUP(Open[[#This Row],[TS BA O B 12.08.23  R]],$AZ$7:$BA$101,2,0)*U$5," ")</f>
        <v xml:space="preserve"> </v>
      </c>
      <c r="V280" s="148" t="str">
        <f>IFERROR(VLOOKUP(Open[[#This Row],[SM LT O A 2.9.23 R]],$AZ$7:$BA$101,2,0)*V$5," ")</f>
        <v xml:space="preserve"> </v>
      </c>
      <c r="W280" s="148" t="str">
        <f>IFERROR(VLOOKUP(Open[[#This Row],[SM LT O B 2.9.23 R]],$AZ$7:$BA$101,2,0)*W$5," ")</f>
        <v xml:space="preserve"> </v>
      </c>
      <c r="X280" s="148" t="str">
        <f>IFERROR(VLOOKUP(Open[[#This Row],[TS LA O 16.9.23 R]],$AZ$7:$BA$101,2,0)*X$5," ")</f>
        <v xml:space="preserve"> </v>
      </c>
      <c r="Y280" s="148" t="str">
        <f>IFERROR(VLOOKUP(Open[[#This Row],[TS ZH O 8.10.23 R]],$AZ$7:$BA$101,2,0)*Y$5," ")</f>
        <v xml:space="preserve"> </v>
      </c>
      <c r="Z280" s="148" t="str">
        <f>IFERROR(VLOOKUP(Open[[#This Row],[TS ZH O/A 6.1.24 R]],$AZ$7:$BA$101,2,0)*Z$5," ")</f>
        <v xml:space="preserve"> </v>
      </c>
      <c r="AA280" s="148" t="str">
        <f>IFERROR(VLOOKUP(Open[[#This Row],[TS ZH O/B 6.1.24 R]],$AZ$7:$BA$101,2,0)*AA$5," ")</f>
        <v xml:space="preserve"> </v>
      </c>
      <c r="AB280" s="148" t="str">
        <f>IFERROR(VLOOKUP(Open[[#This Row],[TS SH O 13.1.24 R]],$AZ$7:$BA$101,2,0)*AB$5," ")</f>
        <v xml:space="preserve"> </v>
      </c>
      <c r="AC280">
        <v>0</v>
      </c>
      <c r="AD280">
        <v>0</v>
      </c>
      <c r="AE280">
        <v>0</v>
      </c>
      <c r="AF280" s="63">
        <v>8</v>
      </c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</row>
    <row r="281" spans="1:48">
      <c r="A281" s="53">
        <f>RANK(Open[[#This Row],[PR Punkte]],Open[PR Punkte],0)</f>
        <v>274</v>
      </c>
      <c r="B281">
        <f>IF(Open[[#This Row],[PR Rang beim letzten Turnier]]&gt;Open[[#This Row],[PR Rang]],1,IF(Open[[#This Row],[PR Rang beim letzten Turnier]]=Open[[#This Row],[PR Rang]],0,-1))</f>
        <v>0</v>
      </c>
      <c r="C281" s="53">
        <f>RANK(Open[[#This Row],[PR Punkte]],Open[PR Punkte],0)</f>
        <v>274</v>
      </c>
      <c r="D281" s="1" t="s">
        <v>38</v>
      </c>
      <c r="E281" t="s">
        <v>7</v>
      </c>
      <c r="F281" s="99">
        <f>SUM(Open[[#This Row],[PR 1]:[PR 3]])</f>
        <v>40</v>
      </c>
      <c r="G281" s="52">
        <f>LARGE(Open[[#This Row],[TS ZH O/B 26.03.23]:[PR3]],1)</f>
        <v>40</v>
      </c>
      <c r="H281" s="52">
        <f>LARGE(Open[[#This Row],[TS ZH O/B 26.03.23]:[PR3]],2)</f>
        <v>0</v>
      </c>
      <c r="I281" s="52">
        <f>LARGE(Open[[#This Row],[TS ZH O/B 26.03.23]:[PR3]],3)</f>
        <v>0</v>
      </c>
      <c r="J281" s="1">
        <f t="shared" si="8"/>
        <v>274</v>
      </c>
      <c r="K281" s="52">
        <f t="shared" si="9"/>
        <v>40</v>
      </c>
      <c r="L281" s="52" t="str">
        <f>IFERROR(VLOOKUP(Open[[#This Row],[TS ZH O/B 26.03.23 Rang]],$AZ$7:$BA$101,2,0)*L$5," ")</f>
        <v xml:space="preserve"> </v>
      </c>
      <c r="M281" s="52" t="str">
        <f>IFERROR(VLOOKUP(Open[[#This Row],[TS SG O 29.04.23 Rang]],$AZ$7:$BA$101,2,0)*M$5," ")</f>
        <v xml:space="preserve"> </v>
      </c>
      <c r="N281" s="52" t="str">
        <f>IFERROR(VLOOKUP(Open[[#This Row],[TS ES O 11.06.23 Rang]],$AZ$7:$BA$101,2,0)*N$5," ")</f>
        <v xml:space="preserve"> </v>
      </c>
      <c r="O281" s="52" t="str">
        <f>IFERROR(VLOOKUP(Open[[#This Row],[TS SH O 24.06.23 Rang]],$AZ$7:$BA$101,2,0)*O$5," ")</f>
        <v xml:space="preserve"> </v>
      </c>
      <c r="P281" s="52" t="str">
        <f>IFERROR(VLOOKUP(Open[[#This Row],[TS LU O A 1.6.23 R]],$AZ$7:$BA$101,2,0)*P$5," ")</f>
        <v xml:space="preserve"> </v>
      </c>
      <c r="Q281" s="52">
        <f>IFERROR(VLOOKUP(Open[[#This Row],[TS LU O B 1.6.23 R]],$AZ$7:$BA$101,2,0)*Q$5," ")</f>
        <v>40</v>
      </c>
      <c r="R281" s="52" t="str">
        <f>IFERROR(VLOOKUP(Open[[#This Row],[TS ZH O/A 8.7.23 R]],$AZ$7:$BA$101,2,0)*R$5," ")</f>
        <v xml:space="preserve"> </v>
      </c>
      <c r="S281" s="148" t="str">
        <f>IFERROR(VLOOKUP(Open[[#This Row],[TS ZH O/B 8.7.23 R]],$AZ$7:$BA$101,2,0)*S$5," ")</f>
        <v xml:space="preserve"> </v>
      </c>
      <c r="T281" s="148" t="str">
        <f>IFERROR(VLOOKUP(Open[[#This Row],[TS BA O A 12.08.23 R]],$AZ$7:$BA$101,2,0)*T$5," ")</f>
        <v xml:space="preserve"> </v>
      </c>
      <c r="U281" s="148" t="str">
        <f>IFERROR(VLOOKUP(Open[[#This Row],[TS BA O B 12.08.23  R]],$AZ$7:$BA$101,2,0)*U$5," ")</f>
        <v xml:space="preserve"> </v>
      </c>
      <c r="V281" s="148" t="str">
        <f>IFERROR(VLOOKUP(Open[[#This Row],[SM LT O A 2.9.23 R]],$AZ$7:$BA$101,2,0)*V$5," ")</f>
        <v xml:space="preserve"> </v>
      </c>
      <c r="W281" s="148" t="str">
        <f>IFERROR(VLOOKUP(Open[[#This Row],[SM LT O B 2.9.23 R]],$AZ$7:$BA$101,2,0)*W$5," ")</f>
        <v xml:space="preserve"> </v>
      </c>
      <c r="X281" s="148" t="str">
        <f>IFERROR(VLOOKUP(Open[[#This Row],[TS LA O 16.9.23 R]],$AZ$7:$BA$101,2,0)*X$5," ")</f>
        <v xml:space="preserve"> </v>
      </c>
      <c r="Y281" s="148" t="str">
        <f>IFERROR(VLOOKUP(Open[[#This Row],[TS ZH O 8.10.23 R]],$AZ$7:$BA$101,2,0)*Y$5," ")</f>
        <v xml:space="preserve"> </v>
      </c>
      <c r="Z281" s="148" t="str">
        <f>IFERROR(VLOOKUP(Open[[#This Row],[TS ZH O/A 6.1.24 R]],$AZ$7:$BA$101,2,0)*Z$5," ")</f>
        <v xml:space="preserve"> </v>
      </c>
      <c r="AA281" s="148" t="str">
        <f>IFERROR(VLOOKUP(Open[[#This Row],[TS ZH O/B 6.1.24 R]],$AZ$7:$BA$101,2,0)*AA$5," ")</f>
        <v xml:space="preserve"> </v>
      </c>
      <c r="AB281" s="148" t="str">
        <f>IFERROR(VLOOKUP(Open[[#This Row],[TS SH O 13.1.24 R]],$AZ$7:$BA$101,2,0)*AB$5," ")</f>
        <v xml:space="preserve"> </v>
      </c>
      <c r="AC281">
        <v>0</v>
      </c>
      <c r="AD281">
        <v>0</v>
      </c>
      <c r="AE281">
        <v>0</v>
      </c>
      <c r="AF281" s="63"/>
      <c r="AG281" s="63"/>
      <c r="AH281" s="63"/>
      <c r="AI281" s="63"/>
      <c r="AJ281" s="63"/>
      <c r="AK281" s="63">
        <v>7</v>
      </c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</row>
    <row r="282" spans="1:48">
      <c r="A282" s="53">
        <f>RANK(Open[[#This Row],[PR Punkte]],Open[PR Punkte],0)</f>
        <v>274</v>
      </c>
      <c r="B282">
        <f>IF(Open[[#This Row],[PR Rang beim letzten Turnier]]&gt;Open[[#This Row],[PR Rang]],1,IF(Open[[#This Row],[PR Rang beim letzten Turnier]]=Open[[#This Row],[PR Rang]],0,-1))</f>
        <v>0</v>
      </c>
      <c r="C282" s="53">
        <f>RANK(Open[[#This Row],[PR Punkte]],Open[PR Punkte],0)</f>
        <v>274</v>
      </c>
      <c r="D282" s="7" t="s">
        <v>37</v>
      </c>
      <c r="E282" t="s">
        <v>7</v>
      </c>
      <c r="F282" s="52">
        <f>SUM(Open[[#This Row],[PR 1]:[PR 3]])</f>
        <v>40</v>
      </c>
      <c r="G282" s="52">
        <f>LARGE(Open[[#This Row],[TS ZH O/B 26.03.23]:[PR3]],1)</f>
        <v>40</v>
      </c>
      <c r="H282" s="52">
        <f>LARGE(Open[[#This Row],[TS ZH O/B 26.03.23]:[PR3]],2)</f>
        <v>0</v>
      </c>
      <c r="I282" s="52">
        <f>LARGE(Open[[#This Row],[TS ZH O/B 26.03.23]:[PR3]],3)</f>
        <v>0</v>
      </c>
      <c r="J282" s="1">
        <f t="shared" si="8"/>
        <v>274</v>
      </c>
      <c r="K282" s="52">
        <f t="shared" si="9"/>
        <v>40</v>
      </c>
      <c r="L282" s="52" t="str">
        <f>IFERROR(VLOOKUP(Open[[#This Row],[TS ZH O/B 26.03.23 Rang]],$AZ$7:$BA$101,2,0)*L$5," ")</f>
        <v xml:space="preserve"> </v>
      </c>
      <c r="M282" s="52" t="str">
        <f>IFERROR(VLOOKUP(Open[[#This Row],[TS SG O 29.04.23 Rang]],$AZ$7:$BA$101,2,0)*M$5," ")</f>
        <v xml:space="preserve"> </v>
      </c>
      <c r="N282" s="52" t="str">
        <f>IFERROR(VLOOKUP(Open[[#This Row],[TS ES O 11.06.23 Rang]],$AZ$7:$BA$101,2,0)*N$5," ")</f>
        <v xml:space="preserve"> </v>
      </c>
      <c r="O282" s="52" t="str">
        <f>IFERROR(VLOOKUP(Open[[#This Row],[TS SH O 24.06.23 Rang]],$AZ$7:$BA$101,2,0)*O$5," ")</f>
        <v xml:space="preserve"> </v>
      </c>
      <c r="P282" s="52" t="str">
        <f>IFERROR(VLOOKUP(Open[[#This Row],[TS LU O A 1.6.23 R]],$AZ$7:$BA$101,2,0)*P$5," ")</f>
        <v xml:space="preserve"> </v>
      </c>
      <c r="Q282" s="52">
        <f>IFERROR(VLOOKUP(Open[[#This Row],[TS LU O B 1.6.23 R]],$AZ$7:$BA$101,2,0)*Q$5," ")</f>
        <v>40</v>
      </c>
      <c r="R282" s="52" t="str">
        <f>IFERROR(VLOOKUP(Open[[#This Row],[TS ZH O/A 8.7.23 R]],$AZ$7:$BA$101,2,0)*R$5," ")</f>
        <v xml:space="preserve"> </v>
      </c>
      <c r="S282" s="148" t="str">
        <f>IFERROR(VLOOKUP(Open[[#This Row],[TS ZH O/B 8.7.23 R]],$AZ$7:$BA$101,2,0)*S$5," ")</f>
        <v xml:space="preserve"> </v>
      </c>
      <c r="T282" s="148" t="str">
        <f>IFERROR(VLOOKUP(Open[[#This Row],[TS BA O A 12.08.23 R]],$AZ$7:$BA$101,2,0)*T$5," ")</f>
        <v xml:space="preserve"> </v>
      </c>
      <c r="U282" s="148" t="str">
        <f>IFERROR(VLOOKUP(Open[[#This Row],[TS BA O B 12.08.23  R]],$AZ$7:$BA$101,2,0)*U$5," ")</f>
        <v xml:space="preserve"> </v>
      </c>
      <c r="V282" s="148" t="str">
        <f>IFERROR(VLOOKUP(Open[[#This Row],[SM LT O A 2.9.23 R]],$AZ$7:$BA$101,2,0)*V$5," ")</f>
        <v xml:space="preserve"> </v>
      </c>
      <c r="W282" s="148" t="str">
        <f>IFERROR(VLOOKUP(Open[[#This Row],[SM LT O B 2.9.23 R]],$AZ$7:$BA$101,2,0)*W$5," ")</f>
        <v xml:space="preserve"> </v>
      </c>
      <c r="X282" s="148" t="str">
        <f>IFERROR(VLOOKUP(Open[[#This Row],[TS LA O 16.9.23 R]],$AZ$7:$BA$101,2,0)*X$5," ")</f>
        <v xml:space="preserve"> </v>
      </c>
      <c r="Y282" s="148" t="str">
        <f>IFERROR(VLOOKUP(Open[[#This Row],[TS ZH O 8.10.23 R]],$AZ$7:$BA$101,2,0)*Y$5," ")</f>
        <v xml:space="preserve"> </v>
      </c>
      <c r="Z282" s="148" t="str">
        <f>IFERROR(VLOOKUP(Open[[#This Row],[TS ZH O/A 6.1.24 R]],$AZ$7:$BA$101,2,0)*Z$5," ")</f>
        <v xml:space="preserve"> </v>
      </c>
      <c r="AA282" s="148" t="str">
        <f>IFERROR(VLOOKUP(Open[[#This Row],[TS ZH O/B 6.1.24 R]],$AZ$7:$BA$101,2,0)*AA$5," ")</f>
        <v xml:space="preserve"> </v>
      </c>
      <c r="AB282" s="148" t="str">
        <f>IFERROR(VLOOKUP(Open[[#This Row],[TS SH O 13.1.24 R]],$AZ$7:$BA$101,2,0)*AB$5," ")</f>
        <v xml:space="preserve"> </v>
      </c>
      <c r="AC282">
        <v>0</v>
      </c>
      <c r="AD282">
        <v>0</v>
      </c>
      <c r="AE282">
        <v>0</v>
      </c>
      <c r="AF282" s="63"/>
      <c r="AG282" s="63"/>
      <c r="AH282" s="63"/>
      <c r="AI282" s="63"/>
      <c r="AJ282" s="63"/>
      <c r="AK282" s="63">
        <v>7</v>
      </c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</row>
    <row r="283" spans="1:48">
      <c r="A283" s="53">
        <f>RANK(Open[[#This Row],[PR Punkte]],Open[PR Punkte],0)</f>
        <v>274</v>
      </c>
      <c r="B283">
        <f>IF(Open[[#This Row],[PR Rang beim letzten Turnier]]&gt;Open[[#This Row],[PR Rang]],1,IF(Open[[#This Row],[PR Rang beim letzten Turnier]]=Open[[#This Row],[PR Rang]],0,-1))</f>
        <v>0</v>
      </c>
      <c r="C283" s="53">
        <f>RANK(Open[[#This Row],[PR Punkte]],Open[PR Punkte],0)</f>
        <v>274</v>
      </c>
      <c r="D283" s="7" t="s">
        <v>877</v>
      </c>
      <c r="E283" t="s">
        <v>10</v>
      </c>
      <c r="F283" s="52">
        <f>SUM(Open[[#This Row],[PR 1]:[PR 3]])</f>
        <v>40</v>
      </c>
      <c r="G283" s="52">
        <f>LARGE(Open[[#This Row],[TS ZH O/B 26.03.23]:[PR3]],1)</f>
        <v>40</v>
      </c>
      <c r="H283" s="52">
        <f>LARGE(Open[[#This Row],[TS ZH O/B 26.03.23]:[PR3]],2)</f>
        <v>0</v>
      </c>
      <c r="I283" s="52">
        <f>LARGE(Open[[#This Row],[TS ZH O/B 26.03.23]:[PR3]],3)</f>
        <v>0</v>
      </c>
      <c r="J283" s="1">
        <f t="shared" si="8"/>
        <v>274</v>
      </c>
      <c r="K283" s="52">
        <f t="shared" si="9"/>
        <v>40</v>
      </c>
      <c r="L283" s="52" t="str">
        <f>IFERROR(VLOOKUP(Open[[#This Row],[TS ZH O/B 26.03.23 Rang]],$AZ$7:$BA$101,2,0)*L$5," ")</f>
        <v xml:space="preserve"> </v>
      </c>
      <c r="M283" s="52" t="str">
        <f>IFERROR(VLOOKUP(Open[[#This Row],[TS SG O 29.04.23 Rang]],$AZ$7:$BA$101,2,0)*M$5," ")</f>
        <v xml:space="preserve"> </v>
      </c>
      <c r="N283" s="52" t="str">
        <f>IFERROR(VLOOKUP(Open[[#This Row],[TS ES O 11.06.23 Rang]],$AZ$7:$BA$101,2,0)*N$5," ")</f>
        <v xml:space="preserve"> </v>
      </c>
      <c r="O283" s="52" t="str">
        <f>IFERROR(VLOOKUP(Open[[#This Row],[TS SH O 24.06.23 Rang]],$AZ$7:$BA$101,2,0)*O$5," ")</f>
        <v xml:space="preserve"> </v>
      </c>
      <c r="P283" s="52" t="str">
        <f>IFERROR(VLOOKUP(Open[[#This Row],[TS LU O A 1.6.23 R]],$AZ$7:$BA$101,2,0)*P$5," ")</f>
        <v xml:space="preserve"> </v>
      </c>
      <c r="Q283" s="52">
        <f>IFERROR(VLOOKUP(Open[[#This Row],[TS LU O B 1.6.23 R]],$AZ$7:$BA$101,2,0)*Q$5," ")</f>
        <v>40</v>
      </c>
      <c r="R283" s="52" t="str">
        <f>IFERROR(VLOOKUP(Open[[#This Row],[TS ZH O/A 8.7.23 R]],$AZ$7:$BA$101,2,0)*R$5," ")</f>
        <v xml:space="preserve"> </v>
      </c>
      <c r="S283" s="148" t="str">
        <f>IFERROR(VLOOKUP(Open[[#This Row],[TS ZH O/B 8.7.23 R]],$AZ$7:$BA$101,2,0)*S$5," ")</f>
        <v xml:space="preserve"> </v>
      </c>
      <c r="T283" s="148" t="str">
        <f>IFERROR(VLOOKUP(Open[[#This Row],[TS BA O A 12.08.23 R]],$AZ$7:$BA$101,2,0)*T$5," ")</f>
        <v xml:space="preserve"> </v>
      </c>
      <c r="U283" s="148" t="str">
        <f>IFERROR(VLOOKUP(Open[[#This Row],[TS BA O B 12.08.23  R]],$AZ$7:$BA$101,2,0)*U$5," ")</f>
        <v xml:space="preserve"> </v>
      </c>
      <c r="V283" s="148" t="str">
        <f>IFERROR(VLOOKUP(Open[[#This Row],[SM LT O A 2.9.23 R]],$AZ$7:$BA$101,2,0)*V$5," ")</f>
        <v xml:space="preserve"> </v>
      </c>
      <c r="W283" s="148" t="str">
        <f>IFERROR(VLOOKUP(Open[[#This Row],[SM LT O B 2.9.23 R]],$AZ$7:$BA$101,2,0)*W$5," ")</f>
        <v xml:space="preserve"> </v>
      </c>
      <c r="X283" s="148" t="str">
        <f>IFERROR(VLOOKUP(Open[[#This Row],[TS LA O 16.9.23 R]],$AZ$7:$BA$101,2,0)*X$5," ")</f>
        <v xml:space="preserve"> </v>
      </c>
      <c r="Y283" s="148" t="str">
        <f>IFERROR(VLOOKUP(Open[[#This Row],[TS ZH O 8.10.23 R]],$AZ$7:$BA$101,2,0)*Y$5," ")</f>
        <v xml:space="preserve"> </v>
      </c>
      <c r="Z283" s="148" t="str">
        <f>IFERROR(VLOOKUP(Open[[#This Row],[TS ZH O/A 6.1.24 R]],$AZ$7:$BA$101,2,0)*Z$5," ")</f>
        <v xml:space="preserve"> </v>
      </c>
      <c r="AA283" s="148" t="str">
        <f>IFERROR(VLOOKUP(Open[[#This Row],[TS ZH O/B 6.1.24 R]],$AZ$7:$BA$101,2,0)*AA$5," ")</f>
        <v xml:space="preserve"> </v>
      </c>
      <c r="AB283" s="148" t="str">
        <f>IFERROR(VLOOKUP(Open[[#This Row],[TS SH O 13.1.24 R]],$AZ$7:$BA$101,2,0)*AB$5," ")</f>
        <v xml:space="preserve"> </v>
      </c>
      <c r="AC283">
        <v>0</v>
      </c>
      <c r="AD283">
        <v>0</v>
      </c>
      <c r="AE283">
        <v>0</v>
      </c>
      <c r="AF283" s="63"/>
      <c r="AG283" s="63"/>
      <c r="AH283" s="63"/>
      <c r="AI283" s="63"/>
      <c r="AJ283" s="63"/>
      <c r="AK283" s="63">
        <v>8</v>
      </c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</row>
    <row r="284" spans="1:48">
      <c r="A284" s="53">
        <f>RANK(Open[[#This Row],[PR Punkte]],Open[PR Punkte],0)</f>
        <v>274</v>
      </c>
      <c r="B284">
        <f>IF(Open[[#This Row],[PR Rang beim letzten Turnier]]&gt;Open[[#This Row],[PR Rang]],1,IF(Open[[#This Row],[PR Rang beim letzten Turnier]]=Open[[#This Row],[PR Rang]],0,-1))</f>
        <v>0</v>
      </c>
      <c r="C284" s="53">
        <f>RANK(Open[[#This Row],[PR Punkte]],Open[PR Punkte],0)</f>
        <v>274</v>
      </c>
      <c r="D284" s="1" t="s">
        <v>871</v>
      </c>
      <c r="E284" t="s">
        <v>10</v>
      </c>
      <c r="F284" s="52">
        <f>SUM(Open[[#This Row],[PR 1]:[PR 3]])</f>
        <v>40</v>
      </c>
      <c r="G284" s="52">
        <f>LARGE(Open[[#This Row],[TS ZH O/B 26.03.23]:[PR3]],1)</f>
        <v>40</v>
      </c>
      <c r="H284" s="52">
        <f>LARGE(Open[[#This Row],[TS ZH O/B 26.03.23]:[PR3]],2)</f>
        <v>0</v>
      </c>
      <c r="I284" s="52">
        <f>LARGE(Open[[#This Row],[TS ZH O/B 26.03.23]:[PR3]],3)</f>
        <v>0</v>
      </c>
      <c r="J284" s="1">
        <f t="shared" si="8"/>
        <v>274</v>
      </c>
      <c r="K284" s="52">
        <f t="shared" si="9"/>
        <v>40</v>
      </c>
      <c r="L284" s="52" t="str">
        <f>IFERROR(VLOOKUP(Open[[#This Row],[TS ZH O/B 26.03.23 Rang]],$AZ$7:$BA$101,2,0)*L$5," ")</f>
        <v xml:space="preserve"> </v>
      </c>
      <c r="M284" s="52" t="str">
        <f>IFERROR(VLOOKUP(Open[[#This Row],[TS SG O 29.04.23 Rang]],$AZ$7:$BA$101,2,0)*M$5," ")</f>
        <v xml:space="preserve"> </v>
      </c>
      <c r="N284" s="52" t="str">
        <f>IFERROR(VLOOKUP(Open[[#This Row],[TS ES O 11.06.23 Rang]],$AZ$7:$BA$101,2,0)*N$5," ")</f>
        <v xml:space="preserve"> </v>
      </c>
      <c r="O284" s="52" t="str">
        <f>IFERROR(VLOOKUP(Open[[#This Row],[TS SH O 24.06.23 Rang]],$AZ$7:$BA$101,2,0)*O$5," ")</f>
        <v xml:space="preserve"> </v>
      </c>
      <c r="P284" s="52" t="str">
        <f>IFERROR(VLOOKUP(Open[[#This Row],[TS LU O A 1.6.23 R]],$AZ$7:$BA$101,2,0)*P$5," ")</f>
        <v xml:space="preserve"> </v>
      </c>
      <c r="Q284" s="52" t="str">
        <f>IFERROR(VLOOKUP(Open[[#This Row],[TS LU O B 1.6.23 R]],$AZ$7:$BA$101,2,0)*Q$5," ")</f>
        <v xml:space="preserve"> </v>
      </c>
      <c r="R284" s="52" t="str">
        <f>IFERROR(VLOOKUP(Open[[#This Row],[TS ZH O/A 8.7.23 R]],$AZ$7:$BA$101,2,0)*R$5," ")</f>
        <v xml:space="preserve"> </v>
      </c>
      <c r="S284" s="148">
        <f>IFERROR(VLOOKUP(Open[[#This Row],[TS ZH O/B 8.7.23 R]],$AZ$7:$BA$101,2,0)*S$5," ")</f>
        <v>40</v>
      </c>
      <c r="T284" s="148" t="str">
        <f>IFERROR(VLOOKUP(Open[[#This Row],[TS BA O A 12.08.23 R]],$AZ$7:$BA$101,2,0)*T$5," ")</f>
        <v xml:space="preserve"> </v>
      </c>
      <c r="U284" s="148" t="str">
        <f>IFERROR(VLOOKUP(Open[[#This Row],[TS BA O B 12.08.23  R]],$AZ$7:$BA$101,2,0)*U$5," ")</f>
        <v xml:space="preserve"> </v>
      </c>
      <c r="V284" s="148" t="str">
        <f>IFERROR(VLOOKUP(Open[[#This Row],[SM LT O A 2.9.23 R]],$AZ$7:$BA$101,2,0)*V$5," ")</f>
        <v xml:space="preserve"> </v>
      </c>
      <c r="W284" s="148" t="str">
        <f>IFERROR(VLOOKUP(Open[[#This Row],[SM LT O B 2.9.23 R]],$AZ$7:$BA$101,2,0)*W$5," ")</f>
        <v xml:space="preserve"> </v>
      </c>
      <c r="X284" s="148" t="str">
        <f>IFERROR(VLOOKUP(Open[[#This Row],[TS LA O 16.9.23 R]],$AZ$7:$BA$101,2,0)*X$5," ")</f>
        <v xml:space="preserve"> </v>
      </c>
      <c r="Y284" s="148" t="str">
        <f>IFERROR(VLOOKUP(Open[[#This Row],[TS ZH O 8.10.23 R]],$AZ$7:$BA$101,2,0)*Y$5," ")</f>
        <v xml:space="preserve"> </v>
      </c>
      <c r="Z284" s="148" t="str">
        <f>IFERROR(VLOOKUP(Open[[#This Row],[TS ZH O/A 6.1.24 R]],$AZ$7:$BA$101,2,0)*Z$5," ")</f>
        <v xml:space="preserve"> </v>
      </c>
      <c r="AA284" s="148" t="str">
        <f>IFERROR(VLOOKUP(Open[[#This Row],[TS ZH O/B 6.1.24 R]],$AZ$7:$BA$101,2,0)*AA$5," ")</f>
        <v xml:space="preserve"> </v>
      </c>
      <c r="AB284" s="148" t="str">
        <f>IFERROR(VLOOKUP(Open[[#This Row],[TS SH O 13.1.24 R]],$AZ$7:$BA$101,2,0)*AB$5," ")</f>
        <v xml:space="preserve"> </v>
      </c>
      <c r="AC284">
        <v>0</v>
      </c>
      <c r="AD284">
        <v>0</v>
      </c>
      <c r="AE284">
        <v>0</v>
      </c>
      <c r="AF284" s="63"/>
      <c r="AG284" s="63"/>
      <c r="AH284" s="63"/>
      <c r="AI284" s="63"/>
      <c r="AJ284" s="63"/>
      <c r="AK284" s="63"/>
      <c r="AL284" s="63"/>
      <c r="AM284" s="63">
        <v>7</v>
      </c>
      <c r="AN284" s="63"/>
      <c r="AO284" s="63"/>
      <c r="AP284" s="63"/>
      <c r="AQ284" s="63"/>
      <c r="AR284" s="63"/>
      <c r="AS284" s="63"/>
      <c r="AT284" s="63"/>
      <c r="AU284" s="63"/>
      <c r="AV284" s="63"/>
    </row>
    <row r="285" spans="1:48">
      <c r="A285" s="53">
        <f>RANK(Open[[#This Row],[PR Punkte]],Open[PR Punkte],0)</f>
        <v>274</v>
      </c>
      <c r="B285">
        <f>IF(Open[[#This Row],[PR Rang beim letzten Turnier]]&gt;Open[[#This Row],[PR Rang]],1,IF(Open[[#This Row],[PR Rang beim letzten Turnier]]=Open[[#This Row],[PR Rang]],0,-1))</f>
        <v>0</v>
      </c>
      <c r="C285" s="53">
        <f>RANK(Open[[#This Row],[PR Punkte]],Open[PR Punkte],0)</f>
        <v>274</v>
      </c>
      <c r="D285" s="1" t="s">
        <v>869</v>
      </c>
      <c r="E285" t="s">
        <v>10</v>
      </c>
      <c r="F285" s="52">
        <f>SUM(Open[[#This Row],[PR 1]:[PR 3]])</f>
        <v>40</v>
      </c>
      <c r="G285" s="52">
        <f>LARGE(Open[[#This Row],[TS ZH O/B 26.03.23]:[PR3]],1)</f>
        <v>40</v>
      </c>
      <c r="H285" s="52">
        <f>LARGE(Open[[#This Row],[TS ZH O/B 26.03.23]:[PR3]],2)</f>
        <v>0</v>
      </c>
      <c r="I285" s="52">
        <f>LARGE(Open[[#This Row],[TS ZH O/B 26.03.23]:[PR3]],3)</f>
        <v>0</v>
      </c>
      <c r="J285" s="1">
        <f t="shared" si="8"/>
        <v>274</v>
      </c>
      <c r="K285" s="52">
        <f t="shared" si="9"/>
        <v>40</v>
      </c>
      <c r="L285" s="52" t="str">
        <f>IFERROR(VLOOKUP(Open[[#This Row],[TS ZH O/B 26.03.23 Rang]],$AZ$7:$BA$101,2,0)*L$5," ")</f>
        <v xml:space="preserve"> </v>
      </c>
      <c r="M285" s="52" t="str">
        <f>IFERROR(VLOOKUP(Open[[#This Row],[TS SG O 29.04.23 Rang]],$AZ$7:$BA$101,2,0)*M$5," ")</f>
        <v xml:space="preserve"> </v>
      </c>
      <c r="N285" s="52" t="str">
        <f>IFERROR(VLOOKUP(Open[[#This Row],[TS ES O 11.06.23 Rang]],$AZ$7:$BA$101,2,0)*N$5," ")</f>
        <v xml:space="preserve"> </v>
      </c>
      <c r="O285" s="52" t="str">
        <f>IFERROR(VLOOKUP(Open[[#This Row],[TS SH O 24.06.23 Rang]],$AZ$7:$BA$101,2,0)*O$5," ")</f>
        <v xml:space="preserve"> </v>
      </c>
      <c r="P285" s="52" t="str">
        <f>IFERROR(VLOOKUP(Open[[#This Row],[TS LU O A 1.6.23 R]],$AZ$7:$BA$101,2,0)*P$5," ")</f>
        <v xml:space="preserve"> </v>
      </c>
      <c r="Q285" s="52" t="str">
        <f>IFERROR(VLOOKUP(Open[[#This Row],[TS LU O B 1.6.23 R]],$AZ$7:$BA$101,2,0)*Q$5," ")</f>
        <v xml:space="preserve"> </v>
      </c>
      <c r="R285" s="52" t="str">
        <f>IFERROR(VLOOKUP(Open[[#This Row],[TS ZH O/A 8.7.23 R]],$AZ$7:$BA$101,2,0)*R$5," ")</f>
        <v xml:space="preserve"> </v>
      </c>
      <c r="S285" s="148">
        <f>IFERROR(VLOOKUP(Open[[#This Row],[TS ZH O/B 8.7.23 R]],$AZ$7:$BA$101,2,0)*S$5," ")</f>
        <v>40</v>
      </c>
      <c r="T285" s="148" t="str">
        <f>IFERROR(VLOOKUP(Open[[#This Row],[TS BA O A 12.08.23 R]],$AZ$7:$BA$101,2,0)*T$5," ")</f>
        <v xml:space="preserve"> </v>
      </c>
      <c r="U285" s="148" t="str">
        <f>IFERROR(VLOOKUP(Open[[#This Row],[TS BA O B 12.08.23  R]],$AZ$7:$BA$101,2,0)*U$5," ")</f>
        <v xml:space="preserve"> </v>
      </c>
      <c r="V285" s="148" t="str">
        <f>IFERROR(VLOOKUP(Open[[#This Row],[SM LT O A 2.9.23 R]],$AZ$7:$BA$101,2,0)*V$5," ")</f>
        <v xml:space="preserve"> </v>
      </c>
      <c r="W285" s="148" t="str">
        <f>IFERROR(VLOOKUP(Open[[#This Row],[SM LT O B 2.9.23 R]],$AZ$7:$BA$101,2,0)*W$5," ")</f>
        <v xml:space="preserve"> </v>
      </c>
      <c r="X285" s="148" t="str">
        <f>IFERROR(VLOOKUP(Open[[#This Row],[TS LA O 16.9.23 R]],$AZ$7:$BA$101,2,0)*X$5," ")</f>
        <v xml:space="preserve"> </v>
      </c>
      <c r="Y285" s="148" t="str">
        <f>IFERROR(VLOOKUP(Open[[#This Row],[TS ZH O 8.10.23 R]],$AZ$7:$BA$101,2,0)*Y$5," ")</f>
        <v xml:space="preserve"> </v>
      </c>
      <c r="Z285" s="148" t="str">
        <f>IFERROR(VLOOKUP(Open[[#This Row],[TS ZH O/A 6.1.24 R]],$AZ$7:$BA$101,2,0)*Z$5," ")</f>
        <v xml:space="preserve"> </v>
      </c>
      <c r="AA285" s="148" t="str">
        <f>IFERROR(VLOOKUP(Open[[#This Row],[TS ZH O/B 6.1.24 R]],$AZ$7:$BA$101,2,0)*AA$5," ")</f>
        <v xml:space="preserve"> </v>
      </c>
      <c r="AB285" s="148" t="str">
        <f>IFERROR(VLOOKUP(Open[[#This Row],[TS SH O 13.1.24 R]],$AZ$7:$BA$101,2,0)*AB$5," ")</f>
        <v xml:space="preserve"> </v>
      </c>
      <c r="AC285">
        <v>0</v>
      </c>
      <c r="AD285">
        <v>0</v>
      </c>
      <c r="AE285">
        <v>0</v>
      </c>
      <c r="AF285" s="63"/>
      <c r="AG285" s="63"/>
      <c r="AH285" s="63"/>
      <c r="AI285" s="63"/>
      <c r="AJ285" s="63"/>
      <c r="AK285" s="63"/>
      <c r="AL285" s="63"/>
      <c r="AM285" s="63">
        <v>8</v>
      </c>
      <c r="AN285" s="63"/>
      <c r="AO285" s="63"/>
      <c r="AP285" s="63"/>
      <c r="AQ285" s="63"/>
      <c r="AR285" s="63"/>
      <c r="AS285" s="63"/>
      <c r="AT285" s="63"/>
      <c r="AU285" s="63"/>
      <c r="AV285" s="63"/>
    </row>
    <row r="286" spans="1:48">
      <c r="A286" s="53">
        <f>RANK(Open[[#This Row],[PR Punkte]],Open[PR Punkte],0)</f>
        <v>274</v>
      </c>
      <c r="B286">
        <f>IF(Open[[#This Row],[PR Rang beim letzten Turnier]]&gt;Open[[#This Row],[PR Rang]],1,IF(Open[[#This Row],[PR Rang beim letzten Turnier]]=Open[[#This Row],[PR Rang]],0,-1))</f>
        <v>0</v>
      </c>
      <c r="C286" s="53">
        <f>RANK(Open[[#This Row],[PR Punkte]],Open[PR Punkte],0)</f>
        <v>274</v>
      </c>
      <c r="D286" s="1" t="s">
        <v>870</v>
      </c>
      <c r="E286" t="s">
        <v>10</v>
      </c>
      <c r="F286" s="52">
        <f>SUM(Open[[#This Row],[PR 1]:[PR 3]])</f>
        <v>40</v>
      </c>
      <c r="G286" s="52">
        <f>LARGE(Open[[#This Row],[TS ZH O/B 26.03.23]:[PR3]],1)</f>
        <v>40</v>
      </c>
      <c r="H286" s="52">
        <f>LARGE(Open[[#This Row],[TS ZH O/B 26.03.23]:[PR3]],2)</f>
        <v>0</v>
      </c>
      <c r="I286" s="52">
        <f>LARGE(Open[[#This Row],[TS ZH O/B 26.03.23]:[PR3]],3)</f>
        <v>0</v>
      </c>
      <c r="J286" s="1">
        <f t="shared" si="8"/>
        <v>274</v>
      </c>
      <c r="K286" s="52">
        <f t="shared" si="9"/>
        <v>40</v>
      </c>
      <c r="L286" s="52" t="str">
        <f>IFERROR(VLOOKUP(Open[[#This Row],[TS ZH O/B 26.03.23 Rang]],$AZ$7:$BA$101,2,0)*L$5," ")</f>
        <v xml:space="preserve"> </v>
      </c>
      <c r="M286" s="52" t="str">
        <f>IFERROR(VLOOKUP(Open[[#This Row],[TS SG O 29.04.23 Rang]],$AZ$7:$BA$101,2,0)*M$5," ")</f>
        <v xml:space="preserve"> </v>
      </c>
      <c r="N286" s="52" t="str">
        <f>IFERROR(VLOOKUP(Open[[#This Row],[TS ES O 11.06.23 Rang]],$AZ$7:$BA$101,2,0)*N$5," ")</f>
        <v xml:space="preserve"> </v>
      </c>
      <c r="O286" s="52" t="str">
        <f>IFERROR(VLOOKUP(Open[[#This Row],[TS SH O 24.06.23 Rang]],$AZ$7:$BA$101,2,0)*O$5," ")</f>
        <v xml:space="preserve"> </v>
      </c>
      <c r="P286" s="52" t="str">
        <f>IFERROR(VLOOKUP(Open[[#This Row],[TS LU O A 1.6.23 R]],$AZ$7:$BA$101,2,0)*P$5," ")</f>
        <v xml:space="preserve"> </v>
      </c>
      <c r="Q286" s="52" t="str">
        <f>IFERROR(VLOOKUP(Open[[#This Row],[TS LU O B 1.6.23 R]],$AZ$7:$BA$101,2,0)*Q$5," ")</f>
        <v xml:space="preserve"> </v>
      </c>
      <c r="R286" s="52" t="str">
        <f>IFERROR(VLOOKUP(Open[[#This Row],[TS ZH O/A 8.7.23 R]],$AZ$7:$BA$101,2,0)*R$5," ")</f>
        <v xml:space="preserve"> </v>
      </c>
      <c r="S286" s="148">
        <f>IFERROR(VLOOKUP(Open[[#This Row],[TS ZH O/B 8.7.23 R]],$AZ$7:$BA$101,2,0)*S$5," ")</f>
        <v>40</v>
      </c>
      <c r="T286" s="148" t="str">
        <f>IFERROR(VLOOKUP(Open[[#This Row],[TS BA O A 12.08.23 R]],$AZ$7:$BA$101,2,0)*T$5," ")</f>
        <v xml:space="preserve"> </v>
      </c>
      <c r="U286" s="148" t="str">
        <f>IFERROR(VLOOKUP(Open[[#This Row],[TS BA O B 12.08.23  R]],$AZ$7:$BA$101,2,0)*U$5," ")</f>
        <v xml:space="preserve"> </v>
      </c>
      <c r="V286" s="148" t="str">
        <f>IFERROR(VLOOKUP(Open[[#This Row],[SM LT O A 2.9.23 R]],$AZ$7:$BA$101,2,0)*V$5," ")</f>
        <v xml:space="preserve"> </v>
      </c>
      <c r="W286" s="148" t="str">
        <f>IFERROR(VLOOKUP(Open[[#This Row],[SM LT O B 2.9.23 R]],$AZ$7:$BA$101,2,0)*W$5," ")</f>
        <v xml:space="preserve"> </v>
      </c>
      <c r="X286" s="148" t="str">
        <f>IFERROR(VLOOKUP(Open[[#This Row],[TS LA O 16.9.23 R]],$AZ$7:$BA$101,2,0)*X$5," ")</f>
        <v xml:space="preserve"> </v>
      </c>
      <c r="Y286" s="148" t="str">
        <f>IFERROR(VLOOKUP(Open[[#This Row],[TS ZH O 8.10.23 R]],$AZ$7:$BA$101,2,0)*Y$5," ")</f>
        <v xml:space="preserve"> </v>
      </c>
      <c r="Z286" s="148" t="str">
        <f>IFERROR(VLOOKUP(Open[[#This Row],[TS ZH O/A 6.1.24 R]],$AZ$7:$BA$101,2,0)*Z$5," ")</f>
        <v xml:space="preserve"> </v>
      </c>
      <c r="AA286" s="148" t="str">
        <f>IFERROR(VLOOKUP(Open[[#This Row],[TS ZH O/B 6.1.24 R]],$AZ$7:$BA$101,2,0)*AA$5," ")</f>
        <v xml:space="preserve"> </v>
      </c>
      <c r="AB286" s="148" t="str">
        <f>IFERROR(VLOOKUP(Open[[#This Row],[TS SH O 13.1.24 R]],$AZ$7:$BA$101,2,0)*AB$5," ")</f>
        <v xml:space="preserve"> </v>
      </c>
      <c r="AC286">
        <v>0</v>
      </c>
      <c r="AD286">
        <v>0</v>
      </c>
      <c r="AE286">
        <v>0</v>
      </c>
      <c r="AF286" s="63"/>
      <c r="AG286" s="63"/>
      <c r="AH286" s="63"/>
      <c r="AI286" s="63"/>
      <c r="AJ286" s="63"/>
      <c r="AK286" s="63"/>
      <c r="AL286" s="63"/>
      <c r="AM286" s="63">
        <v>8</v>
      </c>
      <c r="AN286" s="63"/>
      <c r="AO286" s="63"/>
      <c r="AP286" s="63"/>
      <c r="AQ286" s="63"/>
      <c r="AR286" s="63"/>
      <c r="AS286" s="63"/>
      <c r="AT286" s="63"/>
      <c r="AU286" s="63"/>
      <c r="AV286" s="63"/>
    </row>
    <row r="287" spans="1:48">
      <c r="A287" s="53">
        <f>RANK(Open[[#This Row],[PR Punkte]],Open[PR Punkte],0)</f>
        <v>274</v>
      </c>
      <c r="B287">
        <f>IF(Open[[#This Row],[PR Rang beim letzten Turnier]]&gt;Open[[#This Row],[PR Rang]],1,IF(Open[[#This Row],[PR Rang beim letzten Turnier]]=Open[[#This Row],[PR Rang]],0,-1))</f>
        <v>0</v>
      </c>
      <c r="C287" s="53">
        <f>RANK(Open[[#This Row],[PR Punkte]],Open[PR Punkte],0)</f>
        <v>274</v>
      </c>
      <c r="D287" s="1" t="s">
        <v>365</v>
      </c>
      <c r="E287" t="s">
        <v>10</v>
      </c>
      <c r="F287" s="99">
        <f>SUM(Open[[#This Row],[PR 1]:[PR 3]])</f>
        <v>40</v>
      </c>
      <c r="G287" s="52">
        <f>LARGE(Open[[#This Row],[TS ZH O/B 26.03.23]:[PR3]],1)</f>
        <v>40</v>
      </c>
      <c r="H287" s="52">
        <f>LARGE(Open[[#This Row],[TS ZH O/B 26.03.23]:[PR3]],2)</f>
        <v>0</v>
      </c>
      <c r="I287" s="52">
        <f>LARGE(Open[[#This Row],[TS ZH O/B 26.03.23]:[PR3]],3)</f>
        <v>0</v>
      </c>
      <c r="J287" s="1">
        <f t="shared" si="8"/>
        <v>274</v>
      </c>
      <c r="K287" s="52">
        <f t="shared" si="9"/>
        <v>40</v>
      </c>
      <c r="L287" s="52" t="str">
        <f>IFERROR(VLOOKUP(Open[[#This Row],[TS ZH O/B 26.03.23 Rang]],$AZ$7:$BA$101,2,0)*L$5," ")</f>
        <v xml:space="preserve"> </v>
      </c>
      <c r="M287" s="52" t="str">
        <f>IFERROR(VLOOKUP(Open[[#This Row],[TS SG O 29.04.23 Rang]],$AZ$7:$BA$101,2,0)*M$5," ")</f>
        <v xml:space="preserve"> </v>
      </c>
      <c r="N287" s="52" t="str">
        <f>IFERROR(VLOOKUP(Open[[#This Row],[TS ES O 11.06.23 Rang]],$AZ$7:$BA$101,2,0)*N$5," ")</f>
        <v xml:space="preserve"> </v>
      </c>
      <c r="O287" s="52" t="str">
        <f>IFERROR(VLOOKUP(Open[[#This Row],[TS SH O 24.06.23 Rang]],$AZ$7:$BA$101,2,0)*O$5," ")</f>
        <v xml:space="preserve"> </v>
      </c>
      <c r="P287" s="52" t="str">
        <f>IFERROR(VLOOKUP(Open[[#This Row],[TS LU O A 1.6.23 R]],$AZ$7:$BA$101,2,0)*P$5," ")</f>
        <v xml:space="preserve"> </v>
      </c>
      <c r="Q287" s="52" t="str">
        <f>IFERROR(VLOOKUP(Open[[#This Row],[TS LU O B 1.6.23 R]],$AZ$7:$BA$101,2,0)*Q$5," ")</f>
        <v xml:space="preserve"> </v>
      </c>
      <c r="R287" s="52" t="str">
        <f>IFERROR(VLOOKUP(Open[[#This Row],[TS ZH O/A 8.7.23 R]],$AZ$7:$BA$101,2,0)*R$5," ")</f>
        <v xml:space="preserve"> </v>
      </c>
      <c r="S287" s="148" t="str">
        <f>IFERROR(VLOOKUP(Open[[#This Row],[TS ZH O/B 8.7.23 R]],$AZ$7:$BA$101,2,0)*S$5," ")</f>
        <v xml:space="preserve"> </v>
      </c>
      <c r="T287" s="148" t="str">
        <f>IFERROR(VLOOKUP(Open[[#This Row],[TS BA O A 12.08.23 R]],$AZ$7:$BA$101,2,0)*T$5," ")</f>
        <v xml:space="preserve"> </v>
      </c>
      <c r="U287" s="148" t="str">
        <f>IFERROR(VLOOKUP(Open[[#This Row],[TS BA O B 12.08.23  R]],$AZ$7:$BA$101,2,0)*U$5," ")</f>
        <v xml:space="preserve"> </v>
      </c>
      <c r="V287" s="148" t="str">
        <f>IFERROR(VLOOKUP(Open[[#This Row],[SM LT O A 2.9.23 R]],$AZ$7:$BA$101,2,0)*V$5," ")</f>
        <v xml:space="preserve"> </v>
      </c>
      <c r="W287" s="148">
        <f>IFERROR(VLOOKUP(Open[[#This Row],[SM LT O B 2.9.23 R]],$AZ$7:$BA$101,2,0)*W$5," ")</f>
        <v>40</v>
      </c>
      <c r="X287" s="148" t="str">
        <f>IFERROR(VLOOKUP(Open[[#This Row],[TS LA O 16.9.23 R]],$AZ$7:$BA$101,2,0)*X$5," ")</f>
        <v xml:space="preserve"> </v>
      </c>
      <c r="Y287" s="148" t="str">
        <f>IFERROR(VLOOKUP(Open[[#This Row],[TS ZH O 8.10.23 R]],$AZ$7:$BA$101,2,0)*Y$5," ")</f>
        <v xml:space="preserve"> </v>
      </c>
      <c r="Z287" s="148" t="str">
        <f>IFERROR(VLOOKUP(Open[[#This Row],[TS ZH O/A 6.1.24 R]],$AZ$7:$BA$101,2,0)*Z$5," ")</f>
        <v xml:space="preserve"> </v>
      </c>
      <c r="AA287" s="148" t="str">
        <f>IFERROR(VLOOKUP(Open[[#This Row],[TS ZH O/B 6.1.24 R]],$AZ$7:$BA$101,2,0)*AA$5," ")</f>
        <v xml:space="preserve"> </v>
      </c>
      <c r="AB287" s="148" t="str">
        <f>IFERROR(VLOOKUP(Open[[#This Row],[TS SH O 13.1.24 R]],$AZ$7:$BA$101,2,0)*AB$5," ")</f>
        <v xml:space="preserve"> </v>
      </c>
      <c r="AC287">
        <v>0</v>
      </c>
      <c r="AD287">
        <v>0</v>
      </c>
      <c r="AE287">
        <v>0</v>
      </c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>
        <v>7</v>
      </c>
      <c r="AR287" s="63"/>
      <c r="AS287" s="63"/>
      <c r="AT287" s="63"/>
      <c r="AU287" s="63"/>
      <c r="AV287" s="63"/>
    </row>
    <row r="288" spans="1:48">
      <c r="A288" s="53">
        <f>RANK(Open[[#This Row],[PR Punkte]],Open[PR Punkte],0)</f>
        <v>274</v>
      </c>
      <c r="B288">
        <f>IF(Open[[#This Row],[PR Rang beim letzten Turnier]]&gt;Open[[#This Row],[PR Rang]],1,IF(Open[[#This Row],[PR Rang beim letzten Turnier]]=Open[[#This Row],[PR Rang]],0,-1))</f>
        <v>0</v>
      </c>
      <c r="C288" s="53">
        <f>RANK(Open[[#This Row],[PR Punkte]],Open[PR Punkte],0)</f>
        <v>274</v>
      </c>
      <c r="D288" t="s">
        <v>90</v>
      </c>
      <c r="E288" s="1" t="s">
        <v>10</v>
      </c>
      <c r="F288" s="52">
        <f>SUM(Open[[#This Row],[PR 1]:[PR 3]])</f>
        <v>40</v>
      </c>
      <c r="G288" s="52">
        <f>LARGE(Open[[#This Row],[TS ZH O/B 26.03.23]:[PR3]],1)</f>
        <v>40</v>
      </c>
      <c r="H288" s="52">
        <f>LARGE(Open[[#This Row],[TS ZH O/B 26.03.23]:[PR3]],2)</f>
        <v>0</v>
      </c>
      <c r="I288" s="52">
        <f>LARGE(Open[[#This Row],[TS ZH O/B 26.03.23]:[PR3]],3)</f>
        <v>0</v>
      </c>
      <c r="J288" s="1">
        <f t="shared" si="8"/>
        <v>274</v>
      </c>
      <c r="K288" s="52">
        <f t="shared" si="9"/>
        <v>40</v>
      </c>
      <c r="L288" s="52" t="str">
        <f>IFERROR(VLOOKUP(Open[[#This Row],[TS ZH O/B 26.03.23 Rang]],$AZ$7:$BA$101,2,0)*L$5," ")</f>
        <v xml:space="preserve"> </v>
      </c>
      <c r="M288" s="52" t="str">
        <f>IFERROR(VLOOKUP(Open[[#This Row],[TS SG O 29.04.23 Rang]],$AZ$7:$BA$101,2,0)*M$5," ")</f>
        <v xml:space="preserve"> </v>
      </c>
      <c r="N288" s="52" t="str">
        <f>IFERROR(VLOOKUP(Open[[#This Row],[TS ES O 11.06.23 Rang]],$AZ$7:$BA$101,2,0)*N$5," ")</f>
        <v xml:space="preserve"> </v>
      </c>
      <c r="O288" s="52" t="str">
        <f>IFERROR(VLOOKUP(Open[[#This Row],[TS SH O 24.06.23 Rang]],$AZ$7:$BA$101,2,0)*O$5," ")</f>
        <v xml:space="preserve"> </v>
      </c>
      <c r="P288" s="52" t="str">
        <f>IFERROR(VLOOKUP(Open[[#This Row],[TS LU O A 1.6.23 R]],$AZ$7:$BA$101,2,0)*P$5," ")</f>
        <v xml:space="preserve"> </v>
      </c>
      <c r="Q288" s="52" t="str">
        <f>IFERROR(VLOOKUP(Open[[#This Row],[TS LU O B 1.6.23 R]],$AZ$7:$BA$101,2,0)*Q$5," ")</f>
        <v xml:space="preserve"> </v>
      </c>
      <c r="R288" s="52" t="str">
        <f>IFERROR(VLOOKUP(Open[[#This Row],[TS ZH O/A 8.7.23 R]],$AZ$7:$BA$101,2,0)*R$5," ")</f>
        <v xml:space="preserve"> </v>
      </c>
      <c r="S288" s="148" t="str">
        <f>IFERROR(VLOOKUP(Open[[#This Row],[TS ZH O/B 8.7.23 R]],$AZ$7:$BA$101,2,0)*S$5," ")</f>
        <v xml:space="preserve"> </v>
      </c>
      <c r="T288" s="148" t="str">
        <f>IFERROR(VLOOKUP(Open[[#This Row],[TS BA O A 12.08.23 R]],$AZ$7:$BA$101,2,0)*T$5," ")</f>
        <v xml:space="preserve"> </v>
      </c>
      <c r="U288" s="148" t="str">
        <f>IFERROR(VLOOKUP(Open[[#This Row],[TS BA O B 12.08.23  R]],$AZ$7:$BA$101,2,0)*U$5," ")</f>
        <v xml:space="preserve"> </v>
      </c>
      <c r="V288" s="148" t="str">
        <f>IFERROR(VLOOKUP(Open[[#This Row],[SM LT O A 2.9.23 R]],$AZ$7:$BA$101,2,0)*V$5," ")</f>
        <v xml:space="preserve"> </v>
      </c>
      <c r="W288" s="148">
        <f>IFERROR(VLOOKUP(Open[[#This Row],[SM LT O B 2.9.23 R]],$AZ$7:$BA$101,2,0)*W$5," ")</f>
        <v>40</v>
      </c>
      <c r="X288" s="148" t="str">
        <f>IFERROR(VLOOKUP(Open[[#This Row],[TS LA O 16.9.23 R]],$AZ$7:$BA$101,2,0)*X$5," ")</f>
        <v xml:space="preserve"> </v>
      </c>
      <c r="Y288" s="148" t="str">
        <f>IFERROR(VLOOKUP(Open[[#This Row],[TS ZH O 8.10.23 R]],$AZ$7:$BA$101,2,0)*Y$5," ")</f>
        <v xml:space="preserve"> </v>
      </c>
      <c r="Z288" s="148" t="str">
        <f>IFERROR(VLOOKUP(Open[[#This Row],[TS ZH O/A 6.1.24 R]],$AZ$7:$BA$101,2,0)*Z$5," ")</f>
        <v xml:space="preserve"> </v>
      </c>
      <c r="AA288" s="148" t="str">
        <f>IFERROR(VLOOKUP(Open[[#This Row],[TS ZH O/B 6.1.24 R]],$AZ$7:$BA$101,2,0)*AA$5," ")</f>
        <v xml:space="preserve"> </v>
      </c>
      <c r="AB288" s="148" t="str">
        <f>IFERROR(VLOOKUP(Open[[#This Row],[TS SH O 13.1.24 R]],$AZ$7:$BA$101,2,0)*AB$5," ")</f>
        <v xml:space="preserve"> </v>
      </c>
      <c r="AC288">
        <v>0</v>
      </c>
      <c r="AD288">
        <v>0</v>
      </c>
      <c r="AE288">
        <v>0</v>
      </c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>
        <v>8</v>
      </c>
      <c r="AR288" s="63"/>
      <c r="AS288" s="63"/>
      <c r="AT288" s="63"/>
      <c r="AU288" s="63"/>
      <c r="AV288" s="63"/>
    </row>
    <row r="289" spans="1:48">
      <c r="A289" s="53">
        <f>RANK(Open[[#This Row],[PR Punkte]],Open[PR Punkte],0)</f>
        <v>274</v>
      </c>
      <c r="B289">
        <f>IF(Open[[#This Row],[PR Rang beim letzten Turnier]]&gt;Open[[#This Row],[PR Rang]],1,IF(Open[[#This Row],[PR Rang beim letzten Turnier]]=Open[[#This Row],[PR Rang]],0,-1))</f>
        <v>0</v>
      </c>
      <c r="C289" s="53">
        <f>RANK(Open[[#This Row],[PR Punkte]],Open[PR Punkte],0)</f>
        <v>274</v>
      </c>
      <c r="D289" s="1" t="s">
        <v>916</v>
      </c>
      <c r="E289" t="s">
        <v>10</v>
      </c>
      <c r="F289" s="99">
        <f>SUM(Open[[#This Row],[PR 1]:[PR 3]])</f>
        <v>40</v>
      </c>
      <c r="G289" s="52">
        <f>LARGE(Open[[#This Row],[TS ZH O/B 26.03.23]:[PR3]],1)</f>
        <v>40</v>
      </c>
      <c r="H289" s="52">
        <f>LARGE(Open[[#This Row],[TS ZH O/B 26.03.23]:[PR3]],2)</f>
        <v>0</v>
      </c>
      <c r="I289" s="52">
        <f>LARGE(Open[[#This Row],[TS ZH O/B 26.03.23]:[PR3]],3)</f>
        <v>0</v>
      </c>
      <c r="J289" s="1">
        <f t="shared" si="8"/>
        <v>274</v>
      </c>
      <c r="K289" s="52">
        <f t="shared" si="9"/>
        <v>40</v>
      </c>
      <c r="L289" s="52" t="str">
        <f>IFERROR(VLOOKUP(Open[[#This Row],[TS ZH O/B 26.03.23 Rang]],$AZ$7:$BA$101,2,0)*L$5," ")</f>
        <v xml:space="preserve"> </v>
      </c>
      <c r="M289" s="52" t="str">
        <f>IFERROR(VLOOKUP(Open[[#This Row],[TS SG O 29.04.23 Rang]],$AZ$7:$BA$101,2,0)*M$5," ")</f>
        <v xml:space="preserve"> </v>
      </c>
      <c r="N289" s="52" t="str">
        <f>IFERROR(VLOOKUP(Open[[#This Row],[TS ES O 11.06.23 Rang]],$AZ$7:$BA$101,2,0)*N$5," ")</f>
        <v xml:space="preserve"> </v>
      </c>
      <c r="O289" s="52" t="str">
        <f>IFERROR(VLOOKUP(Open[[#This Row],[TS SH O 24.06.23 Rang]],$AZ$7:$BA$101,2,0)*O$5," ")</f>
        <v xml:space="preserve"> </v>
      </c>
      <c r="P289" s="52" t="str">
        <f>IFERROR(VLOOKUP(Open[[#This Row],[TS LU O A 1.6.23 R]],$AZ$7:$BA$101,2,0)*P$5," ")</f>
        <v xml:space="preserve"> </v>
      </c>
      <c r="Q289" s="52" t="str">
        <f>IFERROR(VLOOKUP(Open[[#This Row],[TS LU O B 1.6.23 R]],$AZ$7:$BA$101,2,0)*Q$5," ")</f>
        <v xml:space="preserve"> </v>
      </c>
      <c r="R289" s="52" t="str">
        <f>IFERROR(VLOOKUP(Open[[#This Row],[TS ZH O/A 8.7.23 R]],$AZ$7:$BA$101,2,0)*R$5," ")</f>
        <v xml:space="preserve"> </v>
      </c>
      <c r="S289" s="148" t="str">
        <f>IFERROR(VLOOKUP(Open[[#This Row],[TS ZH O/B 8.7.23 R]],$AZ$7:$BA$101,2,0)*S$5," ")</f>
        <v xml:space="preserve"> </v>
      </c>
      <c r="T289" s="148" t="str">
        <f>IFERROR(VLOOKUP(Open[[#This Row],[TS BA O A 12.08.23 R]],$AZ$7:$BA$101,2,0)*T$5," ")</f>
        <v xml:space="preserve"> </v>
      </c>
      <c r="U289" s="148">
        <f>IFERROR(VLOOKUP(Open[[#This Row],[TS BA O B 12.08.23  R]],$AZ$7:$BA$101,2,0)*U$5," ")</f>
        <v>40</v>
      </c>
      <c r="V289" s="148" t="str">
        <f>IFERROR(VLOOKUP(Open[[#This Row],[SM LT O A 2.9.23 R]],$AZ$7:$BA$101,2,0)*V$5," ")</f>
        <v xml:space="preserve"> </v>
      </c>
      <c r="W289" s="148" t="str">
        <f>IFERROR(VLOOKUP(Open[[#This Row],[SM LT O B 2.9.23 R]],$AZ$7:$BA$101,2,0)*W$5," ")</f>
        <v xml:space="preserve"> </v>
      </c>
      <c r="X289" s="148" t="str">
        <f>IFERROR(VLOOKUP(Open[[#This Row],[TS LA O 16.9.23 R]],$AZ$7:$BA$101,2,0)*X$5," ")</f>
        <v xml:space="preserve"> </v>
      </c>
      <c r="Y289" s="148" t="str">
        <f>IFERROR(VLOOKUP(Open[[#This Row],[TS ZH O 8.10.23 R]],$AZ$7:$BA$101,2,0)*Y$5," ")</f>
        <v xml:space="preserve"> </v>
      </c>
      <c r="Z289" s="148" t="str">
        <f>IFERROR(VLOOKUP(Open[[#This Row],[TS ZH O/A 6.1.24 R]],$AZ$7:$BA$101,2,0)*Z$5," ")</f>
        <v xml:space="preserve"> </v>
      </c>
      <c r="AA289" s="148" t="str">
        <f>IFERROR(VLOOKUP(Open[[#This Row],[TS ZH O/B 6.1.24 R]],$AZ$7:$BA$101,2,0)*AA$5," ")</f>
        <v xml:space="preserve"> </v>
      </c>
      <c r="AB289" s="148" t="str">
        <f>IFERROR(VLOOKUP(Open[[#This Row],[TS SH O 13.1.24 R]],$AZ$7:$BA$101,2,0)*AB$5," ")</f>
        <v xml:space="preserve"> </v>
      </c>
      <c r="AC289">
        <v>0</v>
      </c>
      <c r="AD289">
        <v>0</v>
      </c>
      <c r="AE289">
        <v>0</v>
      </c>
      <c r="AF289" s="63"/>
      <c r="AG289" s="63"/>
      <c r="AH289" s="63"/>
      <c r="AI289" s="63"/>
      <c r="AJ289" s="63"/>
      <c r="AK289" s="63"/>
      <c r="AL289" s="63"/>
      <c r="AM289" s="63"/>
      <c r="AN289" s="63"/>
      <c r="AO289" s="63">
        <v>7</v>
      </c>
      <c r="AP289" s="63"/>
      <c r="AQ289" s="63"/>
      <c r="AR289" s="63"/>
      <c r="AS289" s="63"/>
      <c r="AT289" s="63"/>
      <c r="AU289" s="63"/>
      <c r="AV289" s="63"/>
    </row>
    <row r="290" spans="1:48">
      <c r="A290" s="53">
        <f>RANK(Open[[#This Row],[PR Punkte]],Open[PR Punkte],0)</f>
        <v>274</v>
      </c>
      <c r="B290">
        <f>IF(Open[[#This Row],[PR Rang beim letzten Turnier]]&gt;Open[[#This Row],[PR Rang]],1,IF(Open[[#This Row],[PR Rang beim letzten Turnier]]=Open[[#This Row],[PR Rang]],0,-1))</f>
        <v>0</v>
      </c>
      <c r="C290" s="53">
        <f>RANK(Open[[#This Row],[PR Punkte]],Open[PR Punkte],0)</f>
        <v>274</v>
      </c>
      <c r="D290" s="1" t="s">
        <v>917</v>
      </c>
      <c r="E290" t="s">
        <v>10</v>
      </c>
      <c r="F290" s="99">
        <f>SUM(Open[[#This Row],[PR 1]:[PR 3]])</f>
        <v>40</v>
      </c>
      <c r="G290" s="52">
        <f>LARGE(Open[[#This Row],[TS ZH O/B 26.03.23]:[PR3]],1)</f>
        <v>40</v>
      </c>
      <c r="H290" s="52">
        <f>LARGE(Open[[#This Row],[TS ZH O/B 26.03.23]:[PR3]],2)</f>
        <v>0</v>
      </c>
      <c r="I290" s="52">
        <f>LARGE(Open[[#This Row],[TS ZH O/B 26.03.23]:[PR3]],3)</f>
        <v>0</v>
      </c>
      <c r="J290" s="1">
        <f t="shared" si="8"/>
        <v>274</v>
      </c>
      <c r="K290" s="52">
        <f t="shared" si="9"/>
        <v>40</v>
      </c>
      <c r="L290" s="52" t="str">
        <f>IFERROR(VLOOKUP(Open[[#This Row],[TS ZH O/B 26.03.23 Rang]],$AZ$7:$BA$101,2,0)*L$5," ")</f>
        <v xml:space="preserve"> </v>
      </c>
      <c r="M290" s="52" t="str">
        <f>IFERROR(VLOOKUP(Open[[#This Row],[TS SG O 29.04.23 Rang]],$AZ$7:$BA$101,2,0)*M$5," ")</f>
        <v xml:space="preserve"> </v>
      </c>
      <c r="N290" s="52" t="str">
        <f>IFERROR(VLOOKUP(Open[[#This Row],[TS ES O 11.06.23 Rang]],$AZ$7:$BA$101,2,0)*N$5," ")</f>
        <v xml:space="preserve"> </v>
      </c>
      <c r="O290" s="52" t="str">
        <f>IFERROR(VLOOKUP(Open[[#This Row],[TS SH O 24.06.23 Rang]],$AZ$7:$BA$101,2,0)*O$5," ")</f>
        <v xml:space="preserve"> </v>
      </c>
      <c r="P290" s="52" t="str">
        <f>IFERROR(VLOOKUP(Open[[#This Row],[TS LU O A 1.6.23 R]],$AZ$7:$BA$101,2,0)*P$5," ")</f>
        <v xml:space="preserve"> </v>
      </c>
      <c r="Q290" s="52" t="str">
        <f>IFERROR(VLOOKUP(Open[[#This Row],[TS LU O B 1.6.23 R]],$AZ$7:$BA$101,2,0)*Q$5," ")</f>
        <v xml:space="preserve"> </v>
      </c>
      <c r="R290" s="52" t="str">
        <f>IFERROR(VLOOKUP(Open[[#This Row],[TS ZH O/A 8.7.23 R]],$AZ$7:$BA$101,2,0)*R$5," ")</f>
        <v xml:space="preserve"> </v>
      </c>
      <c r="S290" s="148" t="str">
        <f>IFERROR(VLOOKUP(Open[[#This Row],[TS ZH O/B 8.7.23 R]],$AZ$7:$BA$101,2,0)*S$5," ")</f>
        <v xml:space="preserve"> </v>
      </c>
      <c r="T290" s="148" t="str">
        <f>IFERROR(VLOOKUP(Open[[#This Row],[TS BA O A 12.08.23 R]],$AZ$7:$BA$101,2,0)*T$5," ")</f>
        <v xml:space="preserve"> </v>
      </c>
      <c r="U290" s="148">
        <f>IFERROR(VLOOKUP(Open[[#This Row],[TS BA O B 12.08.23  R]],$AZ$7:$BA$101,2,0)*U$5," ")</f>
        <v>40</v>
      </c>
      <c r="V290" s="148" t="str">
        <f>IFERROR(VLOOKUP(Open[[#This Row],[SM LT O A 2.9.23 R]],$AZ$7:$BA$101,2,0)*V$5," ")</f>
        <v xml:space="preserve"> </v>
      </c>
      <c r="W290" s="148" t="str">
        <f>IFERROR(VLOOKUP(Open[[#This Row],[SM LT O B 2.9.23 R]],$AZ$7:$BA$101,2,0)*W$5," ")</f>
        <v xml:space="preserve"> </v>
      </c>
      <c r="X290" s="148" t="str">
        <f>IFERROR(VLOOKUP(Open[[#This Row],[TS LA O 16.9.23 R]],$AZ$7:$BA$101,2,0)*X$5," ")</f>
        <v xml:space="preserve"> </v>
      </c>
      <c r="Y290" s="148" t="str">
        <f>IFERROR(VLOOKUP(Open[[#This Row],[TS ZH O 8.10.23 R]],$AZ$7:$BA$101,2,0)*Y$5," ")</f>
        <v xml:space="preserve"> </v>
      </c>
      <c r="Z290" s="148" t="str">
        <f>IFERROR(VLOOKUP(Open[[#This Row],[TS ZH O/A 6.1.24 R]],$AZ$7:$BA$101,2,0)*Z$5," ")</f>
        <v xml:space="preserve"> </v>
      </c>
      <c r="AA290" s="148" t="str">
        <f>IFERROR(VLOOKUP(Open[[#This Row],[TS ZH O/B 6.1.24 R]],$AZ$7:$BA$101,2,0)*AA$5," ")</f>
        <v xml:space="preserve"> </v>
      </c>
      <c r="AB290" s="148" t="str">
        <f>IFERROR(VLOOKUP(Open[[#This Row],[TS SH O 13.1.24 R]],$AZ$7:$BA$101,2,0)*AB$5," ")</f>
        <v xml:space="preserve"> </v>
      </c>
      <c r="AC290">
        <v>0</v>
      </c>
      <c r="AD290">
        <v>0</v>
      </c>
      <c r="AE290">
        <v>0</v>
      </c>
      <c r="AF290" s="63"/>
      <c r="AG290" s="63"/>
      <c r="AH290" s="63"/>
      <c r="AI290" s="63"/>
      <c r="AJ290" s="63"/>
      <c r="AK290" s="63"/>
      <c r="AL290" s="63"/>
      <c r="AM290" s="63"/>
      <c r="AN290" s="63"/>
      <c r="AO290" s="63">
        <v>7</v>
      </c>
      <c r="AP290" s="63"/>
      <c r="AQ290" s="63"/>
      <c r="AR290" s="63"/>
      <c r="AS290" s="63"/>
      <c r="AT290" s="63"/>
      <c r="AU290" s="63"/>
      <c r="AV290" s="63"/>
    </row>
    <row r="291" spans="1:48">
      <c r="A291" s="53">
        <f>RANK(Open[[#This Row],[PR Punkte]],Open[PR Punkte],0)</f>
        <v>274</v>
      </c>
      <c r="B291">
        <f>IF(Open[[#This Row],[PR Rang beim letzten Turnier]]&gt;Open[[#This Row],[PR Rang]],1,IF(Open[[#This Row],[PR Rang beim letzten Turnier]]=Open[[#This Row],[PR Rang]],0,-1))</f>
        <v>0</v>
      </c>
      <c r="C291" s="53">
        <f>RANK(Open[[#This Row],[PR Punkte]],Open[PR Punkte],0)</f>
        <v>274</v>
      </c>
      <c r="D291" s="1" t="s">
        <v>918</v>
      </c>
      <c r="E291" t="s">
        <v>10</v>
      </c>
      <c r="F291" s="99">
        <f>SUM(Open[[#This Row],[PR 1]:[PR 3]])</f>
        <v>40</v>
      </c>
      <c r="G291" s="52">
        <f>LARGE(Open[[#This Row],[TS ZH O/B 26.03.23]:[PR3]],1)</f>
        <v>40</v>
      </c>
      <c r="H291" s="52">
        <f>LARGE(Open[[#This Row],[TS ZH O/B 26.03.23]:[PR3]],2)</f>
        <v>0</v>
      </c>
      <c r="I291" s="52">
        <f>LARGE(Open[[#This Row],[TS ZH O/B 26.03.23]:[PR3]],3)</f>
        <v>0</v>
      </c>
      <c r="J291" s="1">
        <f t="shared" si="8"/>
        <v>274</v>
      </c>
      <c r="K291" s="52">
        <f t="shared" si="9"/>
        <v>40</v>
      </c>
      <c r="L291" s="52" t="str">
        <f>IFERROR(VLOOKUP(Open[[#This Row],[TS ZH O/B 26.03.23 Rang]],$AZ$7:$BA$101,2,0)*L$5," ")</f>
        <v xml:space="preserve"> </v>
      </c>
      <c r="M291" s="52" t="str">
        <f>IFERROR(VLOOKUP(Open[[#This Row],[TS SG O 29.04.23 Rang]],$AZ$7:$BA$101,2,0)*M$5," ")</f>
        <v xml:space="preserve"> </v>
      </c>
      <c r="N291" s="52" t="str">
        <f>IFERROR(VLOOKUP(Open[[#This Row],[TS ES O 11.06.23 Rang]],$AZ$7:$BA$101,2,0)*N$5," ")</f>
        <v xml:space="preserve"> </v>
      </c>
      <c r="O291" s="52" t="str">
        <f>IFERROR(VLOOKUP(Open[[#This Row],[TS SH O 24.06.23 Rang]],$AZ$7:$BA$101,2,0)*O$5," ")</f>
        <v xml:space="preserve"> </v>
      </c>
      <c r="P291" s="52" t="str">
        <f>IFERROR(VLOOKUP(Open[[#This Row],[TS LU O A 1.6.23 R]],$AZ$7:$BA$101,2,0)*P$5," ")</f>
        <v xml:space="preserve"> </v>
      </c>
      <c r="Q291" s="52" t="str">
        <f>IFERROR(VLOOKUP(Open[[#This Row],[TS LU O B 1.6.23 R]],$AZ$7:$BA$101,2,0)*Q$5," ")</f>
        <v xml:space="preserve"> </v>
      </c>
      <c r="R291" s="52" t="str">
        <f>IFERROR(VLOOKUP(Open[[#This Row],[TS ZH O/A 8.7.23 R]],$AZ$7:$BA$101,2,0)*R$5," ")</f>
        <v xml:space="preserve"> </v>
      </c>
      <c r="S291" s="148" t="str">
        <f>IFERROR(VLOOKUP(Open[[#This Row],[TS ZH O/B 8.7.23 R]],$AZ$7:$BA$101,2,0)*S$5," ")</f>
        <v xml:space="preserve"> </v>
      </c>
      <c r="T291" s="148" t="str">
        <f>IFERROR(VLOOKUP(Open[[#This Row],[TS BA O A 12.08.23 R]],$AZ$7:$BA$101,2,0)*T$5," ")</f>
        <v xml:space="preserve"> </v>
      </c>
      <c r="U291" s="148">
        <f>IFERROR(VLOOKUP(Open[[#This Row],[TS BA O B 12.08.23  R]],$AZ$7:$BA$101,2,0)*U$5," ")</f>
        <v>40</v>
      </c>
      <c r="V291" s="148" t="str">
        <f>IFERROR(VLOOKUP(Open[[#This Row],[SM LT O A 2.9.23 R]],$AZ$7:$BA$101,2,0)*V$5," ")</f>
        <v xml:space="preserve"> </v>
      </c>
      <c r="W291" s="148" t="str">
        <f>IFERROR(VLOOKUP(Open[[#This Row],[SM LT O B 2.9.23 R]],$AZ$7:$BA$101,2,0)*W$5," ")</f>
        <v xml:space="preserve"> </v>
      </c>
      <c r="X291" s="148" t="str">
        <f>IFERROR(VLOOKUP(Open[[#This Row],[TS LA O 16.9.23 R]],$AZ$7:$BA$101,2,0)*X$5," ")</f>
        <v xml:space="preserve"> </v>
      </c>
      <c r="Y291" s="148" t="str">
        <f>IFERROR(VLOOKUP(Open[[#This Row],[TS ZH O 8.10.23 R]],$AZ$7:$BA$101,2,0)*Y$5," ")</f>
        <v xml:space="preserve"> </v>
      </c>
      <c r="Z291" s="148" t="str">
        <f>IFERROR(VLOOKUP(Open[[#This Row],[TS ZH O/A 6.1.24 R]],$AZ$7:$BA$101,2,0)*Z$5," ")</f>
        <v xml:space="preserve"> </v>
      </c>
      <c r="AA291" s="148" t="str">
        <f>IFERROR(VLOOKUP(Open[[#This Row],[TS ZH O/B 6.1.24 R]],$AZ$7:$BA$101,2,0)*AA$5," ")</f>
        <v xml:space="preserve"> </v>
      </c>
      <c r="AB291" s="148" t="str">
        <f>IFERROR(VLOOKUP(Open[[#This Row],[TS SH O 13.1.24 R]],$AZ$7:$BA$101,2,0)*AB$5," ")</f>
        <v xml:space="preserve"> </v>
      </c>
      <c r="AC291">
        <v>0</v>
      </c>
      <c r="AD291">
        <v>0</v>
      </c>
      <c r="AE291">
        <v>0</v>
      </c>
      <c r="AF291" s="63"/>
      <c r="AG291" s="63"/>
      <c r="AH291" s="63"/>
      <c r="AI291" s="63"/>
      <c r="AJ291" s="63"/>
      <c r="AK291" s="63"/>
      <c r="AL291" s="63"/>
      <c r="AM291" s="63"/>
      <c r="AN291" s="63"/>
      <c r="AO291" s="63">
        <v>8</v>
      </c>
      <c r="AP291" s="63"/>
      <c r="AQ291" s="63"/>
      <c r="AR291" s="63"/>
      <c r="AS291" s="63"/>
      <c r="AT291" s="63"/>
      <c r="AU291" s="63"/>
      <c r="AV291" s="63"/>
    </row>
    <row r="292" spans="1:48">
      <c r="A292" s="152">
        <f>RANK(Open[[#This Row],[PR Punkte]],Open[PR Punkte],0)</f>
        <v>274</v>
      </c>
      <c r="B292" s="151">
        <f>IF(Open[[#This Row],[PR Rang beim letzten Turnier]]&gt;Open[[#This Row],[PR Rang]],1,IF(Open[[#This Row],[PR Rang beim letzten Turnier]]=Open[[#This Row],[PR Rang]],0,-1))</f>
        <v>0</v>
      </c>
      <c r="C292" s="152">
        <f>RANK(Open[[#This Row],[PR Punkte]],Open[PR Punkte],0)</f>
        <v>274</v>
      </c>
      <c r="D292" s="153" t="s">
        <v>1017</v>
      </c>
      <c r="E292" t="s">
        <v>10</v>
      </c>
      <c r="F292" s="154">
        <f>SUM(Open[[#This Row],[PR 1]:[PR 3]])</f>
        <v>40</v>
      </c>
      <c r="G292" s="52">
        <f>LARGE(Open[[#This Row],[TS ZH O/B 26.03.23]:[PR3]],1)</f>
        <v>40</v>
      </c>
      <c r="H292" s="52">
        <f>LARGE(Open[[#This Row],[TS ZH O/B 26.03.23]:[PR3]],2)</f>
        <v>0</v>
      </c>
      <c r="I292" s="52">
        <f>LARGE(Open[[#This Row],[TS ZH O/B 26.03.23]:[PR3]],3)</f>
        <v>0</v>
      </c>
      <c r="J292" s="153">
        <f t="shared" si="8"/>
        <v>274</v>
      </c>
      <c r="K292" s="155">
        <f t="shared" si="9"/>
        <v>40</v>
      </c>
      <c r="L292" s="52" t="str">
        <f>IFERROR(VLOOKUP(Open[[#This Row],[TS ZH O/B 26.03.23 Rang]],$AZ$7:$BA$101,2,0)*L$5," ")</f>
        <v xml:space="preserve"> </v>
      </c>
      <c r="M292" s="52" t="str">
        <f>IFERROR(VLOOKUP(Open[[#This Row],[TS SG O 29.04.23 Rang]],$AZ$7:$BA$101,2,0)*M$5," ")</f>
        <v xml:space="preserve"> </v>
      </c>
      <c r="N292" s="52" t="str">
        <f>IFERROR(VLOOKUP(Open[[#This Row],[TS ES O 11.06.23 Rang]],$AZ$7:$BA$101,2,0)*N$5," ")</f>
        <v xml:space="preserve"> </v>
      </c>
      <c r="O292" s="52" t="str">
        <f>IFERROR(VLOOKUP(Open[[#This Row],[TS SH O 24.06.23 Rang]],$AZ$7:$BA$101,2,0)*O$5," ")</f>
        <v xml:space="preserve"> </v>
      </c>
      <c r="P292" s="52" t="str">
        <f>IFERROR(VLOOKUP(Open[[#This Row],[TS LU O A 1.6.23 R]],$AZ$7:$BA$101,2,0)*P$5," ")</f>
        <v xml:space="preserve"> </v>
      </c>
      <c r="Q292" s="52" t="str">
        <f>IFERROR(VLOOKUP(Open[[#This Row],[TS LU O B 1.6.23 R]],$AZ$7:$BA$101,2,0)*Q$5," ")</f>
        <v xml:space="preserve"> </v>
      </c>
      <c r="R292" s="52" t="str">
        <f>IFERROR(VLOOKUP(Open[[#This Row],[TS ZH O/A 8.7.23 R]],$AZ$7:$BA$101,2,0)*R$5," ")</f>
        <v xml:space="preserve"> </v>
      </c>
      <c r="S292" s="148" t="str">
        <f>IFERROR(VLOOKUP(Open[[#This Row],[TS ZH O/B 8.7.23 R]],$AZ$7:$BA$101,2,0)*S$5," ")</f>
        <v xml:space="preserve"> </v>
      </c>
      <c r="T292" s="148" t="str">
        <f>IFERROR(VLOOKUP(Open[[#This Row],[TS BA O A 12.08.23 R]],$AZ$7:$BA$101,2,0)*T$5," ")</f>
        <v xml:space="preserve"> </v>
      </c>
      <c r="U292" s="148" t="str">
        <f>IFERROR(VLOOKUP(Open[[#This Row],[TS BA O B 12.08.23  R]],$AZ$7:$BA$101,2,0)*U$5," ")</f>
        <v xml:space="preserve"> </v>
      </c>
      <c r="V292" s="148" t="str">
        <f>IFERROR(VLOOKUP(Open[[#This Row],[SM LT O A 2.9.23 R]],$AZ$7:$BA$101,2,0)*V$5," ")</f>
        <v xml:space="preserve"> </v>
      </c>
      <c r="W292" s="148" t="str">
        <f>IFERROR(VLOOKUP(Open[[#This Row],[SM LT O B 2.9.23 R]],$AZ$7:$BA$101,2,0)*W$5," ")</f>
        <v xml:space="preserve"> </v>
      </c>
      <c r="X292" s="148" t="str">
        <f>IFERROR(VLOOKUP(Open[[#This Row],[TS LA O 16.9.23 R]],$AZ$7:$BA$101,2,0)*X$5," ")</f>
        <v xml:space="preserve"> </v>
      </c>
      <c r="Y292" s="148" t="str">
        <f>IFERROR(VLOOKUP(Open[[#This Row],[TS ZH O 8.10.23 R]],$AZ$7:$BA$101,2,0)*Y$5," ")</f>
        <v xml:space="preserve"> </v>
      </c>
      <c r="Z292" s="148" t="str">
        <f>IFERROR(VLOOKUP(Open[[#This Row],[TS ZH O/A 6.1.24 R]],$AZ$7:$BA$101,2,0)*Z$5," ")</f>
        <v xml:space="preserve"> </v>
      </c>
      <c r="AA292" s="148">
        <f>IFERROR(VLOOKUP(Open[[#This Row],[TS ZH O/B 6.1.24 R]],$AZ$7:$BA$101,2,0)*AA$5," ")</f>
        <v>40</v>
      </c>
      <c r="AB292" s="148" t="str">
        <f>IFERROR(VLOOKUP(Open[[#This Row],[TS SH O 13.1.24 R]],$AZ$7:$BA$101,2,0)*AB$5," ")</f>
        <v xml:space="preserve"> </v>
      </c>
      <c r="AC292">
        <v>0</v>
      </c>
      <c r="AD292">
        <v>0</v>
      </c>
      <c r="AE292">
        <v>0</v>
      </c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>
        <v>7</v>
      </c>
      <c r="AV292" s="63"/>
    </row>
    <row r="293" spans="1:48">
      <c r="A293" s="152">
        <f>RANK(Open[[#This Row],[PR Punkte]],Open[PR Punkte],0)</f>
        <v>274</v>
      </c>
      <c r="B293" s="151">
        <f>IF(Open[[#This Row],[PR Rang beim letzten Turnier]]&gt;Open[[#This Row],[PR Rang]],1,IF(Open[[#This Row],[PR Rang beim letzten Turnier]]=Open[[#This Row],[PR Rang]],0,-1))</f>
        <v>0</v>
      </c>
      <c r="C293" s="152">
        <f>RANK(Open[[#This Row],[PR Punkte]],Open[PR Punkte],0)</f>
        <v>274</v>
      </c>
      <c r="D293" s="153" t="s">
        <v>1018</v>
      </c>
      <c r="E293" t="s">
        <v>10</v>
      </c>
      <c r="F293" s="154">
        <f>SUM(Open[[#This Row],[PR 1]:[PR 3]])</f>
        <v>40</v>
      </c>
      <c r="G293" s="52">
        <f>LARGE(Open[[#This Row],[TS ZH O/B 26.03.23]:[PR3]],1)</f>
        <v>40</v>
      </c>
      <c r="H293" s="52">
        <f>LARGE(Open[[#This Row],[TS ZH O/B 26.03.23]:[PR3]],2)</f>
        <v>0</v>
      </c>
      <c r="I293" s="52">
        <f>LARGE(Open[[#This Row],[TS ZH O/B 26.03.23]:[PR3]],3)</f>
        <v>0</v>
      </c>
      <c r="J293" s="153">
        <f t="shared" si="8"/>
        <v>274</v>
      </c>
      <c r="K293" s="155">
        <f t="shared" si="9"/>
        <v>40</v>
      </c>
      <c r="L293" s="52" t="str">
        <f>IFERROR(VLOOKUP(Open[[#This Row],[TS ZH O/B 26.03.23 Rang]],$AZ$7:$BA$101,2,0)*L$5," ")</f>
        <v xml:space="preserve"> </v>
      </c>
      <c r="M293" s="52" t="str">
        <f>IFERROR(VLOOKUP(Open[[#This Row],[TS SG O 29.04.23 Rang]],$AZ$7:$BA$101,2,0)*M$5," ")</f>
        <v xml:space="preserve"> </v>
      </c>
      <c r="N293" s="52" t="str">
        <f>IFERROR(VLOOKUP(Open[[#This Row],[TS ES O 11.06.23 Rang]],$AZ$7:$BA$101,2,0)*N$5," ")</f>
        <v xml:space="preserve"> </v>
      </c>
      <c r="O293" s="52" t="str">
        <f>IFERROR(VLOOKUP(Open[[#This Row],[TS SH O 24.06.23 Rang]],$AZ$7:$BA$101,2,0)*O$5," ")</f>
        <v xml:space="preserve"> </v>
      </c>
      <c r="P293" s="52" t="str">
        <f>IFERROR(VLOOKUP(Open[[#This Row],[TS LU O A 1.6.23 R]],$AZ$7:$BA$101,2,0)*P$5," ")</f>
        <v xml:space="preserve"> </v>
      </c>
      <c r="Q293" s="52" t="str">
        <f>IFERROR(VLOOKUP(Open[[#This Row],[TS LU O B 1.6.23 R]],$AZ$7:$BA$101,2,0)*Q$5," ")</f>
        <v xml:space="preserve"> </v>
      </c>
      <c r="R293" s="52" t="str">
        <f>IFERROR(VLOOKUP(Open[[#This Row],[TS ZH O/A 8.7.23 R]],$AZ$7:$BA$101,2,0)*R$5," ")</f>
        <v xml:space="preserve"> </v>
      </c>
      <c r="S293" s="148" t="str">
        <f>IFERROR(VLOOKUP(Open[[#This Row],[TS ZH O/B 8.7.23 R]],$AZ$7:$BA$101,2,0)*S$5," ")</f>
        <v xml:space="preserve"> </v>
      </c>
      <c r="T293" s="148" t="str">
        <f>IFERROR(VLOOKUP(Open[[#This Row],[TS BA O A 12.08.23 R]],$AZ$7:$BA$101,2,0)*T$5," ")</f>
        <v xml:space="preserve"> </v>
      </c>
      <c r="U293" s="148" t="str">
        <f>IFERROR(VLOOKUP(Open[[#This Row],[TS BA O B 12.08.23  R]],$AZ$7:$BA$101,2,0)*U$5," ")</f>
        <v xml:space="preserve"> </v>
      </c>
      <c r="V293" s="148" t="str">
        <f>IFERROR(VLOOKUP(Open[[#This Row],[SM LT O A 2.9.23 R]],$AZ$7:$BA$101,2,0)*V$5," ")</f>
        <v xml:space="preserve"> </v>
      </c>
      <c r="W293" s="148" t="str">
        <f>IFERROR(VLOOKUP(Open[[#This Row],[SM LT O B 2.9.23 R]],$AZ$7:$BA$101,2,0)*W$5," ")</f>
        <v xml:space="preserve"> </v>
      </c>
      <c r="X293" s="148" t="str">
        <f>IFERROR(VLOOKUP(Open[[#This Row],[TS LA O 16.9.23 R]],$AZ$7:$BA$101,2,0)*X$5," ")</f>
        <v xml:space="preserve"> </v>
      </c>
      <c r="Y293" s="148" t="str">
        <f>IFERROR(VLOOKUP(Open[[#This Row],[TS ZH O 8.10.23 R]],$AZ$7:$BA$101,2,0)*Y$5," ")</f>
        <v xml:space="preserve"> </v>
      </c>
      <c r="Z293" s="148" t="str">
        <f>IFERROR(VLOOKUP(Open[[#This Row],[TS ZH O/A 6.1.24 R]],$AZ$7:$BA$101,2,0)*Z$5," ")</f>
        <v xml:space="preserve"> </v>
      </c>
      <c r="AA293" s="148">
        <f>IFERROR(VLOOKUP(Open[[#This Row],[TS ZH O/B 6.1.24 R]],$AZ$7:$BA$101,2,0)*AA$5," ")</f>
        <v>40</v>
      </c>
      <c r="AB293" s="148" t="str">
        <f>IFERROR(VLOOKUP(Open[[#This Row],[TS SH O 13.1.24 R]],$AZ$7:$BA$101,2,0)*AB$5," ")</f>
        <v xml:space="preserve"> </v>
      </c>
      <c r="AC293">
        <v>0</v>
      </c>
      <c r="AD293">
        <v>0</v>
      </c>
      <c r="AE293">
        <v>0</v>
      </c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>
        <v>7</v>
      </c>
      <c r="AV293" s="63"/>
    </row>
    <row r="294" spans="1:48">
      <c r="A294" s="152">
        <f>RANK(Open[[#This Row],[PR Punkte]],Open[PR Punkte],0)</f>
        <v>274</v>
      </c>
      <c r="B294" s="151">
        <f>IF(Open[[#This Row],[PR Rang beim letzten Turnier]]&gt;Open[[#This Row],[PR Rang]],1,IF(Open[[#This Row],[PR Rang beim letzten Turnier]]=Open[[#This Row],[PR Rang]],0,-1))</f>
        <v>0</v>
      </c>
      <c r="C294" s="152">
        <f>RANK(Open[[#This Row],[PR Punkte]],Open[PR Punkte],0)</f>
        <v>274</v>
      </c>
      <c r="D294" s="153" t="s">
        <v>1019</v>
      </c>
      <c r="E294" t="s">
        <v>10</v>
      </c>
      <c r="F294" s="154">
        <f>SUM(Open[[#This Row],[PR 1]:[PR 3]])</f>
        <v>40</v>
      </c>
      <c r="G294" s="52">
        <f>LARGE(Open[[#This Row],[TS ZH O/B 26.03.23]:[PR3]],1)</f>
        <v>40</v>
      </c>
      <c r="H294" s="52">
        <f>LARGE(Open[[#This Row],[TS ZH O/B 26.03.23]:[PR3]],2)</f>
        <v>0</v>
      </c>
      <c r="I294" s="52">
        <f>LARGE(Open[[#This Row],[TS ZH O/B 26.03.23]:[PR3]],3)</f>
        <v>0</v>
      </c>
      <c r="J294" s="153">
        <f t="shared" si="8"/>
        <v>274</v>
      </c>
      <c r="K294" s="155">
        <f t="shared" si="9"/>
        <v>40</v>
      </c>
      <c r="L294" s="52" t="str">
        <f>IFERROR(VLOOKUP(Open[[#This Row],[TS ZH O/B 26.03.23 Rang]],$AZ$7:$BA$101,2,0)*L$5," ")</f>
        <v xml:space="preserve"> </v>
      </c>
      <c r="M294" s="52" t="str">
        <f>IFERROR(VLOOKUP(Open[[#This Row],[TS SG O 29.04.23 Rang]],$AZ$7:$BA$101,2,0)*M$5," ")</f>
        <v xml:space="preserve"> </v>
      </c>
      <c r="N294" s="52" t="str">
        <f>IFERROR(VLOOKUP(Open[[#This Row],[TS ES O 11.06.23 Rang]],$AZ$7:$BA$101,2,0)*N$5," ")</f>
        <v xml:space="preserve"> </v>
      </c>
      <c r="O294" s="52" t="str">
        <f>IFERROR(VLOOKUP(Open[[#This Row],[TS SH O 24.06.23 Rang]],$AZ$7:$BA$101,2,0)*O$5," ")</f>
        <v xml:space="preserve"> </v>
      </c>
      <c r="P294" s="52" t="str">
        <f>IFERROR(VLOOKUP(Open[[#This Row],[TS LU O A 1.6.23 R]],$AZ$7:$BA$101,2,0)*P$5," ")</f>
        <v xml:space="preserve"> </v>
      </c>
      <c r="Q294" s="52" t="str">
        <f>IFERROR(VLOOKUP(Open[[#This Row],[TS LU O B 1.6.23 R]],$AZ$7:$BA$101,2,0)*Q$5," ")</f>
        <v xml:space="preserve"> </v>
      </c>
      <c r="R294" s="52" t="str">
        <f>IFERROR(VLOOKUP(Open[[#This Row],[TS ZH O/A 8.7.23 R]],$AZ$7:$BA$101,2,0)*R$5," ")</f>
        <v xml:space="preserve"> </v>
      </c>
      <c r="S294" s="148" t="str">
        <f>IFERROR(VLOOKUP(Open[[#This Row],[TS ZH O/B 8.7.23 R]],$AZ$7:$BA$101,2,0)*S$5," ")</f>
        <v xml:space="preserve"> </v>
      </c>
      <c r="T294" s="148" t="str">
        <f>IFERROR(VLOOKUP(Open[[#This Row],[TS BA O A 12.08.23 R]],$AZ$7:$BA$101,2,0)*T$5," ")</f>
        <v xml:space="preserve"> </v>
      </c>
      <c r="U294" s="148" t="str">
        <f>IFERROR(VLOOKUP(Open[[#This Row],[TS BA O B 12.08.23  R]],$AZ$7:$BA$101,2,0)*U$5," ")</f>
        <v xml:space="preserve"> </v>
      </c>
      <c r="V294" s="148" t="str">
        <f>IFERROR(VLOOKUP(Open[[#This Row],[SM LT O A 2.9.23 R]],$AZ$7:$BA$101,2,0)*V$5," ")</f>
        <v xml:space="preserve"> </v>
      </c>
      <c r="W294" s="148" t="str">
        <f>IFERROR(VLOOKUP(Open[[#This Row],[SM LT O B 2.9.23 R]],$AZ$7:$BA$101,2,0)*W$5," ")</f>
        <v xml:space="preserve"> </v>
      </c>
      <c r="X294" s="148" t="str">
        <f>IFERROR(VLOOKUP(Open[[#This Row],[TS LA O 16.9.23 R]],$AZ$7:$BA$101,2,0)*X$5," ")</f>
        <v xml:space="preserve"> </v>
      </c>
      <c r="Y294" s="148" t="str">
        <f>IFERROR(VLOOKUP(Open[[#This Row],[TS ZH O 8.10.23 R]],$AZ$7:$BA$101,2,0)*Y$5," ")</f>
        <v xml:space="preserve"> </v>
      </c>
      <c r="Z294" s="148" t="str">
        <f>IFERROR(VLOOKUP(Open[[#This Row],[TS ZH O/A 6.1.24 R]],$AZ$7:$BA$101,2,0)*Z$5," ")</f>
        <v xml:space="preserve"> </v>
      </c>
      <c r="AA294" s="148">
        <f>IFERROR(VLOOKUP(Open[[#This Row],[TS ZH O/B 6.1.24 R]],$AZ$7:$BA$101,2,0)*AA$5," ")</f>
        <v>40</v>
      </c>
      <c r="AB294" s="148" t="str">
        <f>IFERROR(VLOOKUP(Open[[#This Row],[TS SH O 13.1.24 R]],$AZ$7:$BA$101,2,0)*AB$5," ")</f>
        <v xml:space="preserve"> </v>
      </c>
      <c r="AC294">
        <v>0</v>
      </c>
      <c r="AD294">
        <v>0</v>
      </c>
      <c r="AE294">
        <v>0</v>
      </c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>
        <v>8</v>
      </c>
      <c r="AV294" s="63"/>
    </row>
    <row r="295" spans="1:48">
      <c r="A295" s="152">
        <f>RANK(Open[[#This Row],[PR Punkte]],Open[PR Punkte],0)</f>
        <v>274</v>
      </c>
      <c r="B295" s="151">
        <f>IF(Open[[#This Row],[PR Rang beim letzten Turnier]]&gt;Open[[#This Row],[PR Rang]],1,IF(Open[[#This Row],[PR Rang beim letzten Turnier]]=Open[[#This Row],[PR Rang]],0,-1))</f>
        <v>0</v>
      </c>
      <c r="C295" s="152">
        <f>RANK(Open[[#This Row],[PR Punkte]],Open[PR Punkte],0)</f>
        <v>274</v>
      </c>
      <c r="D295" s="153" t="s">
        <v>1020</v>
      </c>
      <c r="E295" t="s">
        <v>10</v>
      </c>
      <c r="F295" s="154">
        <f>SUM(Open[[#This Row],[PR 1]:[PR 3]])</f>
        <v>40</v>
      </c>
      <c r="G295" s="52">
        <f>LARGE(Open[[#This Row],[TS ZH O/B 26.03.23]:[PR3]],1)</f>
        <v>40</v>
      </c>
      <c r="H295" s="52">
        <f>LARGE(Open[[#This Row],[TS ZH O/B 26.03.23]:[PR3]],2)</f>
        <v>0</v>
      </c>
      <c r="I295" s="52">
        <f>LARGE(Open[[#This Row],[TS ZH O/B 26.03.23]:[PR3]],3)</f>
        <v>0</v>
      </c>
      <c r="J295" s="153">
        <f t="shared" si="8"/>
        <v>274</v>
      </c>
      <c r="K295" s="155">
        <f t="shared" si="9"/>
        <v>40</v>
      </c>
      <c r="L295" s="52" t="str">
        <f>IFERROR(VLOOKUP(Open[[#This Row],[TS ZH O/B 26.03.23 Rang]],$AZ$7:$BA$101,2,0)*L$5," ")</f>
        <v xml:space="preserve"> </v>
      </c>
      <c r="M295" s="52" t="str">
        <f>IFERROR(VLOOKUP(Open[[#This Row],[TS SG O 29.04.23 Rang]],$AZ$7:$BA$101,2,0)*M$5," ")</f>
        <v xml:space="preserve"> </v>
      </c>
      <c r="N295" s="52" t="str">
        <f>IFERROR(VLOOKUP(Open[[#This Row],[TS ES O 11.06.23 Rang]],$AZ$7:$BA$101,2,0)*N$5," ")</f>
        <v xml:space="preserve"> </v>
      </c>
      <c r="O295" s="52" t="str">
        <f>IFERROR(VLOOKUP(Open[[#This Row],[TS SH O 24.06.23 Rang]],$AZ$7:$BA$101,2,0)*O$5," ")</f>
        <v xml:space="preserve"> </v>
      </c>
      <c r="P295" s="52" t="str">
        <f>IFERROR(VLOOKUP(Open[[#This Row],[TS LU O A 1.6.23 R]],$AZ$7:$BA$101,2,0)*P$5," ")</f>
        <v xml:space="preserve"> </v>
      </c>
      <c r="Q295" s="52" t="str">
        <f>IFERROR(VLOOKUP(Open[[#This Row],[TS LU O B 1.6.23 R]],$AZ$7:$BA$101,2,0)*Q$5," ")</f>
        <v xml:space="preserve"> </v>
      </c>
      <c r="R295" s="52" t="str">
        <f>IFERROR(VLOOKUP(Open[[#This Row],[TS ZH O/A 8.7.23 R]],$AZ$7:$BA$101,2,0)*R$5," ")</f>
        <v xml:space="preserve"> </v>
      </c>
      <c r="S295" s="148" t="str">
        <f>IFERROR(VLOOKUP(Open[[#This Row],[TS ZH O/B 8.7.23 R]],$AZ$7:$BA$101,2,0)*S$5," ")</f>
        <v xml:space="preserve"> </v>
      </c>
      <c r="T295" s="148" t="str">
        <f>IFERROR(VLOOKUP(Open[[#This Row],[TS BA O A 12.08.23 R]],$AZ$7:$BA$101,2,0)*T$5," ")</f>
        <v xml:space="preserve"> </v>
      </c>
      <c r="U295" s="148" t="str">
        <f>IFERROR(VLOOKUP(Open[[#This Row],[TS BA O B 12.08.23  R]],$AZ$7:$BA$101,2,0)*U$5," ")</f>
        <v xml:space="preserve"> </v>
      </c>
      <c r="V295" s="148" t="str">
        <f>IFERROR(VLOOKUP(Open[[#This Row],[SM LT O A 2.9.23 R]],$AZ$7:$BA$101,2,0)*V$5," ")</f>
        <v xml:space="preserve"> </v>
      </c>
      <c r="W295" s="148" t="str">
        <f>IFERROR(VLOOKUP(Open[[#This Row],[SM LT O B 2.9.23 R]],$AZ$7:$BA$101,2,0)*W$5," ")</f>
        <v xml:space="preserve"> </v>
      </c>
      <c r="X295" s="148" t="str">
        <f>IFERROR(VLOOKUP(Open[[#This Row],[TS LA O 16.9.23 R]],$AZ$7:$BA$101,2,0)*X$5," ")</f>
        <v xml:space="preserve"> </v>
      </c>
      <c r="Y295" s="148" t="str">
        <f>IFERROR(VLOOKUP(Open[[#This Row],[TS ZH O 8.10.23 R]],$AZ$7:$BA$101,2,0)*Y$5," ")</f>
        <v xml:space="preserve"> </v>
      </c>
      <c r="Z295" s="148" t="str">
        <f>IFERROR(VLOOKUP(Open[[#This Row],[TS ZH O/A 6.1.24 R]],$AZ$7:$BA$101,2,0)*Z$5," ")</f>
        <v xml:space="preserve"> </v>
      </c>
      <c r="AA295" s="148">
        <f>IFERROR(VLOOKUP(Open[[#This Row],[TS ZH O/B 6.1.24 R]],$AZ$7:$BA$101,2,0)*AA$5," ")</f>
        <v>40</v>
      </c>
      <c r="AB295" s="148" t="str">
        <f>IFERROR(VLOOKUP(Open[[#This Row],[TS SH O 13.1.24 R]],$AZ$7:$BA$101,2,0)*AB$5," ")</f>
        <v xml:space="preserve"> </v>
      </c>
      <c r="AC295">
        <v>0</v>
      </c>
      <c r="AD295">
        <v>0</v>
      </c>
      <c r="AE295">
        <v>0</v>
      </c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>
        <v>8</v>
      </c>
      <c r="AV295" s="63"/>
    </row>
    <row r="296" spans="1:48">
      <c r="A296" s="134">
        <f>RANK(Open[[#This Row],[PR Punkte]],Open[PR Punkte],0)</f>
        <v>290</v>
      </c>
      <c r="B296" s="133">
        <f>IF(Open[[#This Row],[PR Rang beim letzten Turnier]]&gt;Open[[#This Row],[PR Rang]],1,IF(Open[[#This Row],[PR Rang beim letzten Turnier]]=Open[[#This Row],[PR Rang]],0,-1))</f>
        <v>0</v>
      </c>
      <c r="C296" s="134">
        <f>RANK(Open[[#This Row],[PR Punkte]],Open[PR Punkte],0)</f>
        <v>290</v>
      </c>
      <c r="D296" t="s">
        <v>772</v>
      </c>
      <c r="E296" t="s">
        <v>10</v>
      </c>
      <c r="F296" s="135">
        <f>SUM(Open[[#This Row],[PR 1]:[PR 3]])</f>
        <v>30</v>
      </c>
      <c r="G296" s="52">
        <f>LARGE(Open[[#This Row],[TS ZH O/B 26.03.23]:[PR3]],1)</f>
        <v>30</v>
      </c>
      <c r="H296" s="52">
        <f>LARGE(Open[[#This Row],[TS ZH O/B 26.03.23]:[PR3]],2)</f>
        <v>0</v>
      </c>
      <c r="I296" s="52">
        <f>LARGE(Open[[#This Row],[TS ZH O/B 26.03.23]:[PR3]],3)</f>
        <v>0</v>
      </c>
      <c r="J296" s="137">
        <f t="shared" si="8"/>
        <v>290</v>
      </c>
      <c r="K296" s="136">
        <f t="shared" si="9"/>
        <v>30</v>
      </c>
      <c r="L296" s="52">
        <f>IFERROR(VLOOKUP(Open[[#This Row],[TS ZH O/B 26.03.23 Rang]],$AZ$7:$BA$101,2,0)*L$5," ")</f>
        <v>30</v>
      </c>
      <c r="M296" s="52" t="str">
        <f>IFERROR(VLOOKUP(Open[[#This Row],[TS SG O 29.04.23 Rang]],$AZ$7:$BA$101,2,0)*M$5," ")</f>
        <v xml:space="preserve"> </v>
      </c>
      <c r="N296" s="52" t="str">
        <f>IFERROR(VLOOKUP(Open[[#This Row],[TS ES O 11.06.23 Rang]],$AZ$7:$BA$101,2,0)*N$5," ")</f>
        <v xml:space="preserve"> </v>
      </c>
      <c r="O296" s="52" t="str">
        <f>IFERROR(VLOOKUP(Open[[#This Row],[TS SH O 24.06.23 Rang]],$AZ$7:$BA$101,2,0)*O$5," ")</f>
        <v xml:space="preserve"> </v>
      </c>
      <c r="P296" s="52" t="str">
        <f>IFERROR(VLOOKUP(Open[[#This Row],[TS LU O A 1.6.23 R]],$AZ$7:$BA$101,2,0)*P$5," ")</f>
        <v xml:space="preserve"> </v>
      </c>
      <c r="Q296" s="52" t="str">
        <f>IFERROR(VLOOKUP(Open[[#This Row],[TS LU O B 1.6.23 R]],$AZ$7:$BA$101,2,0)*Q$5," ")</f>
        <v xml:space="preserve"> </v>
      </c>
      <c r="R296" s="52" t="str">
        <f>IFERROR(VLOOKUP(Open[[#This Row],[TS ZH O/A 8.7.23 R]],$AZ$7:$BA$101,2,0)*R$5," ")</f>
        <v xml:space="preserve"> </v>
      </c>
      <c r="S296" s="148" t="str">
        <f>IFERROR(VLOOKUP(Open[[#This Row],[TS ZH O/B 8.7.23 R]],$AZ$7:$BA$101,2,0)*S$5," ")</f>
        <v xml:space="preserve"> </v>
      </c>
      <c r="T296" s="148" t="str">
        <f>IFERROR(VLOOKUP(Open[[#This Row],[TS BA O A 12.08.23 R]],$AZ$7:$BA$101,2,0)*T$5," ")</f>
        <v xml:space="preserve"> </v>
      </c>
      <c r="U296" s="148" t="str">
        <f>IFERROR(VLOOKUP(Open[[#This Row],[TS BA O B 12.08.23  R]],$AZ$7:$BA$101,2,0)*U$5," ")</f>
        <v xml:space="preserve"> </v>
      </c>
      <c r="V296" s="148" t="str">
        <f>IFERROR(VLOOKUP(Open[[#This Row],[SM LT O A 2.9.23 R]],$AZ$7:$BA$101,2,0)*V$5," ")</f>
        <v xml:space="preserve"> </v>
      </c>
      <c r="W296" s="148" t="str">
        <f>IFERROR(VLOOKUP(Open[[#This Row],[SM LT O B 2.9.23 R]],$AZ$7:$BA$101,2,0)*W$5," ")</f>
        <v xml:space="preserve"> </v>
      </c>
      <c r="X296" s="148" t="str">
        <f>IFERROR(VLOOKUP(Open[[#This Row],[TS LA O 16.9.23 R]],$AZ$7:$BA$101,2,0)*X$5," ")</f>
        <v xml:space="preserve"> </v>
      </c>
      <c r="Y296" s="148" t="str">
        <f>IFERROR(VLOOKUP(Open[[#This Row],[TS ZH O 8.10.23 R]],$AZ$7:$BA$101,2,0)*Y$5," ")</f>
        <v xml:space="preserve"> </v>
      </c>
      <c r="Z296" s="148" t="str">
        <f>IFERROR(VLOOKUP(Open[[#This Row],[TS ZH O/A 6.1.24 R]],$AZ$7:$BA$101,2,0)*Z$5," ")</f>
        <v xml:space="preserve"> </v>
      </c>
      <c r="AA296" s="148" t="str">
        <f>IFERROR(VLOOKUP(Open[[#This Row],[TS ZH O/B 6.1.24 R]],$AZ$7:$BA$101,2,0)*AA$5," ")</f>
        <v xml:space="preserve"> </v>
      </c>
      <c r="AB296" s="148" t="str">
        <f>IFERROR(VLOOKUP(Open[[#This Row],[TS SH O 13.1.24 R]],$AZ$7:$BA$101,2,0)*AB$5," ")</f>
        <v xml:space="preserve"> </v>
      </c>
      <c r="AC296">
        <v>0</v>
      </c>
      <c r="AD296">
        <v>0</v>
      </c>
      <c r="AE296">
        <v>0</v>
      </c>
      <c r="AF296" s="63">
        <v>9</v>
      </c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</row>
    <row r="297" spans="1:48">
      <c r="A297" s="134">
        <f>RANK(Open[[#This Row],[PR Punkte]],Open[PR Punkte],0)</f>
        <v>290</v>
      </c>
      <c r="B297" s="133">
        <f>IF(Open[[#This Row],[PR Rang beim letzten Turnier]]&gt;Open[[#This Row],[PR Rang]],1,IF(Open[[#This Row],[PR Rang beim letzten Turnier]]=Open[[#This Row],[PR Rang]],0,-1))</f>
        <v>0</v>
      </c>
      <c r="C297" s="134">
        <f>RANK(Open[[#This Row],[PR Punkte]],Open[PR Punkte],0)</f>
        <v>290</v>
      </c>
      <c r="D297" t="s">
        <v>787</v>
      </c>
      <c r="E297" t="s">
        <v>10</v>
      </c>
      <c r="F297" s="135">
        <f>SUM(Open[[#This Row],[PR 1]:[PR 3]])</f>
        <v>30</v>
      </c>
      <c r="G297" s="52">
        <f>LARGE(Open[[#This Row],[TS ZH O/B 26.03.23]:[PR3]],1)</f>
        <v>30</v>
      </c>
      <c r="H297" s="52">
        <f>LARGE(Open[[#This Row],[TS ZH O/B 26.03.23]:[PR3]],2)</f>
        <v>0</v>
      </c>
      <c r="I297" s="52">
        <f>LARGE(Open[[#This Row],[TS ZH O/B 26.03.23]:[PR3]],3)</f>
        <v>0</v>
      </c>
      <c r="J297" s="137">
        <f t="shared" si="8"/>
        <v>290</v>
      </c>
      <c r="K297" s="136">
        <f t="shared" si="9"/>
        <v>30</v>
      </c>
      <c r="L297" s="52">
        <f>IFERROR(VLOOKUP(Open[[#This Row],[TS ZH O/B 26.03.23 Rang]],$AZ$7:$BA$101,2,0)*L$5," ")</f>
        <v>30</v>
      </c>
      <c r="M297" s="52" t="str">
        <f>IFERROR(VLOOKUP(Open[[#This Row],[TS SG O 29.04.23 Rang]],$AZ$7:$BA$101,2,0)*M$5," ")</f>
        <v xml:space="preserve"> </v>
      </c>
      <c r="N297" s="52" t="str">
        <f>IFERROR(VLOOKUP(Open[[#This Row],[TS ES O 11.06.23 Rang]],$AZ$7:$BA$101,2,0)*N$5," ")</f>
        <v xml:space="preserve"> </v>
      </c>
      <c r="O297" s="52" t="str">
        <f>IFERROR(VLOOKUP(Open[[#This Row],[TS SH O 24.06.23 Rang]],$AZ$7:$BA$101,2,0)*O$5," ")</f>
        <v xml:space="preserve"> </v>
      </c>
      <c r="P297" s="52" t="str">
        <f>IFERROR(VLOOKUP(Open[[#This Row],[TS LU O A 1.6.23 R]],$AZ$7:$BA$101,2,0)*P$5," ")</f>
        <v xml:space="preserve"> </v>
      </c>
      <c r="Q297" s="52" t="str">
        <f>IFERROR(VLOOKUP(Open[[#This Row],[TS LU O B 1.6.23 R]],$AZ$7:$BA$101,2,0)*Q$5," ")</f>
        <v xml:space="preserve"> </v>
      </c>
      <c r="R297" s="52" t="str">
        <f>IFERROR(VLOOKUP(Open[[#This Row],[TS ZH O/A 8.7.23 R]],$AZ$7:$BA$101,2,0)*R$5," ")</f>
        <v xml:space="preserve"> </v>
      </c>
      <c r="S297" s="148" t="str">
        <f>IFERROR(VLOOKUP(Open[[#This Row],[TS ZH O/B 8.7.23 R]],$AZ$7:$BA$101,2,0)*S$5," ")</f>
        <v xml:space="preserve"> </v>
      </c>
      <c r="T297" s="148" t="str">
        <f>IFERROR(VLOOKUP(Open[[#This Row],[TS BA O A 12.08.23 R]],$AZ$7:$BA$101,2,0)*T$5," ")</f>
        <v xml:space="preserve"> </v>
      </c>
      <c r="U297" s="148" t="str">
        <f>IFERROR(VLOOKUP(Open[[#This Row],[TS BA O B 12.08.23  R]],$AZ$7:$BA$101,2,0)*U$5," ")</f>
        <v xml:space="preserve"> </v>
      </c>
      <c r="V297" s="148" t="str">
        <f>IFERROR(VLOOKUP(Open[[#This Row],[SM LT O A 2.9.23 R]],$AZ$7:$BA$101,2,0)*V$5," ")</f>
        <v xml:space="preserve"> </v>
      </c>
      <c r="W297" s="148" t="str">
        <f>IFERROR(VLOOKUP(Open[[#This Row],[SM LT O B 2.9.23 R]],$AZ$7:$BA$101,2,0)*W$5," ")</f>
        <v xml:space="preserve"> </v>
      </c>
      <c r="X297" s="148" t="str">
        <f>IFERROR(VLOOKUP(Open[[#This Row],[TS LA O 16.9.23 R]],$AZ$7:$BA$101,2,0)*X$5," ")</f>
        <v xml:space="preserve"> </v>
      </c>
      <c r="Y297" s="148" t="str">
        <f>IFERROR(VLOOKUP(Open[[#This Row],[TS ZH O 8.10.23 R]],$AZ$7:$BA$101,2,0)*Y$5," ")</f>
        <v xml:space="preserve"> </v>
      </c>
      <c r="Z297" s="148" t="str">
        <f>IFERROR(VLOOKUP(Open[[#This Row],[TS ZH O/A 6.1.24 R]],$AZ$7:$BA$101,2,0)*Z$5," ")</f>
        <v xml:space="preserve"> </v>
      </c>
      <c r="AA297" s="148" t="str">
        <f>IFERROR(VLOOKUP(Open[[#This Row],[TS ZH O/B 6.1.24 R]],$AZ$7:$BA$101,2,0)*AA$5," ")</f>
        <v xml:space="preserve"> </v>
      </c>
      <c r="AB297" s="148" t="str">
        <f>IFERROR(VLOOKUP(Open[[#This Row],[TS SH O 13.1.24 R]],$AZ$7:$BA$101,2,0)*AB$5," ")</f>
        <v xml:space="preserve"> </v>
      </c>
      <c r="AC297">
        <v>0</v>
      </c>
      <c r="AD297">
        <v>0</v>
      </c>
      <c r="AE297">
        <v>0</v>
      </c>
      <c r="AF297" s="63">
        <v>9</v>
      </c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</row>
    <row r="298" spans="1:48">
      <c r="A298" s="134">
        <f>RANK(Open[[#This Row],[PR Punkte]],Open[PR Punkte],0)</f>
        <v>290</v>
      </c>
      <c r="B298" s="133">
        <f>IF(Open[[#This Row],[PR Rang beim letzten Turnier]]&gt;Open[[#This Row],[PR Rang]],1,IF(Open[[#This Row],[PR Rang beim letzten Turnier]]=Open[[#This Row],[PR Rang]],0,-1))</f>
        <v>0</v>
      </c>
      <c r="C298" s="134">
        <f>RANK(Open[[#This Row],[PR Punkte]],Open[PR Punkte],0)</f>
        <v>290</v>
      </c>
      <c r="D298" t="s">
        <v>773</v>
      </c>
      <c r="E298" t="s">
        <v>10</v>
      </c>
      <c r="F298" s="135">
        <f>SUM(Open[[#This Row],[PR 1]:[PR 3]])</f>
        <v>30</v>
      </c>
      <c r="G298" s="52">
        <f>LARGE(Open[[#This Row],[TS ZH O/B 26.03.23]:[PR3]],1)</f>
        <v>30</v>
      </c>
      <c r="H298" s="52">
        <f>LARGE(Open[[#This Row],[TS ZH O/B 26.03.23]:[PR3]],2)</f>
        <v>0</v>
      </c>
      <c r="I298" s="52">
        <f>LARGE(Open[[#This Row],[TS ZH O/B 26.03.23]:[PR3]],3)</f>
        <v>0</v>
      </c>
      <c r="J298" s="137">
        <f t="shared" si="8"/>
        <v>290</v>
      </c>
      <c r="K298" s="136">
        <f t="shared" si="9"/>
        <v>30</v>
      </c>
      <c r="L298" s="52">
        <f>IFERROR(VLOOKUP(Open[[#This Row],[TS ZH O/B 26.03.23 Rang]],$AZ$7:$BA$101,2,0)*L$5," ")</f>
        <v>30</v>
      </c>
      <c r="M298" s="52" t="str">
        <f>IFERROR(VLOOKUP(Open[[#This Row],[TS SG O 29.04.23 Rang]],$AZ$7:$BA$101,2,0)*M$5," ")</f>
        <v xml:space="preserve"> </v>
      </c>
      <c r="N298" s="52" t="str">
        <f>IFERROR(VLOOKUP(Open[[#This Row],[TS ES O 11.06.23 Rang]],$AZ$7:$BA$101,2,0)*N$5," ")</f>
        <v xml:space="preserve"> </v>
      </c>
      <c r="O298" s="52" t="str">
        <f>IFERROR(VLOOKUP(Open[[#This Row],[TS SH O 24.06.23 Rang]],$AZ$7:$BA$101,2,0)*O$5," ")</f>
        <v xml:space="preserve"> </v>
      </c>
      <c r="P298" s="52" t="str">
        <f>IFERROR(VLOOKUP(Open[[#This Row],[TS LU O A 1.6.23 R]],$AZ$7:$BA$101,2,0)*P$5," ")</f>
        <v xml:space="preserve"> </v>
      </c>
      <c r="Q298" s="52" t="str">
        <f>IFERROR(VLOOKUP(Open[[#This Row],[TS LU O B 1.6.23 R]],$AZ$7:$BA$101,2,0)*Q$5," ")</f>
        <v xml:space="preserve"> </v>
      </c>
      <c r="R298" s="52" t="str">
        <f>IFERROR(VLOOKUP(Open[[#This Row],[TS ZH O/A 8.7.23 R]],$AZ$7:$BA$101,2,0)*R$5," ")</f>
        <v xml:space="preserve"> </v>
      </c>
      <c r="S298" s="148" t="str">
        <f>IFERROR(VLOOKUP(Open[[#This Row],[TS ZH O/B 8.7.23 R]],$AZ$7:$BA$101,2,0)*S$5," ")</f>
        <v xml:space="preserve"> </v>
      </c>
      <c r="T298" s="148" t="str">
        <f>IFERROR(VLOOKUP(Open[[#This Row],[TS BA O A 12.08.23 R]],$AZ$7:$BA$101,2,0)*T$5," ")</f>
        <v xml:space="preserve"> </v>
      </c>
      <c r="U298" s="148" t="str">
        <f>IFERROR(VLOOKUP(Open[[#This Row],[TS BA O B 12.08.23  R]],$AZ$7:$BA$101,2,0)*U$5," ")</f>
        <v xml:space="preserve"> </v>
      </c>
      <c r="V298" s="148" t="str">
        <f>IFERROR(VLOOKUP(Open[[#This Row],[SM LT O A 2.9.23 R]],$AZ$7:$BA$101,2,0)*V$5," ")</f>
        <v xml:space="preserve"> </v>
      </c>
      <c r="W298" s="148" t="str">
        <f>IFERROR(VLOOKUP(Open[[#This Row],[SM LT O B 2.9.23 R]],$AZ$7:$BA$101,2,0)*W$5," ")</f>
        <v xml:space="preserve"> </v>
      </c>
      <c r="X298" s="148" t="str">
        <f>IFERROR(VLOOKUP(Open[[#This Row],[TS LA O 16.9.23 R]],$AZ$7:$BA$101,2,0)*X$5," ")</f>
        <v xml:space="preserve"> </v>
      </c>
      <c r="Y298" s="148" t="str">
        <f>IFERROR(VLOOKUP(Open[[#This Row],[TS ZH O 8.10.23 R]],$AZ$7:$BA$101,2,0)*Y$5," ")</f>
        <v xml:space="preserve"> </v>
      </c>
      <c r="Z298" s="148" t="str">
        <f>IFERROR(VLOOKUP(Open[[#This Row],[TS ZH O/A 6.1.24 R]],$AZ$7:$BA$101,2,0)*Z$5," ")</f>
        <v xml:space="preserve"> </v>
      </c>
      <c r="AA298" s="148" t="str">
        <f>IFERROR(VLOOKUP(Open[[#This Row],[TS ZH O/B 6.1.24 R]],$AZ$7:$BA$101,2,0)*AA$5," ")</f>
        <v xml:space="preserve"> </v>
      </c>
      <c r="AB298" s="148" t="str">
        <f>IFERROR(VLOOKUP(Open[[#This Row],[TS SH O 13.1.24 R]],$AZ$7:$BA$101,2,0)*AB$5," ")</f>
        <v xml:space="preserve"> </v>
      </c>
      <c r="AC298">
        <v>0</v>
      </c>
      <c r="AD298">
        <v>0</v>
      </c>
      <c r="AE298">
        <v>0</v>
      </c>
      <c r="AF298" s="63">
        <v>10</v>
      </c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</row>
    <row r="299" spans="1:48">
      <c r="A299" s="134">
        <f>RANK(Open[[#This Row],[PR Punkte]],Open[PR Punkte],0)</f>
        <v>290</v>
      </c>
      <c r="B299" s="133">
        <f>IF(Open[[#This Row],[PR Rang beim letzten Turnier]]&gt;Open[[#This Row],[PR Rang]],1,IF(Open[[#This Row],[PR Rang beim letzten Turnier]]=Open[[#This Row],[PR Rang]],0,-1))</f>
        <v>0</v>
      </c>
      <c r="C299" s="134">
        <f>RANK(Open[[#This Row],[PR Punkte]],Open[PR Punkte],0)</f>
        <v>290</v>
      </c>
      <c r="D299" t="s">
        <v>788</v>
      </c>
      <c r="E299" t="s">
        <v>10</v>
      </c>
      <c r="F299" s="135">
        <f>SUM(Open[[#This Row],[PR 1]:[PR 3]])</f>
        <v>30</v>
      </c>
      <c r="G299" s="52">
        <f>LARGE(Open[[#This Row],[TS ZH O/B 26.03.23]:[PR3]],1)</f>
        <v>30</v>
      </c>
      <c r="H299" s="52">
        <f>LARGE(Open[[#This Row],[TS ZH O/B 26.03.23]:[PR3]],2)</f>
        <v>0</v>
      </c>
      <c r="I299" s="52">
        <f>LARGE(Open[[#This Row],[TS ZH O/B 26.03.23]:[PR3]],3)</f>
        <v>0</v>
      </c>
      <c r="J299" s="137">
        <f t="shared" si="8"/>
        <v>290</v>
      </c>
      <c r="K299" s="136">
        <f t="shared" si="9"/>
        <v>30</v>
      </c>
      <c r="L299" s="52">
        <f>IFERROR(VLOOKUP(Open[[#This Row],[TS ZH O/B 26.03.23 Rang]],$AZ$7:$BA$101,2,0)*L$5," ")</f>
        <v>30</v>
      </c>
      <c r="M299" s="52" t="str">
        <f>IFERROR(VLOOKUP(Open[[#This Row],[TS SG O 29.04.23 Rang]],$AZ$7:$BA$101,2,0)*M$5," ")</f>
        <v xml:space="preserve"> </v>
      </c>
      <c r="N299" s="52" t="str">
        <f>IFERROR(VLOOKUP(Open[[#This Row],[TS ES O 11.06.23 Rang]],$AZ$7:$BA$101,2,0)*N$5," ")</f>
        <v xml:space="preserve"> </v>
      </c>
      <c r="O299" s="52" t="str">
        <f>IFERROR(VLOOKUP(Open[[#This Row],[TS SH O 24.06.23 Rang]],$AZ$7:$BA$101,2,0)*O$5," ")</f>
        <v xml:space="preserve"> </v>
      </c>
      <c r="P299" s="52" t="str">
        <f>IFERROR(VLOOKUP(Open[[#This Row],[TS LU O A 1.6.23 R]],$AZ$7:$BA$101,2,0)*P$5," ")</f>
        <v xml:space="preserve"> </v>
      </c>
      <c r="Q299" s="52" t="str">
        <f>IFERROR(VLOOKUP(Open[[#This Row],[TS LU O B 1.6.23 R]],$AZ$7:$BA$101,2,0)*Q$5," ")</f>
        <v xml:space="preserve"> </v>
      </c>
      <c r="R299" s="52" t="str">
        <f>IFERROR(VLOOKUP(Open[[#This Row],[TS ZH O/A 8.7.23 R]],$AZ$7:$BA$101,2,0)*R$5," ")</f>
        <v xml:space="preserve"> </v>
      </c>
      <c r="S299" s="148" t="str">
        <f>IFERROR(VLOOKUP(Open[[#This Row],[TS ZH O/B 8.7.23 R]],$AZ$7:$BA$101,2,0)*S$5," ")</f>
        <v xml:space="preserve"> </v>
      </c>
      <c r="T299" s="148" t="str">
        <f>IFERROR(VLOOKUP(Open[[#This Row],[TS BA O A 12.08.23 R]],$AZ$7:$BA$101,2,0)*T$5," ")</f>
        <v xml:space="preserve"> </v>
      </c>
      <c r="U299" s="148" t="str">
        <f>IFERROR(VLOOKUP(Open[[#This Row],[TS BA O B 12.08.23  R]],$AZ$7:$BA$101,2,0)*U$5," ")</f>
        <v xml:space="preserve"> </v>
      </c>
      <c r="V299" s="148" t="str">
        <f>IFERROR(VLOOKUP(Open[[#This Row],[SM LT O A 2.9.23 R]],$AZ$7:$BA$101,2,0)*V$5," ")</f>
        <v xml:space="preserve"> </v>
      </c>
      <c r="W299" s="148" t="str">
        <f>IFERROR(VLOOKUP(Open[[#This Row],[SM LT O B 2.9.23 R]],$AZ$7:$BA$101,2,0)*W$5," ")</f>
        <v xml:space="preserve"> </v>
      </c>
      <c r="X299" s="148" t="str">
        <f>IFERROR(VLOOKUP(Open[[#This Row],[TS LA O 16.9.23 R]],$AZ$7:$BA$101,2,0)*X$5," ")</f>
        <v xml:space="preserve"> </v>
      </c>
      <c r="Y299" s="148" t="str">
        <f>IFERROR(VLOOKUP(Open[[#This Row],[TS ZH O 8.10.23 R]],$AZ$7:$BA$101,2,0)*Y$5," ")</f>
        <v xml:space="preserve"> </v>
      </c>
      <c r="Z299" s="148" t="str">
        <f>IFERROR(VLOOKUP(Open[[#This Row],[TS ZH O/A 6.1.24 R]],$AZ$7:$BA$101,2,0)*Z$5," ")</f>
        <v xml:space="preserve"> </v>
      </c>
      <c r="AA299" s="148" t="str">
        <f>IFERROR(VLOOKUP(Open[[#This Row],[TS ZH O/B 6.1.24 R]],$AZ$7:$BA$101,2,0)*AA$5," ")</f>
        <v xml:space="preserve"> </v>
      </c>
      <c r="AB299" s="148" t="str">
        <f>IFERROR(VLOOKUP(Open[[#This Row],[TS SH O 13.1.24 R]],$AZ$7:$BA$101,2,0)*AB$5," ")</f>
        <v xml:space="preserve"> </v>
      </c>
      <c r="AC299">
        <v>0</v>
      </c>
      <c r="AD299">
        <v>0</v>
      </c>
      <c r="AE299">
        <v>0</v>
      </c>
      <c r="AF299" s="63">
        <v>10</v>
      </c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</row>
    <row r="300" spans="1:48">
      <c r="A300" s="134">
        <f>RANK(Open[[#This Row],[PR Punkte]],Open[PR Punkte],0)</f>
        <v>290</v>
      </c>
      <c r="B300" s="133">
        <f>IF(Open[[#This Row],[PR Rang beim letzten Turnier]]&gt;Open[[#This Row],[PR Rang]],1,IF(Open[[#This Row],[PR Rang beim letzten Turnier]]=Open[[#This Row],[PR Rang]],0,-1))</f>
        <v>0</v>
      </c>
      <c r="C300" s="134">
        <f>RANK(Open[[#This Row],[PR Punkte]],Open[PR Punkte],0)</f>
        <v>290</v>
      </c>
      <c r="D300" t="s">
        <v>789</v>
      </c>
      <c r="E300" t="s">
        <v>10</v>
      </c>
      <c r="F300" s="135">
        <f>SUM(Open[[#This Row],[PR 1]:[PR 3]])</f>
        <v>30</v>
      </c>
      <c r="G300" s="52">
        <f>LARGE(Open[[#This Row],[TS ZH O/B 26.03.23]:[PR3]],1)</f>
        <v>30</v>
      </c>
      <c r="H300" s="52">
        <f>LARGE(Open[[#This Row],[TS ZH O/B 26.03.23]:[PR3]],2)</f>
        <v>0</v>
      </c>
      <c r="I300" s="52">
        <f>LARGE(Open[[#This Row],[TS ZH O/B 26.03.23]:[PR3]],3)</f>
        <v>0</v>
      </c>
      <c r="J300" s="137">
        <f t="shared" si="8"/>
        <v>290</v>
      </c>
      <c r="K300" s="136">
        <f t="shared" si="9"/>
        <v>30</v>
      </c>
      <c r="L300" s="52">
        <f>IFERROR(VLOOKUP(Open[[#This Row],[TS ZH O/B 26.03.23 Rang]],$AZ$7:$BA$101,2,0)*L$5," ")</f>
        <v>30</v>
      </c>
      <c r="M300" s="52" t="str">
        <f>IFERROR(VLOOKUP(Open[[#This Row],[TS SG O 29.04.23 Rang]],$AZ$7:$BA$101,2,0)*M$5," ")</f>
        <v xml:space="preserve"> </v>
      </c>
      <c r="N300" s="52" t="str">
        <f>IFERROR(VLOOKUP(Open[[#This Row],[TS ES O 11.06.23 Rang]],$AZ$7:$BA$101,2,0)*N$5," ")</f>
        <v xml:space="preserve"> </v>
      </c>
      <c r="O300" s="52" t="str">
        <f>IFERROR(VLOOKUP(Open[[#This Row],[TS SH O 24.06.23 Rang]],$AZ$7:$BA$101,2,0)*O$5," ")</f>
        <v xml:space="preserve"> </v>
      </c>
      <c r="P300" s="52" t="str">
        <f>IFERROR(VLOOKUP(Open[[#This Row],[TS LU O A 1.6.23 R]],$AZ$7:$BA$101,2,0)*P$5," ")</f>
        <v xml:space="preserve"> </v>
      </c>
      <c r="Q300" s="52" t="str">
        <f>IFERROR(VLOOKUP(Open[[#This Row],[TS LU O B 1.6.23 R]],$AZ$7:$BA$101,2,0)*Q$5," ")</f>
        <v xml:space="preserve"> </v>
      </c>
      <c r="R300" s="52" t="str">
        <f>IFERROR(VLOOKUP(Open[[#This Row],[TS ZH O/A 8.7.23 R]],$AZ$7:$BA$101,2,0)*R$5," ")</f>
        <v xml:space="preserve"> </v>
      </c>
      <c r="S300" s="148" t="str">
        <f>IFERROR(VLOOKUP(Open[[#This Row],[TS ZH O/B 8.7.23 R]],$AZ$7:$BA$101,2,0)*S$5," ")</f>
        <v xml:space="preserve"> </v>
      </c>
      <c r="T300" s="148" t="str">
        <f>IFERROR(VLOOKUP(Open[[#This Row],[TS BA O A 12.08.23 R]],$AZ$7:$BA$101,2,0)*T$5," ")</f>
        <v xml:space="preserve"> </v>
      </c>
      <c r="U300" s="148" t="str">
        <f>IFERROR(VLOOKUP(Open[[#This Row],[TS BA O B 12.08.23  R]],$AZ$7:$BA$101,2,0)*U$5," ")</f>
        <v xml:space="preserve"> </v>
      </c>
      <c r="V300" s="148" t="str">
        <f>IFERROR(VLOOKUP(Open[[#This Row],[SM LT O A 2.9.23 R]],$AZ$7:$BA$101,2,0)*V$5," ")</f>
        <v xml:space="preserve"> </v>
      </c>
      <c r="W300" s="148" t="str">
        <f>IFERROR(VLOOKUP(Open[[#This Row],[SM LT O B 2.9.23 R]],$AZ$7:$BA$101,2,0)*W$5," ")</f>
        <v xml:space="preserve"> </v>
      </c>
      <c r="X300" s="148" t="str">
        <f>IFERROR(VLOOKUP(Open[[#This Row],[TS LA O 16.9.23 R]],$AZ$7:$BA$101,2,0)*X$5," ")</f>
        <v xml:space="preserve"> </v>
      </c>
      <c r="Y300" s="148" t="str">
        <f>IFERROR(VLOOKUP(Open[[#This Row],[TS ZH O 8.10.23 R]],$AZ$7:$BA$101,2,0)*Y$5," ")</f>
        <v xml:space="preserve"> </v>
      </c>
      <c r="Z300" s="148" t="str">
        <f>IFERROR(VLOOKUP(Open[[#This Row],[TS ZH O/A 6.1.24 R]],$AZ$7:$BA$101,2,0)*Z$5," ")</f>
        <v xml:space="preserve"> </v>
      </c>
      <c r="AA300" s="148" t="str">
        <f>IFERROR(VLOOKUP(Open[[#This Row],[TS ZH O/B 6.1.24 R]],$AZ$7:$BA$101,2,0)*AA$5," ")</f>
        <v xml:space="preserve"> </v>
      </c>
      <c r="AB300" s="148" t="str">
        <f>IFERROR(VLOOKUP(Open[[#This Row],[TS SH O 13.1.24 R]],$AZ$7:$BA$101,2,0)*AB$5," ")</f>
        <v xml:space="preserve"> </v>
      </c>
      <c r="AC300">
        <v>0</v>
      </c>
      <c r="AD300">
        <v>0</v>
      </c>
      <c r="AE300">
        <v>0</v>
      </c>
      <c r="AF300" s="63">
        <v>11</v>
      </c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</row>
    <row r="301" spans="1:48">
      <c r="A301" s="134">
        <f>RANK(Open[[#This Row],[PR Punkte]],Open[PR Punkte],0)</f>
        <v>290</v>
      </c>
      <c r="B301" s="133">
        <f>IF(Open[[#This Row],[PR Rang beim letzten Turnier]]&gt;Open[[#This Row],[PR Rang]],1,IF(Open[[#This Row],[PR Rang beim letzten Turnier]]=Open[[#This Row],[PR Rang]],0,-1))</f>
        <v>0</v>
      </c>
      <c r="C301" s="134">
        <f>RANK(Open[[#This Row],[PR Punkte]],Open[PR Punkte],0)</f>
        <v>290</v>
      </c>
      <c r="D301" t="s">
        <v>774</v>
      </c>
      <c r="E301" t="s">
        <v>10</v>
      </c>
      <c r="F301" s="135">
        <f>SUM(Open[[#This Row],[PR 1]:[PR 3]])</f>
        <v>30</v>
      </c>
      <c r="G301" s="52">
        <f>LARGE(Open[[#This Row],[TS ZH O/B 26.03.23]:[PR3]],1)</f>
        <v>30</v>
      </c>
      <c r="H301" s="52">
        <f>LARGE(Open[[#This Row],[TS ZH O/B 26.03.23]:[PR3]],2)</f>
        <v>0</v>
      </c>
      <c r="I301" s="52">
        <f>LARGE(Open[[#This Row],[TS ZH O/B 26.03.23]:[PR3]],3)</f>
        <v>0</v>
      </c>
      <c r="J301" s="137">
        <f t="shared" si="8"/>
        <v>290</v>
      </c>
      <c r="K301" s="136">
        <f t="shared" si="9"/>
        <v>30</v>
      </c>
      <c r="L301" s="52">
        <f>IFERROR(VLOOKUP(Open[[#This Row],[TS ZH O/B 26.03.23 Rang]],$AZ$7:$BA$101,2,0)*L$5," ")</f>
        <v>30</v>
      </c>
      <c r="M301" s="52" t="str">
        <f>IFERROR(VLOOKUP(Open[[#This Row],[TS SG O 29.04.23 Rang]],$AZ$7:$BA$101,2,0)*M$5," ")</f>
        <v xml:space="preserve"> </v>
      </c>
      <c r="N301" s="52" t="str">
        <f>IFERROR(VLOOKUP(Open[[#This Row],[TS ES O 11.06.23 Rang]],$AZ$7:$BA$101,2,0)*N$5," ")</f>
        <v xml:space="preserve"> </v>
      </c>
      <c r="O301" s="52" t="str">
        <f>IFERROR(VLOOKUP(Open[[#This Row],[TS SH O 24.06.23 Rang]],$AZ$7:$BA$101,2,0)*O$5," ")</f>
        <v xml:space="preserve"> </v>
      </c>
      <c r="P301" s="52" t="str">
        <f>IFERROR(VLOOKUP(Open[[#This Row],[TS LU O A 1.6.23 R]],$AZ$7:$BA$101,2,0)*P$5," ")</f>
        <v xml:space="preserve"> </v>
      </c>
      <c r="Q301" s="52" t="str">
        <f>IFERROR(VLOOKUP(Open[[#This Row],[TS LU O B 1.6.23 R]],$AZ$7:$BA$101,2,0)*Q$5," ")</f>
        <v xml:space="preserve"> </v>
      </c>
      <c r="R301" s="52" t="str">
        <f>IFERROR(VLOOKUP(Open[[#This Row],[TS ZH O/A 8.7.23 R]],$AZ$7:$BA$101,2,0)*R$5," ")</f>
        <v xml:space="preserve"> </v>
      </c>
      <c r="S301" s="148" t="str">
        <f>IFERROR(VLOOKUP(Open[[#This Row],[TS ZH O/B 8.7.23 R]],$AZ$7:$BA$101,2,0)*S$5," ")</f>
        <v xml:space="preserve"> </v>
      </c>
      <c r="T301" s="148" t="str">
        <f>IFERROR(VLOOKUP(Open[[#This Row],[TS BA O A 12.08.23 R]],$AZ$7:$BA$101,2,0)*T$5," ")</f>
        <v xml:space="preserve"> </v>
      </c>
      <c r="U301" s="148" t="str">
        <f>IFERROR(VLOOKUP(Open[[#This Row],[TS BA O B 12.08.23  R]],$AZ$7:$BA$101,2,0)*U$5," ")</f>
        <v xml:space="preserve"> </v>
      </c>
      <c r="V301" s="148" t="str">
        <f>IFERROR(VLOOKUP(Open[[#This Row],[SM LT O A 2.9.23 R]],$AZ$7:$BA$101,2,0)*V$5," ")</f>
        <v xml:space="preserve"> </v>
      </c>
      <c r="W301" s="148" t="str">
        <f>IFERROR(VLOOKUP(Open[[#This Row],[SM LT O B 2.9.23 R]],$AZ$7:$BA$101,2,0)*W$5," ")</f>
        <v xml:space="preserve"> </v>
      </c>
      <c r="X301" s="148" t="str">
        <f>IFERROR(VLOOKUP(Open[[#This Row],[TS LA O 16.9.23 R]],$AZ$7:$BA$101,2,0)*X$5," ")</f>
        <v xml:space="preserve"> </v>
      </c>
      <c r="Y301" s="148" t="str">
        <f>IFERROR(VLOOKUP(Open[[#This Row],[TS ZH O 8.10.23 R]],$AZ$7:$BA$101,2,0)*Y$5," ")</f>
        <v xml:space="preserve"> </v>
      </c>
      <c r="Z301" s="148" t="str">
        <f>IFERROR(VLOOKUP(Open[[#This Row],[TS ZH O/A 6.1.24 R]],$AZ$7:$BA$101,2,0)*Z$5," ")</f>
        <v xml:space="preserve"> </v>
      </c>
      <c r="AA301" s="148" t="str">
        <f>IFERROR(VLOOKUP(Open[[#This Row],[TS ZH O/B 6.1.24 R]],$AZ$7:$BA$101,2,0)*AA$5," ")</f>
        <v xml:space="preserve"> </v>
      </c>
      <c r="AB301" s="148" t="str">
        <f>IFERROR(VLOOKUP(Open[[#This Row],[TS SH O 13.1.24 R]],$AZ$7:$BA$101,2,0)*AB$5," ")</f>
        <v xml:space="preserve"> </v>
      </c>
      <c r="AC301">
        <v>0</v>
      </c>
      <c r="AD301">
        <v>0</v>
      </c>
      <c r="AE301">
        <v>0</v>
      </c>
      <c r="AF301" s="63">
        <v>12</v>
      </c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</row>
    <row r="302" spans="1:48">
      <c r="A302" s="134">
        <f>RANK(Open[[#This Row],[PR Punkte]],Open[PR Punkte],0)</f>
        <v>290</v>
      </c>
      <c r="B302" s="133">
        <f>IF(Open[[#This Row],[PR Rang beim letzten Turnier]]&gt;Open[[#This Row],[PR Rang]],1,IF(Open[[#This Row],[PR Rang beim letzten Turnier]]=Open[[#This Row],[PR Rang]],0,-1))</f>
        <v>0</v>
      </c>
      <c r="C302" s="134">
        <f>RANK(Open[[#This Row],[PR Punkte]],Open[PR Punkte],0)</f>
        <v>290</v>
      </c>
      <c r="D302" t="s">
        <v>790</v>
      </c>
      <c r="E302" t="s">
        <v>10</v>
      </c>
      <c r="F302" s="135">
        <f>SUM(Open[[#This Row],[PR 1]:[PR 3]])</f>
        <v>30</v>
      </c>
      <c r="G302" s="52">
        <f>LARGE(Open[[#This Row],[TS ZH O/B 26.03.23]:[PR3]],1)</f>
        <v>30</v>
      </c>
      <c r="H302" s="52">
        <f>LARGE(Open[[#This Row],[TS ZH O/B 26.03.23]:[PR3]],2)</f>
        <v>0</v>
      </c>
      <c r="I302" s="52">
        <f>LARGE(Open[[#This Row],[TS ZH O/B 26.03.23]:[PR3]],3)</f>
        <v>0</v>
      </c>
      <c r="J302" s="137">
        <f t="shared" si="8"/>
        <v>290</v>
      </c>
      <c r="K302" s="136">
        <f t="shared" si="9"/>
        <v>30</v>
      </c>
      <c r="L302" s="52">
        <f>IFERROR(VLOOKUP(Open[[#This Row],[TS ZH O/B 26.03.23 Rang]],$AZ$7:$BA$101,2,0)*L$5," ")</f>
        <v>30</v>
      </c>
      <c r="M302" s="52" t="str">
        <f>IFERROR(VLOOKUP(Open[[#This Row],[TS SG O 29.04.23 Rang]],$AZ$7:$BA$101,2,0)*M$5," ")</f>
        <v xml:space="preserve"> </v>
      </c>
      <c r="N302" s="52" t="str">
        <f>IFERROR(VLOOKUP(Open[[#This Row],[TS ES O 11.06.23 Rang]],$AZ$7:$BA$101,2,0)*N$5," ")</f>
        <v xml:space="preserve"> </v>
      </c>
      <c r="O302" s="52" t="str">
        <f>IFERROR(VLOOKUP(Open[[#This Row],[TS SH O 24.06.23 Rang]],$AZ$7:$BA$101,2,0)*O$5," ")</f>
        <v xml:space="preserve"> </v>
      </c>
      <c r="P302" s="52" t="str">
        <f>IFERROR(VLOOKUP(Open[[#This Row],[TS LU O A 1.6.23 R]],$AZ$7:$BA$101,2,0)*P$5," ")</f>
        <v xml:space="preserve"> </v>
      </c>
      <c r="Q302" s="52" t="str">
        <f>IFERROR(VLOOKUP(Open[[#This Row],[TS LU O B 1.6.23 R]],$AZ$7:$BA$101,2,0)*Q$5," ")</f>
        <v xml:space="preserve"> </v>
      </c>
      <c r="R302" s="52" t="str">
        <f>IFERROR(VLOOKUP(Open[[#This Row],[TS ZH O/A 8.7.23 R]],$AZ$7:$BA$101,2,0)*R$5," ")</f>
        <v xml:space="preserve"> </v>
      </c>
      <c r="S302" s="148" t="str">
        <f>IFERROR(VLOOKUP(Open[[#This Row],[TS ZH O/B 8.7.23 R]],$AZ$7:$BA$101,2,0)*S$5," ")</f>
        <v xml:space="preserve"> </v>
      </c>
      <c r="T302" s="148" t="str">
        <f>IFERROR(VLOOKUP(Open[[#This Row],[TS BA O A 12.08.23 R]],$AZ$7:$BA$101,2,0)*T$5," ")</f>
        <v xml:space="preserve"> </v>
      </c>
      <c r="U302" s="148" t="str">
        <f>IFERROR(VLOOKUP(Open[[#This Row],[TS BA O B 12.08.23  R]],$AZ$7:$BA$101,2,0)*U$5," ")</f>
        <v xml:space="preserve"> </v>
      </c>
      <c r="V302" s="148" t="str">
        <f>IFERROR(VLOOKUP(Open[[#This Row],[SM LT O A 2.9.23 R]],$AZ$7:$BA$101,2,0)*V$5," ")</f>
        <v xml:space="preserve"> </v>
      </c>
      <c r="W302" s="148" t="str">
        <f>IFERROR(VLOOKUP(Open[[#This Row],[SM LT O B 2.9.23 R]],$AZ$7:$BA$101,2,0)*W$5," ")</f>
        <v xml:space="preserve"> </v>
      </c>
      <c r="X302" s="148" t="str">
        <f>IFERROR(VLOOKUP(Open[[#This Row],[TS LA O 16.9.23 R]],$AZ$7:$BA$101,2,0)*X$5," ")</f>
        <v xml:space="preserve"> </v>
      </c>
      <c r="Y302" s="148" t="str">
        <f>IFERROR(VLOOKUP(Open[[#This Row],[TS ZH O 8.10.23 R]],$AZ$7:$BA$101,2,0)*Y$5," ")</f>
        <v xml:space="preserve"> </v>
      </c>
      <c r="Z302" s="148" t="str">
        <f>IFERROR(VLOOKUP(Open[[#This Row],[TS ZH O/A 6.1.24 R]],$AZ$7:$BA$101,2,0)*Z$5," ")</f>
        <v xml:space="preserve"> </v>
      </c>
      <c r="AA302" s="148" t="str">
        <f>IFERROR(VLOOKUP(Open[[#This Row],[TS ZH O/B 6.1.24 R]],$AZ$7:$BA$101,2,0)*AA$5," ")</f>
        <v xml:space="preserve"> </v>
      </c>
      <c r="AB302" s="148" t="str">
        <f>IFERROR(VLOOKUP(Open[[#This Row],[TS SH O 13.1.24 R]],$AZ$7:$BA$101,2,0)*AB$5," ")</f>
        <v xml:space="preserve"> </v>
      </c>
      <c r="AC302">
        <v>0</v>
      </c>
      <c r="AD302">
        <v>0</v>
      </c>
      <c r="AE302">
        <v>0</v>
      </c>
      <c r="AF302" s="63">
        <v>12</v>
      </c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</row>
    <row r="303" spans="1:48">
      <c r="A303" s="53">
        <f>RANK(Open[[#This Row],[PR Punkte]],Open[PR Punkte],0)</f>
        <v>290</v>
      </c>
      <c r="B303">
        <f>IF(Open[[#This Row],[PR Rang beim letzten Turnier]]&gt;Open[[#This Row],[PR Rang]],1,IF(Open[[#This Row],[PR Rang beim letzten Turnier]]=Open[[#This Row],[PR Rang]],0,-1))</f>
        <v>0</v>
      </c>
      <c r="C303" s="53">
        <f>RANK(Open[[#This Row],[PR Punkte]],Open[PR Punkte],0)</f>
        <v>290</v>
      </c>
      <c r="D303" s="1" t="s">
        <v>666</v>
      </c>
      <c r="E303" t="s">
        <v>10</v>
      </c>
      <c r="F303" s="99">
        <f>SUM(Open[[#This Row],[PR 1]:[PR 3]])</f>
        <v>30</v>
      </c>
      <c r="G303" s="52">
        <f>LARGE(Open[[#This Row],[TS ZH O/B 26.03.23]:[PR3]],1)</f>
        <v>30</v>
      </c>
      <c r="H303" s="52">
        <f>LARGE(Open[[#This Row],[TS ZH O/B 26.03.23]:[PR3]],2)</f>
        <v>0</v>
      </c>
      <c r="I303" s="52">
        <f>LARGE(Open[[#This Row],[TS ZH O/B 26.03.23]:[PR3]],3)</f>
        <v>0</v>
      </c>
      <c r="J303" s="1">
        <f t="shared" si="8"/>
        <v>290</v>
      </c>
      <c r="K303" s="52">
        <f t="shared" si="9"/>
        <v>30</v>
      </c>
      <c r="L303" s="52" t="str">
        <f>IFERROR(VLOOKUP(Open[[#This Row],[TS ZH O/B 26.03.23 Rang]],$AZ$7:$BA$101,2,0)*L$5," ")</f>
        <v xml:space="preserve"> </v>
      </c>
      <c r="M303" s="52" t="str">
        <f>IFERROR(VLOOKUP(Open[[#This Row],[TS SG O 29.04.23 Rang]],$AZ$7:$BA$101,2,0)*M$5," ")</f>
        <v xml:space="preserve"> </v>
      </c>
      <c r="N303" s="52" t="str">
        <f>IFERROR(VLOOKUP(Open[[#This Row],[TS ES O 11.06.23 Rang]],$AZ$7:$BA$101,2,0)*N$5," ")</f>
        <v xml:space="preserve"> </v>
      </c>
      <c r="O303" s="52" t="str">
        <f>IFERROR(VLOOKUP(Open[[#This Row],[TS SH O 24.06.23 Rang]],$AZ$7:$BA$101,2,0)*O$5," ")</f>
        <v xml:space="preserve"> </v>
      </c>
      <c r="P303" s="52" t="str">
        <f>IFERROR(VLOOKUP(Open[[#This Row],[TS LU O A 1.6.23 R]],$AZ$7:$BA$101,2,0)*P$5," ")</f>
        <v xml:space="preserve"> </v>
      </c>
      <c r="Q303" s="52" t="str">
        <f>IFERROR(VLOOKUP(Open[[#This Row],[TS LU O B 1.6.23 R]],$AZ$7:$BA$101,2,0)*Q$5," ")</f>
        <v xml:space="preserve"> </v>
      </c>
      <c r="R303" s="52" t="str">
        <f>IFERROR(VLOOKUP(Open[[#This Row],[TS ZH O/A 8.7.23 R]],$AZ$7:$BA$101,2,0)*R$5," ")</f>
        <v xml:space="preserve"> </v>
      </c>
      <c r="S303" s="148" t="str">
        <f>IFERROR(VLOOKUP(Open[[#This Row],[TS ZH O/B 8.7.23 R]],$AZ$7:$BA$101,2,0)*S$5," ")</f>
        <v xml:space="preserve"> </v>
      </c>
      <c r="T303" s="148" t="str">
        <f>IFERROR(VLOOKUP(Open[[#This Row],[TS BA O A 12.08.23 R]],$AZ$7:$BA$101,2,0)*T$5," ")</f>
        <v xml:space="preserve"> </v>
      </c>
      <c r="U303" s="148" t="str">
        <f>IFERROR(VLOOKUP(Open[[#This Row],[TS BA O B 12.08.23  R]],$AZ$7:$BA$101,2,0)*U$5," ")</f>
        <v xml:space="preserve"> </v>
      </c>
      <c r="V303" s="148" t="str">
        <f>IFERROR(VLOOKUP(Open[[#This Row],[SM LT O A 2.9.23 R]],$AZ$7:$BA$101,2,0)*V$5," ")</f>
        <v xml:space="preserve"> </v>
      </c>
      <c r="W303" s="148">
        <f>IFERROR(VLOOKUP(Open[[#This Row],[SM LT O B 2.9.23 R]],$AZ$7:$BA$101,2,0)*W$5," ")</f>
        <v>30</v>
      </c>
      <c r="X303" s="148" t="str">
        <f>IFERROR(VLOOKUP(Open[[#This Row],[TS LA O 16.9.23 R]],$AZ$7:$BA$101,2,0)*X$5," ")</f>
        <v xml:space="preserve"> </v>
      </c>
      <c r="Y303" s="148" t="str">
        <f>IFERROR(VLOOKUP(Open[[#This Row],[TS ZH O 8.10.23 R]],$AZ$7:$BA$101,2,0)*Y$5," ")</f>
        <v xml:space="preserve"> </v>
      </c>
      <c r="Z303" s="148" t="str">
        <f>IFERROR(VLOOKUP(Open[[#This Row],[TS ZH O/A 6.1.24 R]],$AZ$7:$BA$101,2,0)*Z$5," ")</f>
        <v xml:space="preserve"> </v>
      </c>
      <c r="AA303" s="148" t="str">
        <f>IFERROR(VLOOKUP(Open[[#This Row],[TS ZH O/B 6.1.24 R]],$AZ$7:$BA$101,2,0)*AA$5," ")</f>
        <v xml:space="preserve"> </v>
      </c>
      <c r="AB303" s="148" t="str">
        <f>IFERROR(VLOOKUP(Open[[#This Row],[TS SH O 13.1.24 R]],$AZ$7:$BA$101,2,0)*AB$5," ")</f>
        <v xml:space="preserve"> </v>
      </c>
      <c r="AC303">
        <v>0</v>
      </c>
      <c r="AD303">
        <v>0</v>
      </c>
      <c r="AE303">
        <v>0</v>
      </c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>
        <v>11</v>
      </c>
      <c r="AR303" s="63"/>
      <c r="AS303" s="63"/>
      <c r="AT303" s="63"/>
      <c r="AU303" s="63"/>
      <c r="AV303" s="63"/>
    </row>
    <row r="304" spans="1:48">
      <c r="A304" s="53">
        <f>RANK(Open[[#This Row],[PR Punkte]],Open[PR Punkte],0)</f>
        <v>290</v>
      </c>
      <c r="B304">
        <f>IF(Open[[#This Row],[PR Rang beim letzten Turnier]]&gt;Open[[#This Row],[PR Rang]],1,IF(Open[[#This Row],[PR Rang beim letzten Turnier]]=Open[[#This Row],[PR Rang]],0,-1))</f>
        <v>0</v>
      </c>
      <c r="C304" s="53">
        <f>RANK(Open[[#This Row],[PR Punkte]],Open[PR Punkte],0)</f>
        <v>290</v>
      </c>
      <c r="D304" s="1" t="s">
        <v>946</v>
      </c>
      <c r="E304" t="s">
        <v>10</v>
      </c>
      <c r="F304" s="52">
        <f>SUM(Open[[#This Row],[PR 1]:[PR 3]])</f>
        <v>30</v>
      </c>
      <c r="G304" s="52">
        <f>LARGE(Open[[#This Row],[TS ZH O/B 26.03.23]:[PR3]],1)</f>
        <v>30</v>
      </c>
      <c r="H304" s="52">
        <f>LARGE(Open[[#This Row],[TS ZH O/B 26.03.23]:[PR3]],2)</f>
        <v>0</v>
      </c>
      <c r="I304" s="52">
        <f>LARGE(Open[[#This Row],[TS ZH O/B 26.03.23]:[PR3]],3)</f>
        <v>0</v>
      </c>
      <c r="J304" s="1">
        <f t="shared" si="8"/>
        <v>290</v>
      </c>
      <c r="K304" s="52">
        <f t="shared" si="9"/>
        <v>30</v>
      </c>
      <c r="L304" s="52" t="str">
        <f>IFERROR(VLOOKUP(Open[[#This Row],[TS ZH O/B 26.03.23 Rang]],$AZ$7:$BA$101,2,0)*L$5," ")</f>
        <v xml:space="preserve"> </v>
      </c>
      <c r="M304" s="52" t="str">
        <f>IFERROR(VLOOKUP(Open[[#This Row],[TS SG O 29.04.23 Rang]],$AZ$7:$BA$101,2,0)*M$5," ")</f>
        <v xml:space="preserve"> </v>
      </c>
      <c r="N304" s="52" t="str">
        <f>IFERROR(VLOOKUP(Open[[#This Row],[TS ES O 11.06.23 Rang]],$AZ$7:$BA$101,2,0)*N$5," ")</f>
        <v xml:space="preserve"> </v>
      </c>
      <c r="O304" s="52" t="str">
        <f>IFERROR(VLOOKUP(Open[[#This Row],[TS SH O 24.06.23 Rang]],$AZ$7:$BA$101,2,0)*O$5," ")</f>
        <v xml:space="preserve"> </v>
      </c>
      <c r="P304" s="52" t="str">
        <f>IFERROR(VLOOKUP(Open[[#This Row],[TS LU O A 1.6.23 R]],$AZ$7:$BA$101,2,0)*P$5," ")</f>
        <v xml:space="preserve"> </v>
      </c>
      <c r="Q304" s="52" t="str">
        <f>IFERROR(VLOOKUP(Open[[#This Row],[TS LU O B 1.6.23 R]],$AZ$7:$BA$101,2,0)*Q$5," ")</f>
        <v xml:space="preserve"> </v>
      </c>
      <c r="R304" s="52" t="str">
        <f>IFERROR(VLOOKUP(Open[[#This Row],[TS ZH O/A 8.7.23 R]],$AZ$7:$BA$101,2,0)*R$5," ")</f>
        <v xml:space="preserve"> </v>
      </c>
      <c r="S304" s="148" t="str">
        <f>IFERROR(VLOOKUP(Open[[#This Row],[TS ZH O/B 8.7.23 R]],$AZ$7:$BA$101,2,0)*S$5," ")</f>
        <v xml:space="preserve"> </v>
      </c>
      <c r="T304" s="148" t="str">
        <f>IFERROR(VLOOKUP(Open[[#This Row],[TS BA O A 12.08.23 R]],$AZ$7:$BA$101,2,0)*T$5," ")</f>
        <v xml:space="preserve"> </v>
      </c>
      <c r="U304" s="148" t="str">
        <f>IFERROR(VLOOKUP(Open[[#This Row],[TS BA O B 12.08.23  R]],$AZ$7:$BA$101,2,0)*U$5," ")</f>
        <v xml:space="preserve"> </v>
      </c>
      <c r="V304" s="148" t="str">
        <f>IFERROR(VLOOKUP(Open[[#This Row],[SM LT O A 2.9.23 R]],$AZ$7:$BA$101,2,0)*V$5," ")</f>
        <v xml:space="preserve"> </v>
      </c>
      <c r="W304" s="148">
        <f>IFERROR(VLOOKUP(Open[[#This Row],[SM LT O B 2.9.23 R]],$AZ$7:$BA$101,2,0)*W$5," ")</f>
        <v>30</v>
      </c>
      <c r="X304" s="148" t="str">
        <f>IFERROR(VLOOKUP(Open[[#This Row],[TS LA O 16.9.23 R]],$AZ$7:$BA$101,2,0)*X$5," ")</f>
        <v xml:space="preserve"> </v>
      </c>
      <c r="Y304" s="148" t="str">
        <f>IFERROR(VLOOKUP(Open[[#This Row],[TS ZH O 8.10.23 R]],$AZ$7:$BA$101,2,0)*Y$5," ")</f>
        <v xml:space="preserve"> </v>
      </c>
      <c r="Z304" s="148" t="str">
        <f>IFERROR(VLOOKUP(Open[[#This Row],[TS ZH O/A 6.1.24 R]],$AZ$7:$BA$101,2,0)*Z$5," ")</f>
        <v xml:space="preserve"> </v>
      </c>
      <c r="AA304" s="148" t="str">
        <f>IFERROR(VLOOKUP(Open[[#This Row],[TS ZH O/B 6.1.24 R]],$AZ$7:$BA$101,2,0)*AA$5," ")</f>
        <v xml:space="preserve"> </v>
      </c>
      <c r="AB304" s="148" t="str">
        <f>IFERROR(VLOOKUP(Open[[#This Row],[TS SH O 13.1.24 R]],$AZ$7:$BA$101,2,0)*AB$5," ")</f>
        <v xml:space="preserve"> </v>
      </c>
      <c r="AC304">
        <v>0</v>
      </c>
      <c r="AD304">
        <v>0</v>
      </c>
      <c r="AE304">
        <v>0</v>
      </c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>
        <v>9</v>
      </c>
      <c r="AR304" s="63"/>
      <c r="AS304" s="63"/>
      <c r="AT304" s="63"/>
      <c r="AU304" s="63"/>
      <c r="AV304" s="63"/>
    </row>
    <row r="305" spans="1:48">
      <c r="A305" s="53">
        <f>RANK(Open[[#This Row],[PR Punkte]],Open[PR Punkte],0)</f>
        <v>290</v>
      </c>
      <c r="B305">
        <f>IF(Open[[#This Row],[PR Rang beim letzten Turnier]]&gt;Open[[#This Row],[PR Rang]],1,IF(Open[[#This Row],[PR Rang beim letzten Turnier]]=Open[[#This Row],[PR Rang]],0,-1))</f>
        <v>0</v>
      </c>
      <c r="C305" s="53">
        <f>RANK(Open[[#This Row],[PR Punkte]],Open[PR Punkte],0)</f>
        <v>290</v>
      </c>
      <c r="D305" s="1" t="s">
        <v>948</v>
      </c>
      <c r="E305" t="s">
        <v>10</v>
      </c>
      <c r="F305" s="52">
        <f>SUM(Open[[#This Row],[PR 1]:[PR 3]])</f>
        <v>30</v>
      </c>
      <c r="G305" s="52">
        <f>LARGE(Open[[#This Row],[TS ZH O/B 26.03.23]:[PR3]],1)</f>
        <v>30</v>
      </c>
      <c r="H305" s="52">
        <f>LARGE(Open[[#This Row],[TS ZH O/B 26.03.23]:[PR3]],2)</f>
        <v>0</v>
      </c>
      <c r="I305" s="52">
        <f>LARGE(Open[[#This Row],[TS ZH O/B 26.03.23]:[PR3]],3)</f>
        <v>0</v>
      </c>
      <c r="J305" s="1">
        <f t="shared" si="8"/>
        <v>290</v>
      </c>
      <c r="K305" s="52">
        <f t="shared" si="9"/>
        <v>30</v>
      </c>
      <c r="L305" s="52" t="str">
        <f>IFERROR(VLOOKUP(Open[[#This Row],[TS ZH O/B 26.03.23 Rang]],$AZ$7:$BA$101,2,0)*L$5," ")</f>
        <v xml:space="preserve"> </v>
      </c>
      <c r="M305" s="52" t="str">
        <f>IFERROR(VLOOKUP(Open[[#This Row],[TS SG O 29.04.23 Rang]],$AZ$7:$BA$101,2,0)*M$5," ")</f>
        <v xml:space="preserve"> </v>
      </c>
      <c r="N305" s="52" t="str">
        <f>IFERROR(VLOOKUP(Open[[#This Row],[TS ES O 11.06.23 Rang]],$AZ$7:$BA$101,2,0)*N$5," ")</f>
        <v xml:space="preserve"> </v>
      </c>
      <c r="O305" s="52" t="str">
        <f>IFERROR(VLOOKUP(Open[[#This Row],[TS SH O 24.06.23 Rang]],$AZ$7:$BA$101,2,0)*O$5," ")</f>
        <v xml:space="preserve"> </v>
      </c>
      <c r="P305" s="52" t="str">
        <f>IFERROR(VLOOKUP(Open[[#This Row],[TS LU O A 1.6.23 R]],$AZ$7:$BA$101,2,0)*P$5," ")</f>
        <v xml:space="preserve"> </v>
      </c>
      <c r="Q305" s="52" t="str">
        <f>IFERROR(VLOOKUP(Open[[#This Row],[TS LU O B 1.6.23 R]],$AZ$7:$BA$101,2,0)*Q$5," ")</f>
        <v xml:space="preserve"> </v>
      </c>
      <c r="R305" s="52" t="str">
        <f>IFERROR(VLOOKUP(Open[[#This Row],[TS ZH O/A 8.7.23 R]],$AZ$7:$BA$101,2,0)*R$5," ")</f>
        <v xml:space="preserve"> </v>
      </c>
      <c r="S305" s="148" t="str">
        <f>IFERROR(VLOOKUP(Open[[#This Row],[TS ZH O/B 8.7.23 R]],$AZ$7:$BA$101,2,0)*S$5," ")</f>
        <v xml:space="preserve"> </v>
      </c>
      <c r="T305" s="148" t="str">
        <f>IFERROR(VLOOKUP(Open[[#This Row],[TS BA O A 12.08.23 R]],$AZ$7:$BA$101,2,0)*T$5," ")</f>
        <v xml:space="preserve"> </v>
      </c>
      <c r="U305" s="148" t="str">
        <f>IFERROR(VLOOKUP(Open[[#This Row],[TS BA O B 12.08.23  R]],$AZ$7:$BA$101,2,0)*U$5," ")</f>
        <v xml:space="preserve"> </v>
      </c>
      <c r="V305" s="148" t="str">
        <f>IFERROR(VLOOKUP(Open[[#This Row],[SM LT O A 2.9.23 R]],$AZ$7:$BA$101,2,0)*V$5," ")</f>
        <v xml:space="preserve"> </v>
      </c>
      <c r="W305" s="148">
        <f>IFERROR(VLOOKUP(Open[[#This Row],[SM LT O B 2.9.23 R]],$AZ$7:$BA$101,2,0)*W$5," ")</f>
        <v>30</v>
      </c>
      <c r="X305" s="148" t="str">
        <f>IFERROR(VLOOKUP(Open[[#This Row],[TS LA O 16.9.23 R]],$AZ$7:$BA$101,2,0)*X$5," ")</f>
        <v xml:space="preserve"> </v>
      </c>
      <c r="Y305" s="148" t="str">
        <f>IFERROR(VLOOKUP(Open[[#This Row],[TS ZH O 8.10.23 R]],$AZ$7:$BA$101,2,0)*Y$5," ")</f>
        <v xml:space="preserve"> </v>
      </c>
      <c r="Z305" s="148" t="str">
        <f>IFERROR(VLOOKUP(Open[[#This Row],[TS ZH O/A 6.1.24 R]],$AZ$7:$BA$101,2,0)*Z$5," ")</f>
        <v xml:space="preserve"> </v>
      </c>
      <c r="AA305" s="148" t="str">
        <f>IFERROR(VLOOKUP(Open[[#This Row],[TS ZH O/B 6.1.24 R]],$AZ$7:$BA$101,2,0)*AA$5," ")</f>
        <v xml:space="preserve"> </v>
      </c>
      <c r="AB305" s="148" t="str">
        <f>IFERROR(VLOOKUP(Open[[#This Row],[TS SH O 13.1.24 R]],$AZ$7:$BA$101,2,0)*AB$5," ")</f>
        <v xml:space="preserve"> </v>
      </c>
      <c r="AC305">
        <v>0</v>
      </c>
      <c r="AD305">
        <v>0</v>
      </c>
      <c r="AE305">
        <v>0</v>
      </c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>
        <v>10</v>
      </c>
      <c r="AR305" s="63"/>
      <c r="AS305" s="63"/>
      <c r="AT305" s="63"/>
      <c r="AU305" s="63"/>
      <c r="AV305" s="63"/>
    </row>
    <row r="306" spans="1:48">
      <c r="A306" s="53">
        <f>RANK(Open[[#This Row],[PR Punkte]],Open[PR Punkte],0)</f>
        <v>290</v>
      </c>
      <c r="B306">
        <f>IF(Open[[#This Row],[PR Rang beim letzten Turnier]]&gt;Open[[#This Row],[PR Rang]],1,IF(Open[[#This Row],[PR Rang beim letzten Turnier]]=Open[[#This Row],[PR Rang]],0,-1))</f>
        <v>0</v>
      </c>
      <c r="C306" s="53">
        <f>RANK(Open[[#This Row],[PR Punkte]],Open[PR Punkte],0)</f>
        <v>290</v>
      </c>
      <c r="D306" s="1" t="s">
        <v>949</v>
      </c>
      <c r="E306" t="s">
        <v>10</v>
      </c>
      <c r="F306" s="52">
        <f>SUM(Open[[#This Row],[PR 1]:[PR 3]])</f>
        <v>30</v>
      </c>
      <c r="G306" s="52">
        <f>LARGE(Open[[#This Row],[TS ZH O/B 26.03.23]:[PR3]],1)</f>
        <v>30</v>
      </c>
      <c r="H306" s="52">
        <f>LARGE(Open[[#This Row],[TS ZH O/B 26.03.23]:[PR3]],2)</f>
        <v>0</v>
      </c>
      <c r="I306" s="52">
        <f>LARGE(Open[[#This Row],[TS ZH O/B 26.03.23]:[PR3]],3)</f>
        <v>0</v>
      </c>
      <c r="J306" s="1">
        <f t="shared" si="8"/>
        <v>290</v>
      </c>
      <c r="K306" s="52">
        <f t="shared" si="9"/>
        <v>30</v>
      </c>
      <c r="L306" s="52" t="str">
        <f>IFERROR(VLOOKUP(Open[[#This Row],[TS ZH O/B 26.03.23 Rang]],$AZ$7:$BA$101,2,0)*L$5," ")</f>
        <v xml:space="preserve"> </v>
      </c>
      <c r="M306" s="52" t="str">
        <f>IFERROR(VLOOKUP(Open[[#This Row],[TS SG O 29.04.23 Rang]],$AZ$7:$BA$101,2,0)*M$5," ")</f>
        <v xml:space="preserve"> </v>
      </c>
      <c r="N306" s="52" t="str">
        <f>IFERROR(VLOOKUP(Open[[#This Row],[TS ES O 11.06.23 Rang]],$AZ$7:$BA$101,2,0)*N$5," ")</f>
        <v xml:space="preserve"> </v>
      </c>
      <c r="O306" s="52" t="str">
        <f>IFERROR(VLOOKUP(Open[[#This Row],[TS SH O 24.06.23 Rang]],$AZ$7:$BA$101,2,0)*O$5," ")</f>
        <v xml:space="preserve"> </v>
      </c>
      <c r="P306" s="52" t="str">
        <f>IFERROR(VLOOKUP(Open[[#This Row],[TS LU O A 1.6.23 R]],$AZ$7:$BA$101,2,0)*P$5," ")</f>
        <v xml:space="preserve"> </v>
      </c>
      <c r="Q306" s="52" t="str">
        <f>IFERROR(VLOOKUP(Open[[#This Row],[TS LU O B 1.6.23 R]],$AZ$7:$BA$101,2,0)*Q$5," ")</f>
        <v xml:space="preserve"> </v>
      </c>
      <c r="R306" s="52" t="str">
        <f>IFERROR(VLOOKUP(Open[[#This Row],[TS ZH O/A 8.7.23 R]],$AZ$7:$BA$101,2,0)*R$5," ")</f>
        <v xml:space="preserve"> </v>
      </c>
      <c r="S306" s="148" t="str">
        <f>IFERROR(VLOOKUP(Open[[#This Row],[TS ZH O/B 8.7.23 R]],$AZ$7:$BA$101,2,0)*S$5," ")</f>
        <v xml:space="preserve"> </v>
      </c>
      <c r="T306" s="148" t="str">
        <f>IFERROR(VLOOKUP(Open[[#This Row],[TS BA O A 12.08.23 R]],$AZ$7:$BA$101,2,0)*T$5," ")</f>
        <v xml:space="preserve"> </v>
      </c>
      <c r="U306" s="148" t="str">
        <f>IFERROR(VLOOKUP(Open[[#This Row],[TS BA O B 12.08.23  R]],$AZ$7:$BA$101,2,0)*U$5," ")</f>
        <v xml:space="preserve"> </v>
      </c>
      <c r="V306" s="148" t="str">
        <f>IFERROR(VLOOKUP(Open[[#This Row],[SM LT O A 2.9.23 R]],$AZ$7:$BA$101,2,0)*V$5," ")</f>
        <v xml:space="preserve"> </v>
      </c>
      <c r="W306" s="148">
        <f>IFERROR(VLOOKUP(Open[[#This Row],[SM LT O B 2.9.23 R]],$AZ$7:$BA$101,2,0)*W$5," ")</f>
        <v>30</v>
      </c>
      <c r="X306" s="148" t="str">
        <f>IFERROR(VLOOKUP(Open[[#This Row],[TS LA O 16.9.23 R]],$AZ$7:$BA$101,2,0)*X$5," ")</f>
        <v xml:space="preserve"> </v>
      </c>
      <c r="Y306" s="148" t="str">
        <f>IFERROR(VLOOKUP(Open[[#This Row],[TS ZH O 8.10.23 R]],$AZ$7:$BA$101,2,0)*Y$5," ")</f>
        <v xml:space="preserve"> </v>
      </c>
      <c r="Z306" s="148" t="str">
        <f>IFERROR(VLOOKUP(Open[[#This Row],[TS ZH O/A 6.1.24 R]],$AZ$7:$BA$101,2,0)*Z$5," ")</f>
        <v xml:space="preserve"> </v>
      </c>
      <c r="AA306" s="148" t="str">
        <f>IFERROR(VLOOKUP(Open[[#This Row],[TS ZH O/B 6.1.24 R]],$AZ$7:$BA$101,2,0)*AA$5," ")</f>
        <v xml:space="preserve"> </v>
      </c>
      <c r="AB306" s="148" t="str">
        <f>IFERROR(VLOOKUP(Open[[#This Row],[TS SH O 13.1.24 R]],$AZ$7:$BA$101,2,0)*AB$5," ")</f>
        <v xml:space="preserve"> </v>
      </c>
      <c r="AC306">
        <v>0</v>
      </c>
      <c r="AD306">
        <v>0</v>
      </c>
      <c r="AE306">
        <v>0</v>
      </c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>
        <v>10</v>
      </c>
      <c r="AR306" s="63"/>
      <c r="AS306" s="63"/>
      <c r="AT306" s="63"/>
      <c r="AU306" s="63"/>
      <c r="AV306" s="63"/>
    </row>
    <row r="307" spans="1:48">
      <c r="A307" s="152">
        <f>RANK(Open[[#This Row],[PR Punkte]],Open[PR Punkte],0)</f>
        <v>290</v>
      </c>
      <c r="B307" s="151">
        <f>IF(Open[[#This Row],[PR Rang beim letzten Turnier]]&gt;Open[[#This Row],[PR Rang]],1,IF(Open[[#This Row],[PR Rang beim letzten Turnier]]=Open[[#This Row],[PR Rang]],0,-1))</f>
        <v>0</v>
      </c>
      <c r="C307" s="152">
        <f>RANK(Open[[#This Row],[PR Punkte]],Open[PR Punkte],0)</f>
        <v>290</v>
      </c>
      <c r="D307" s="153" t="s">
        <v>1021</v>
      </c>
      <c r="E307" t="s">
        <v>10</v>
      </c>
      <c r="F307" s="154">
        <f>SUM(Open[[#This Row],[PR 1]:[PR 3]])</f>
        <v>30</v>
      </c>
      <c r="G307" s="52">
        <f>LARGE(Open[[#This Row],[TS ZH O/B 26.03.23]:[PR3]],1)</f>
        <v>30</v>
      </c>
      <c r="H307" s="52">
        <f>LARGE(Open[[#This Row],[TS ZH O/B 26.03.23]:[PR3]],2)</f>
        <v>0</v>
      </c>
      <c r="I307" s="52">
        <f>LARGE(Open[[#This Row],[TS ZH O/B 26.03.23]:[PR3]],3)</f>
        <v>0</v>
      </c>
      <c r="J307" s="153">
        <f t="shared" si="8"/>
        <v>290</v>
      </c>
      <c r="K307" s="155">
        <f t="shared" si="9"/>
        <v>30</v>
      </c>
      <c r="L307" s="52" t="str">
        <f>IFERROR(VLOOKUP(Open[[#This Row],[TS ZH O/B 26.03.23 Rang]],$AZ$7:$BA$101,2,0)*L$5," ")</f>
        <v xml:space="preserve"> </v>
      </c>
      <c r="M307" s="52" t="str">
        <f>IFERROR(VLOOKUP(Open[[#This Row],[TS SG O 29.04.23 Rang]],$AZ$7:$BA$101,2,0)*M$5," ")</f>
        <v xml:space="preserve"> </v>
      </c>
      <c r="N307" s="52" t="str">
        <f>IFERROR(VLOOKUP(Open[[#This Row],[TS ES O 11.06.23 Rang]],$AZ$7:$BA$101,2,0)*N$5," ")</f>
        <v xml:space="preserve"> </v>
      </c>
      <c r="O307" s="52" t="str">
        <f>IFERROR(VLOOKUP(Open[[#This Row],[TS SH O 24.06.23 Rang]],$AZ$7:$BA$101,2,0)*O$5," ")</f>
        <v xml:space="preserve"> </v>
      </c>
      <c r="P307" s="52" t="str">
        <f>IFERROR(VLOOKUP(Open[[#This Row],[TS LU O A 1.6.23 R]],$AZ$7:$BA$101,2,0)*P$5," ")</f>
        <v xml:space="preserve"> </v>
      </c>
      <c r="Q307" s="52" t="str">
        <f>IFERROR(VLOOKUP(Open[[#This Row],[TS LU O B 1.6.23 R]],$AZ$7:$BA$101,2,0)*Q$5," ")</f>
        <v xml:space="preserve"> </v>
      </c>
      <c r="R307" s="52" t="str">
        <f>IFERROR(VLOOKUP(Open[[#This Row],[TS ZH O/A 8.7.23 R]],$AZ$7:$BA$101,2,0)*R$5," ")</f>
        <v xml:space="preserve"> </v>
      </c>
      <c r="S307" s="148" t="str">
        <f>IFERROR(VLOOKUP(Open[[#This Row],[TS ZH O/B 8.7.23 R]],$AZ$7:$BA$101,2,0)*S$5," ")</f>
        <v xml:space="preserve"> </v>
      </c>
      <c r="T307" s="148" t="str">
        <f>IFERROR(VLOOKUP(Open[[#This Row],[TS BA O A 12.08.23 R]],$AZ$7:$BA$101,2,0)*T$5," ")</f>
        <v xml:space="preserve"> </v>
      </c>
      <c r="U307" s="148" t="str">
        <f>IFERROR(VLOOKUP(Open[[#This Row],[TS BA O B 12.08.23  R]],$AZ$7:$BA$101,2,0)*U$5," ")</f>
        <v xml:space="preserve"> </v>
      </c>
      <c r="V307" s="148" t="str">
        <f>IFERROR(VLOOKUP(Open[[#This Row],[SM LT O A 2.9.23 R]],$AZ$7:$BA$101,2,0)*V$5," ")</f>
        <v xml:space="preserve"> </v>
      </c>
      <c r="W307" s="148" t="str">
        <f>IFERROR(VLOOKUP(Open[[#This Row],[SM LT O B 2.9.23 R]],$AZ$7:$BA$101,2,0)*W$5," ")</f>
        <v xml:space="preserve"> </v>
      </c>
      <c r="X307" s="148" t="str">
        <f>IFERROR(VLOOKUP(Open[[#This Row],[TS LA O 16.9.23 R]],$AZ$7:$BA$101,2,0)*X$5," ")</f>
        <v xml:space="preserve"> </v>
      </c>
      <c r="Y307" s="148" t="str">
        <f>IFERROR(VLOOKUP(Open[[#This Row],[TS ZH O 8.10.23 R]],$AZ$7:$BA$101,2,0)*Y$5," ")</f>
        <v xml:space="preserve"> </v>
      </c>
      <c r="Z307" s="148" t="str">
        <f>IFERROR(VLOOKUP(Open[[#This Row],[TS ZH O/A 6.1.24 R]],$AZ$7:$BA$101,2,0)*Z$5," ")</f>
        <v xml:space="preserve"> </v>
      </c>
      <c r="AA307" s="148">
        <f>IFERROR(VLOOKUP(Open[[#This Row],[TS ZH O/B 6.1.24 R]],$AZ$7:$BA$101,2,0)*AA$5," ")</f>
        <v>30</v>
      </c>
      <c r="AB307" s="148" t="str">
        <f>IFERROR(VLOOKUP(Open[[#This Row],[TS SH O 13.1.24 R]],$AZ$7:$BA$101,2,0)*AB$5," ")</f>
        <v xml:space="preserve"> </v>
      </c>
      <c r="AC307">
        <v>0</v>
      </c>
      <c r="AD307">
        <v>0</v>
      </c>
      <c r="AE307">
        <v>0</v>
      </c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>
        <v>9</v>
      </c>
      <c r="AV307" s="63"/>
    </row>
    <row r="308" spans="1:48">
      <c r="A308" s="152">
        <f>RANK(Open[[#This Row],[PR Punkte]],Open[PR Punkte],0)</f>
        <v>290</v>
      </c>
      <c r="B308" s="151">
        <f>IF(Open[[#This Row],[PR Rang beim letzten Turnier]]&gt;Open[[#This Row],[PR Rang]],1,IF(Open[[#This Row],[PR Rang beim letzten Turnier]]=Open[[#This Row],[PR Rang]],0,-1))</f>
        <v>0</v>
      </c>
      <c r="C308" s="152">
        <f>RANK(Open[[#This Row],[PR Punkte]],Open[PR Punkte],0)</f>
        <v>290</v>
      </c>
      <c r="D308" s="153" t="s">
        <v>1022</v>
      </c>
      <c r="E308" t="s">
        <v>10</v>
      </c>
      <c r="F308" s="154">
        <f>SUM(Open[[#This Row],[PR 1]:[PR 3]])</f>
        <v>30</v>
      </c>
      <c r="G308" s="52">
        <f>LARGE(Open[[#This Row],[TS ZH O/B 26.03.23]:[PR3]],1)</f>
        <v>30</v>
      </c>
      <c r="H308" s="52">
        <f>LARGE(Open[[#This Row],[TS ZH O/B 26.03.23]:[PR3]],2)</f>
        <v>0</v>
      </c>
      <c r="I308" s="52">
        <f>LARGE(Open[[#This Row],[TS ZH O/B 26.03.23]:[PR3]],3)</f>
        <v>0</v>
      </c>
      <c r="J308" s="153">
        <f t="shared" si="8"/>
        <v>290</v>
      </c>
      <c r="K308" s="155">
        <f t="shared" si="9"/>
        <v>30</v>
      </c>
      <c r="L308" s="52" t="str">
        <f>IFERROR(VLOOKUP(Open[[#This Row],[TS ZH O/B 26.03.23 Rang]],$AZ$7:$BA$101,2,0)*L$5," ")</f>
        <v xml:space="preserve"> </v>
      </c>
      <c r="M308" s="52" t="str">
        <f>IFERROR(VLOOKUP(Open[[#This Row],[TS SG O 29.04.23 Rang]],$AZ$7:$BA$101,2,0)*M$5," ")</f>
        <v xml:space="preserve"> </v>
      </c>
      <c r="N308" s="52" t="str">
        <f>IFERROR(VLOOKUP(Open[[#This Row],[TS ES O 11.06.23 Rang]],$AZ$7:$BA$101,2,0)*N$5," ")</f>
        <v xml:space="preserve"> </v>
      </c>
      <c r="O308" s="52" t="str">
        <f>IFERROR(VLOOKUP(Open[[#This Row],[TS SH O 24.06.23 Rang]],$AZ$7:$BA$101,2,0)*O$5," ")</f>
        <v xml:space="preserve"> </v>
      </c>
      <c r="P308" s="52" t="str">
        <f>IFERROR(VLOOKUP(Open[[#This Row],[TS LU O A 1.6.23 R]],$AZ$7:$BA$101,2,0)*P$5," ")</f>
        <v xml:space="preserve"> </v>
      </c>
      <c r="Q308" s="52" t="str">
        <f>IFERROR(VLOOKUP(Open[[#This Row],[TS LU O B 1.6.23 R]],$AZ$7:$BA$101,2,0)*Q$5," ")</f>
        <v xml:space="preserve"> </v>
      </c>
      <c r="R308" s="52" t="str">
        <f>IFERROR(VLOOKUP(Open[[#This Row],[TS ZH O/A 8.7.23 R]],$AZ$7:$BA$101,2,0)*R$5," ")</f>
        <v xml:space="preserve"> </v>
      </c>
      <c r="S308" s="148" t="str">
        <f>IFERROR(VLOOKUP(Open[[#This Row],[TS ZH O/B 8.7.23 R]],$AZ$7:$BA$101,2,0)*S$5," ")</f>
        <v xml:space="preserve"> </v>
      </c>
      <c r="T308" s="148" t="str">
        <f>IFERROR(VLOOKUP(Open[[#This Row],[TS BA O A 12.08.23 R]],$AZ$7:$BA$101,2,0)*T$5," ")</f>
        <v xml:space="preserve"> </v>
      </c>
      <c r="U308" s="148" t="str">
        <f>IFERROR(VLOOKUP(Open[[#This Row],[TS BA O B 12.08.23  R]],$AZ$7:$BA$101,2,0)*U$5," ")</f>
        <v xml:space="preserve"> </v>
      </c>
      <c r="V308" s="148" t="str">
        <f>IFERROR(VLOOKUP(Open[[#This Row],[SM LT O A 2.9.23 R]],$AZ$7:$BA$101,2,0)*V$5," ")</f>
        <v xml:space="preserve"> </v>
      </c>
      <c r="W308" s="148" t="str">
        <f>IFERROR(VLOOKUP(Open[[#This Row],[SM LT O B 2.9.23 R]],$AZ$7:$BA$101,2,0)*W$5," ")</f>
        <v xml:space="preserve"> </v>
      </c>
      <c r="X308" s="148" t="str">
        <f>IFERROR(VLOOKUP(Open[[#This Row],[TS LA O 16.9.23 R]],$AZ$7:$BA$101,2,0)*X$5," ")</f>
        <v xml:space="preserve"> </v>
      </c>
      <c r="Y308" s="148" t="str">
        <f>IFERROR(VLOOKUP(Open[[#This Row],[TS ZH O 8.10.23 R]],$AZ$7:$BA$101,2,0)*Y$5," ")</f>
        <v xml:space="preserve"> </v>
      </c>
      <c r="Z308" s="148" t="str">
        <f>IFERROR(VLOOKUP(Open[[#This Row],[TS ZH O/A 6.1.24 R]],$AZ$7:$BA$101,2,0)*Z$5," ")</f>
        <v xml:space="preserve"> </v>
      </c>
      <c r="AA308" s="148">
        <f>IFERROR(VLOOKUP(Open[[#This Row],[TS ZH O/B 6.1.24 R]],$AZ$7:$BA$101,2,0)*AA$5," ")</f>
        <v>30</v>
      </c>
      <c r="AB308" s="148" t="str">
        <f>IFERROR(VLOOKUP(Open[[#This Row],[TS SH O 13.1.24 R]],$AZ$7:$BA$101,2,0)*AB$5," ")</f>
        <v xml:space="preserve"> </v>
      </c>
      <c r="AC308">
        <v>0</v>
      </c>
      <c r="AD308">
        <v>0</v>
      </c>
      <c r="AE308">
        <v>0</v>
      </c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>
        <v>9</v>
      </c>
      <c r="AV308" s="63"/>
    </row>
    <row r="309" spans="1:48">
      <c r="A309" s="152">
        <f>RANK(Open[[#This Row],[PR Punkte]],Open[PR Punkte],0)</f>
        <v>290</v>
      </c>
      <c r="B309" s="151">
        <f>IF(Open[[#This Row],[PR Rang beim letzten Turnier]]&gt;Open[[#This Row],[PR Rang]],1,IF(Open[[#This Row],[PR Rang beim letzten Turnier]]=Open[[#This Row],[PR Rang]],0,-1))</f>
        <v>0</v>
      </c>
      <c r="C309" s="152">
        <f>RANK(Open[[#This Row],[PR Punkte]],Open[PR Punkte],0)</f>
        <v>290</v>
      </c>
      <c r="D309" s="153" t="s">
        <v>1023</v>
      </c>
      <c r="E309" t="s">
        <v>10</v>
      </c>
      <c r="F309" s="154">
        <f>SUM(Open[[#This Row],[PR 1]:[PR 3]])</f>
        <v>30</v>
      </c>
      <c r="G309" s="52">
        <f>LARGE(Open[[#This Row],[TS ZH O/B 26.03.23]:[PR3]],1)</f>
        <v>30</v>
      </c>
      <c r="H309" s="52">
        <f>LARGE(Open[[#This Row],[TS ZH O/B 26.03.23]:[PR3]],2)</f>
        <v>0</v>
      </c>
      <c r="I309" s="52">
        <f>LARGE(Open[[#This Row],[TS ZH O/B 26.03.23]:[PR3]],3)</f>
        <v>0</v>
      </c>
      <c r="J309" s="153">
        <f t="shared" si="8"/>
        <v>290</v>
      </c>
      <c r="K309" s="155">
        <f t="shared" si="9"/>
        <v>30</v>
      </c>
      <c r="L309" s="52" t="str">
        <f>IFERROR(VLOOKUP(Open[[#This Row],[TS ZH O/B 26.03.23 Rang]],$AZ$7:$BA$101,2,0)*L$5," ")</f>
        <v xml:space="preserve"> </v>
      </c>
      <c r="M309" s="52" t="str">
        <f>IFERROR(VLOOKUP(Open[[#This Row],[TS SG O 29.04.23 Rang]],$AZ$7:$BA$101,2,0)*M$5," ")</f>
        <v xml:space="preserve"> </v>
      </c>
      <c r="N309" s="52" t="str">
        <f>IFERROR(VLOOKUP(Open[[#This Row],[TS ES O 11.06.23 Rang]],$AZ$7:$BA$101,2,0)*N$5," ")</f>
        <v xml:space="preserve"> </v>
      </c>
      <c r="O309" s="52" t="str">
        <f>IFERROR(VLOOKUP(Open[[#This Row],[TS SH O 24.06.23 Rang]],$AZ$7:$BA$101,2,0)*O$5," ")</f>
        <v xml:space="preserve"> </v>
      </c>
      <c r="P309" s="52" t="str">
        <f>IFERROR(VLOOKUP(Open[[#This Row],[TS LU O A 1.6.23 R]],$AZ$7:$BA$101,2,0)*P$5," ")</f>
        <v xml:space="preserve"> </v>
      </c>
      <c r="Q309" s="52" t="str">
        <f>IFERROR(VLOOKUP(Open[[#This Row],[TS LU O B 1.6.23 R]],$AZ$7:$BA$101,2,0)*Q$5," ")</f>
        <v xml:space="preserve"> </v>
      </c>
      <c r="R309" s="52" t="str">
        <f>IFERROR(VLOOKUP(Open[[#This Row],[TS ZH O/A 8.7.23 R]],$AZ$7:$BA$101,2,0)*R$5," ")</f>
        <v xml:space="preserve"> </v>
      </c>
      <c r="S309" s="148" t="str">
        <f>IFERROR(VLOOKUP(Open[[#This Row],[TS ZH O/B 8.7.23 R]],$AZ$7:$BA$101,2,0)*S$5," ")</f>
        <v xml:space="preserve"> </v>
      </c>
      <c r="T309" s="148" t="str">
        <f>IFERROR(VLOOKUP(Open[[#This Row],[TS BA O A 12.08.23 R]],$AZ$7:$BA$101,2,0)*T$5," ")</f>
        <v xml:space="preserve"> </v>
      </c>
      <c r="U309" s="148" t="str">
        <f>IFERROR(VLOOKUP(Open[[#This Row],[TS BA O B 12.08.23  R]],$AZ$7:$BA$101,2,0)*U$5," ")</f>
        <v xml:space="preserve"> </v>
      </c>
      <c r="V309" s="148" t="str">
        <f>IFERROR(VLOOKUP(Open[[#This Row],[SM LT O A 2.9.23 R]],$AZ$7:$BA$101,2,0)*V$5," ")</f>
        <v xml:space="preserve"> </v>
      </c>
      <c r="W309" s="148" t="str">
        <f>IFERROR(VLOOKUP(Open[[#This Row],[SM LT O B 2.9.23 R]],$AZ$7:$BA$101,2,0)*W$5," ")</f>
        <v xml:space="preserve"> </v>
      </c>
      <c r="X309" s="148" t="str">
        <f>IFERROR(VLOOKUP(Open[[#This Row],[TS LA O 16.9.23 R]],$AZ$7:$BA$101,2,0)*X$5," ")</f>
        <v xml:space="preserve"> </v>
      </c>
      <c r="Y309" s="148" t="str">
        <f>IFERROR(VLOOKUP(Open[[#This Row],[TS ZH O 8.10.23 R]],$AZ$7:$BA$101,2,0)*Y$5," ")</f>
        <v xml:space="preserve"> </v>
      </c>
      <c r="Z309" s="148" t="str">
        <f>IFERROR(VLOOKUP(Open[[#This Row],[TS ZH O/A 6.1.24 R]],$AZ$7:$BA$101,2,0)*Z$5," ")</f>
        <v xml:space="preserve"> </v>
      </c>
      <c r="AA309" s="148">
        <f>IFERROR(VLOOKUP(Open[[#This Row],[TS ZH O/B 6.1.24 R]],$AZ$7:$BA$101,2,0)*AA$5," ")</f>
        <v>30</v>
      </c>
      <c r="AB309" s="148" t="str">
        <f>IFERROR(VLOOKUP(Open[[#This Row],[TS SH O 13.1.24 R]],$AZ$7:$BA$101,2,0)*AB$5," ")</f>
        <v xml:space="preserve"> </v>
      </c>
      <c r="AC309">
        <v>0</v>
      </c>
      <c r="AD309">
        <v>0</v>
      </c>
      <c r="AE309">
        <v>0</v>
      </c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>
        <v>10</v>
      </c>
      <c r="AV309" s="63"/>
    </row>
    <row r="310" spans="1:48">
      <c r="A310" s="152">
        <f>RANK(Open[[#This Row],[PR Punkte]],Open[PR Punkte],0)</f>
        <v>290</v>
      </c>
      <c r="B310" s="151">
        <f>IF(Open[[#This Row],[PR Rang beim letzten Turnier]]&gt;Open[[#This Row],[PR Rang]],1,IF(Open[[#This Row],[PR Rang beim letzten Turnier]]=Open[[#This Row],[PR Rang]],0,-1))</f>
        <v>0</v>
      </c>
      <c r="C310" s="152">
        <f>RANK(Open[[#This Row],[PR Punkte]],Open[PR Punkte],0)</f>
        <v>290</v>
      </c>
      <c r="D310" s="153" t="s">
        <v>1024</v>
      </c>
      <c r="E310" t="s">
        <v>10</v>
      </c>
      <c r="F310" s="154">
        <f>SUM(Open[[#This Row],[PR 1]:[PR 3]])</f>
        <v>30</v>
      </c>
      <c r="G310" s="52">
        <f>LARGE(Open[[#This Row],[TS ZH O/B 26.03.23]:[PR3]],1)</f>
        <v>30</v>
      </c>
      <c r="H310" s="52">
        <f>LARGE(Open[[#This Row],[TS ZH O/B 26.03.23]:[PR3]],2)</f>
        <v>0</v>
      </c>
      <c r="I310" s="52">
        <f>LARGE(Open[[#This Row],[TS ZH O/B 26.03.23]:[PR3]],3)</f>
        <v>0</v>
      </c>
      <c r="J310" s="153">
        <f t="shared" si="8"/>
        <v>290</v>
      </c>
      <c r="K310" s="155">
        <f t="shared" si="9"/>
        <v>30</v>
      </c>
      <c r="L310" s="52" t="str">
        <f>IFERROR(VLOOKUP(Open[[#This Row],[TS ZH O/B 26.03.23 Rang]],$AZ$7:$BA$101,2,0)*L$5," ")</f>
        <v xml:space="preserve"> </v>
      </c>
      <c r="M310" s="52" t="str">
        <f>IFERROR(VLOOKUP(Open[[#This Row],[TS SG O 29.04.23 Rang]],$AZ$7:$BA$101,2,0)*M$5," ")</f>
        <v xml:space="preserve"> </v>
      </c>
      <c r="N310" s="52" t="str">
        <f>IFERROR(VLOOKUP(Open[[#This Row],[TS ES O 11.06.23 Rang]],$AZ$7:$BA$101,2,0)*N$5," ")</f>
        <v xml:space="preserve"> </v>
      </c>
      <c r="O310" s="52" t="str">
        <f>IFERROR(VLOOKUP(Open[[#This Row],[TS SH O 24.06.23 Rang]],$AZ$7:$BA$101,2,0)*O$5," ")</f>
        <v xml:space="preserve"> </v>
      </c>
      <c r="P310" s="52" t="str">
        <f>IFERROR(VLOOKUP(Open[[#This Row],[TS LU O A 1.6.23 R]],$AZ$7:$BA$101,2,0)*P$5," ")</f>
        <v xml:space="preserve"> </v>
      </c>
      <c r="Q310" s="52" t="str">
        <f>IFERROR(VLOOKUP(Open[[#This Row],[TS LU O B 1.6.23 R]],$AZ$7:$BA$101,2,0)*Q$5," ")</f>
        <v xml:space="preserve"> </v>
      </c>
      <c r="R310" s="52" t="str">
        <f>IFERROR(VLOOKUP(Open[[#This Row],[TS ZH O/A 8.7.23 R]],$AZ$7:$BA$101,2,0)*R$5," ")</f>
        <v xml:space="preserve"> </v>
      </c>
      <c r="S310" s="148" t="str">
        <f>IFERROR(VLOOKUP(Open[[#This Row],[TS ZH O/B 8.7.23 R]],$AZ$7:$BA$101,2,0)*S$5," ")</f>
        <v xml:space="preserve"> </v>
      </c>
      <c r="T310" s="148" t="str">
        <f>IFERROR(VLOOKUP(Open[[#This Row],[TS BA O A 12.08.23 R]],$AZ$7:$BA$101,2,0)*T$5," ")</f>
        <v xml:space="preserve"> </v>
      </c>
      <c r="U310" s="148" t="str">
        <f>IFERROR(VLOOKUP(Open[[#This Row],[TS BA O B 12.08.23  R]],$AZ$7:$BA$101,2,0)*U$5," ")</f>
        <v xml:space="preserve"> </v>
      </c>
      <c r="V310" s="148" t="str">
        <f>IFERROR(VLOOKUP(Open[[#This Row],[SM LT O A 2.9.23 R]],$AZ$7:$BA$101,2,0)*V$5," ")</f>
        <v xml:space="preserve"> </v>
      </c>
      <c r="W310" s="148" t="str">
        <f>IFERROR(VLOOKUP(Open[[#This Row],[SM LT O B 2.9.23 R]],$AZ$7:$BA$101,2,0)*W$5," ")</f>
        <v xml:space="preserve"> </v>
      </c>
      <c r="X310" s="148" t="str">
        <f>IFERROR(VLOOKUP(Open[[#This Row],[TS LA O 16.9.23 R]],$AZ$7:$BA$101,2,0)*X$5," ")</f>
        <v xml:space="preserve"> </v>
      </c>
      <c r="Y310" s="148" t="str">
        <f>IFERROR(VLOOKUP(Open[[#This Row],[TS ZH O 8.10.23 R]],$AZ$7:$BA$101,2,0)*Y$5," ")</f>
        <v xml:space="preserve"> </v>
      </c>
      <c r="Z310" s="148" t="str">
        <f>IFERROR(VLOOKUP(Open[[#This Row],[TS ZH O/A 6.1.24 R]],$AZ$7:$BA$101,2,0)*Z$5," ")</f>
        <v xml:space="preserve"> </v>
      </c>
      <c r="AA310" s="148">
        <f>IFERROR(VLOOKUP(Open[[#This Row],[TS ZH O/B 6.1.24 R]],$AZ$7:$BA$101,2,0)*AA$5," ")</f>
        <v>30</v>
      </c>
      <c r="AB310" s="148" t="str">
        <f>IFERROR(VLOOKUP(Open[[#This Row],[TS SH O 13.1.24 R]],$AZ$7:$BA$101,2,0)*AB$5," ")</f>
        <v xml:space="preserve"> </v>
      </c>
      <c r="AC310">
        <v>0</v>
      </c>
      <c r="AD310">
        <v>0</v>
      </c>
      <c r="AE310">
        <v>0</v>
      </c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>
        <v>10</v>
      </c>
      <c r="AV310" s="63"/>
    </row>
    <row r="311" spans="1:48">
      <c r="A311" s="152">
        <f>RANK(Open[[#This Row],[PR Punkte]],Open[PR Punkte],0)</f>
        <v>290</v>
      </c>
      <c r="B311" s="151">
        <f>IF(Open[[#This Row],[PR Rang beim letzten Turnier]]&gt;Open[[#This Row],[PR Rang]],1,IF(Open[[#This Row],[PR Rang beim letzten Turnier]]=Open[[#This Row],[PR Rang]],0,-1))</f>
        <v>0</v>
      </c>
      <c r="C311" s="152">
        <f>RANK(Open[[#This Row],[PR Punkte]],Open[PR Punkte],0)</f>
        <v>290</v>
      </c>
      <c r="D311" s="153" t="s">
        <v>1025</v>
      </c>
      <c r="E311" t="s">
        <v>10</v>
      </c>
      <c r="F311" s="154">
        <f>SUM(Open[[#This Row],[PR 1]:[PR 3]])</f>
        <v>30</v>
      </c>
      <c r="G311" s="52">
        <f>LARGE(Open[[#This Row],[TS ZH O/B 26.03.23]:[PR3]],1)</f>
        <v>30</v>
      </c>
      <c r="H311" s="52">
        <f>LARGE(Open[[#This Row],[TS ZH O/B 26.03.23]:[PR3]],2)</f>
        <v>0</v>
      </c>
      <c r="I311" s="52">
        <f>LARGE(Open[[#This Row],[TS ZH O/B 26.03.23]:[PR3]],3)</f>
        <v>0</v>
      </c>
      <c r="J311" s="153">
        <f t="shared" si="8"/>
        <v>290</v>
      </c>
      <c r="K311" s="155">
        <f t="shared" si="9"/>
        <v>30</v>
      </c>
      <c r="L311" s="52" t="str">
        <f>IFERROR(VLOOKUP(Open[[#This Row],[TS ZH O/B 26.03.23 Rang]],$AZ$7:$BA$101,2,0)*L$5," ")</f>
        <v xml:space="preserve"> </v>
      </c>
      <c r="M311" s="52" t="str">
        <f>IFERROR(VLOOKUP(Open[[#This Row],[TS SG O 29.04.23 Rang]],$AZ$7:$BA$101,2,0)*M$5," ")</f>
        <v xml:space="preserve"> </v>
      </c>
      <c r="N311" s="52" t="str">
        <f>IFERROR(VLOOKUP(Open[[#This Row],[TS ES O 11.06.23 Rang]],$AZ$7:$BA$101,2,0)*N$5," ")</f>
        <v xml:space="preserve"> </v>
      </c>
      <c r="O311" s="52" t="str">
        <f>IFERROR(VLOOKUP(Open[[#This Row],[TS SH O 24.06.23 Rang]],$AZ$7:$BA$101,2,0)*O$5," ")</f>
        <v xml:space="preserve"> </v>
      </c>
      <c r="P311" s="52" t="str">
        <f>IFERROR(VLOOKUP(Open[[#This Row],[TS LU O A 1.6.23 R]],$AZ$7:$BA$101,2,0)*P$5," ")</f>
        <v xml:space="preserve"> </v>
      </c>
      <c r="Q311" s="52" t="str">
        <f>IFERROR(VLOOKUP(Open[[#This Row],[TS LU O B 1.6.23 R]],$AZ$7:$BA$101,2,0)*Q$5," ")</f>
        <v xml:space="preserve"> </v>
      </c>
      <c r="R311" s="52" t="str">
        <f>IFERROR(VLOOKUP(Open[[#This Row],[TS ZH O/A 8.7.23 R]],$AZ$7:$BA$101,2,0)*R$5," ")</f>
        <v xml:space="preserve"> </v>
      </c>
      <c r="S311" s="148" t="str">
        <f>IFERROR(VLOOKUP(Open[[#This Row],[TS ZH O/B 8.7.23 R]],$AZ$7:$BA$101,2,0)*S$5," ")</f>
        <v xml:space="preserve"> </v>
      </c>
      <c r="T311" s="148" t="str">
        <f>IFERROR(VLOOKUP(Open[[#This Row],[TS BA O A 12.08.23 R]],$AZ$7:$BA$101,2,0)*T$5," ")</f>
        <v xml:space="preserve"> </v>
      </c>
      <c r="U311" s="148" t="str">
        <f>IFERROR(VLOOKUP(Open[[#This Row],[TS BA O B 12.08.23  R]],$AZ$7:$BA$101,2,0)*U$5," ")</f>
        <v xml:space="preserve"> </v>
      </c>
      <c r="V311" s="148" t="str">
        <f>IFERROR(VLOOKUP(Open[[#This Row],[SM LT O A 2.9.23 R]],$AZ$7:$BA$101,2,0)*V$5," ")</f>
        <v xml:space="preserve"> </v>
      </c>
      <c r="W311" s="148" t="str">
        <f>IFERROR(VLOOKUP(Open[[#This Row],[SM LT O B 2.9.23 R]],$AZ$7:$BA$101,2,0)*W$5," ")</f>
        <v xml:space="preserve"> </v>
      </c>
      <c r="X311" s="148" t="str">
        <f>IFERROR(VLOOKUP(Open[[#This Row],[TS LA O 16.9.23 R]],$AZ$7:$BA$101,2,0)*X$5," ")</f>
        <v xml:space="preserve"> </v>
      </c>
      <c r="Y311" s="148" t="str">
        <f>IFERROR(VLOOKUP(Open[[#This Row],[TS ZH O 8.10.23 R]],$AZ$7:$BA$101,2,0)*Y$5," ")</f>
        <v xml:space="preserve"> </v>
      </c>
      <c r="Z311" s="148" t="str">
        <f>IFERROR(VLOOKUP(Open[[#This Row],[TS ZH O/A 6.1.24 R]],$AZ$7:$BA$101,2,0)*Z$5," ")</f>
        <v xml:space="preserve"> </v>
      </c>
      <c r="AA311" s="148">
        <f>IFERROR(VLOOKUP(Open[[#This Row],[TS ZH O/B 6.1.24 R]],$AZ$7:$BA$101,2,0)*AA$5," ")</f>
        <v>30</v>
      </c>
      <c r="AB311" s="148" t="str">
        <f>IFERROR(VLOOKUP(Open[[#This Row],[TS SH O 13.1.24 R]],$AZ$7:$BA$101,2,0)*AB$5," ")</f>
        <v xml:space="preserve"> </v>
      </c>
      <c r="AC311">
        <v>0</v>
      </c>
      <c r="AD311">
        <v>0</v>
      </c>
      <c r="AE311">
        <v>0</v>
      </c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>
        <v>11</v>
      </c>
      <c r="AV311" s="63"/>
    </row>
    <row r="312" spans="1:48">
      <c r="A312" s="152">
        <f>RANK(Open[[#This Row],[PR Punkte]],Open[PR Punkte],0)</f>
        <v>290</v>
      </c>
      <c r="B312" s="151">
        <f>IF(Open[[#This Row],[PR Rang beim letzten Turnier]]&gt;Open[[#This Row],[PR Rang]],1,IF(Open[[#This Row],[PR Rang beim letzten Turnier]]=Open[[#This Row],[PR Rang]],0,-1))</f>
        <v>0</v>
      </c>
      <c r="C312" s="152">
        <f>RANK(Open[[#This Row],[PR Punkte]],Open[PR Punkte],0)</f>
        <v>290</v>
      </c>
      <c r="D312" s="153" t="s">
        <v>1026</v>
      </c>
      <c r="E312" t="s">
        <v>10</v>
      </c>
      <c r="F312" s="154">
        <f>SUM(Open[[#This Row],[PR 1]:[PR 3]])</f>
        <v>30</v>
      </c>
      <c r="G312" s="52">
        <f>LARGE(Open[[#This Row],[TS ZH O/B 26.03.23]:[PR3]],1)</f>
        <v>30</v>
      </c>
      <c r="H312" s="52">
        <f>LARGE(Open[[#This Row],[TS ZH O/B 26.03.23]:[PR3]],2)</f>
        <v>0</v>
      </c>
      <c r="I312" s="52">
        <f>LARGE(Open[[#This Row],[TS ZH O/B 26.03.23]:[PR3]],3)</f>
        <v>0</v>
      </c>
      <c r="J312" s="153">
        <f t="shared" si="8"/>
        <v>290</v>
      </c>
      <c r="K312" s="155">
        <f t="shared" si="9"/>
        <v>30</v>
      </c>
      <c r="L312" s="52" t="str">
        <f>IFERROR(VLOOKUP(Open[[#This Row],[TS ZH O/B 26.03.23 Rang]],$AZ$7:$BA$101,2,0)*L$5," ")</f>
        <v xml:space="preserve"> </v>
      </c>
      <c r="M312" s="52" t="str">
        <f>IFERROR(VLOOKUP(Open[[#This Row],[TS SG O 29.04.23 Rang]],$AZ$7:$BA$101,2,0)*M$5," ")</f>
        <v xml:space="preserve"> </v>
      </c>
      <c r="N312" s="52" t="str">
        <f>IFERROR(VLOOKUP(Open[[#This Row],[TS ES O 11.06.23 Rang]],$AZ$7:$BA$101,2,0)*N$5," ")</f>
        <v xml:space="preserve"> </v>
      </c>
      <c r="O312" s="52" t="str">
        <f>IFERROR(VLOOKUP(Open[[#This Row],[TS SH O 24.06.23 Rang]],$AZ$7:$BA$101,2,0)*O$5," ")</f>
        <v xml:space="preserve"> </v>
      </c>
      <c r="P312" s="52" t="str">
        <f>IFERROR(VLOOKUP(Open[[#This Row],[TS LU O A 1.6.23 R]],$AZ$7:$BA$101,2,0)*P$5," ")</f>
        <v xml:space="preserve"> </v>
      </c>
      <c r="Q312" s="52" t="str">
        <f>IFERROR(VLOOKUP(Open[[#This Row],[TS LU O B 1.6.23 R]],$AZ$7:$BA$101,2,0)*Q$5," ")</f>
        <v xml:space="preserve"> </v>
      </c>
      <c r="R312" s="52" t="str">
        <f>IFERROR(VLOOKUP(Open[[#This Row],[TS ZH O/A 8.7.23 R]],$AZ$7:$BA$101,2,0)*R$5," ")</f>
        <v xml:space="preserve"> </v>
      </c>
      <c r="S312" s="148" t="str">
        <f>IFERROR(VLOOKUP(Open[[#This Row],[TS ZH O/B 8.7.23 R]],$AZ$7:$BA$101,2,0)*S$5," ")</f>
        <v xml:space="preserve"> </v>
      </c>
      <c r="T312" s="148" t="str">
        <f>IFERROR(VLOOKUP(Open[[#This Row],[TS BA O A 12.08.23 R]],$AZ$7:$BA$101,2,0)*T$5," ")</f>
        <v xml:space="preserve"> </v>
      </c>
      <c r="U312" s="148" t="str">
        <f>IFERROR(VLOOKUP(Open[[#This Row],[TS BA O B 12.08.23  R]],$AZ$7:$BA$101,2,0)*U$5," ")</f>
        <v xml:space="preserve"> </v>
      </c>
      <c r="V312" s="148" t="str">
        <f>IFERROR(VLOOKUP(Open[[#This Row],[SM LT O A 2.9.23 R]],$AZ$7:$BA$101,2,0)*V$5," ")</f>
        <v xml:space="preserve"> </v>
      </c>
      <c r="W312" s="148" t="str">
        <f>IFERROR(VLOOKUP(Open[[#This Row],[SM LT O B 2.9.23 R]],$AZ$7:$BA$101,2,0)*W$5," ")</f>
        <v xml:space="preserve"> </v>
      </c>
      <c r="X312" s="148" t="str">
        <f>IFERROR(VLOOKUP(Open[[#This Row],[TS LA O 16.9.23 R]],$AZ$7:$BA$101,2,0)*X$5," ")</f>
        <v xml:space="preserve"> </v>
      </c>
      <c r="Y312" s="148" t="str">
        <f>IFERROR(VLOOKUP(Open[[#This Row],[TS ZH O 8.10.23 R]],$AZ$7:$BA$101,2,0)*Y$5," ")</f>
        <v xml:space="preserve"> </v>
      </c>
      <c r="Z312" s="148" t="str">
        <f>IFERROR(VLOOKUP(Open[[#This Row],[TS ZH O/A 6.1.24 R]],$AZ$7:$BA$101,2,0)*Z$5," ")</f>
        <v xml:space="preserve"> </v>
      </c>
      <c r="AA312" s="148">
        <f>IFERROR(VLOOKUP(Open[[#This Row],[TS ZH O/B 6.1.24 R]],$AZ$7:$BA$101,2,0)*AA$5," ")</f>
        <v>30</v>
      </c>
      <c r="AB312" s="148" t="str">
        <f>IFERROR(VLOOKUP(Open[[#This Row],[TS SH O 13.1.24 R]],$AZ$7:$BA$101,2,0)*AB$5," ")</f>
        <v xml:space="preserve"> </v>
      </c>
      <c r="AC312">
        <v>0</v>
      </c>
      <c r="AD312">
        <v>0</v>
      </c>
      <c r="AE312">
        <v>0</v>
      </c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>
        <v>11</v>
      </c>
      <c r="AV312" s="63"/>
    </row>
    <row r="313" spans="1:48">
      <c r="A313" s="152">
        <f>RANK(Open[[#This Row],[PR Punkte]],Open[PR Punkte],0)</f>
        <v>290</v>
      </c>
      <c r="B313" s="151">
        <f>IF(Open[[#This Row],[PR Rang beim letzten Turnier]]&gt;Open[[#This Row],[PR Rang]],1,IF(Open[[#This Row],[PR Rang beim letzten Turnier]]=Open[[#This Row],[PR Rang]],0,-1))</f>
        <v>0</v>
      </c>
      <c r="C313" s="152">
        <f>RANK(Open[[#This Row],[PR Punkte]],Open[PR Punkte],0)</f>
        <v>290</v>
      </c>
      <c r="D313" s="153" t="s">
        <v>1027</v>
      </c>
      <c r="E313" t="s">
        <v>17</v>
      </c>
      <c r="F313" s="154">
        <f>SUM(Open[[#This Row],[PR 1]:[PR 3]])</f>
        <v>30</v>
      </c>
      <c r="G313" s="52">
        <f>LARGE(Open[[#This Row],[TS ZH O/B 26.03.23]:[PR3]],1)</f>
        <v>30</v>
      </c>
      <c r="H313" s="52">
        <f>LARGE(Open[[#This Row],[TS ZH O/B 26.03.23]:[PR3]],2)</f>
        <v>0</v>
      </c>
      <c r="I313" s="52">
        <f>LARGE(Open[[#This Row],[TS ZH O/B 26.03.23]:[PR3]],3)</f>
        <v>0</v>
      </c>
      <c r="J313" s="153">
        <f t="shared" si="8"/>
        <v>290</v>
      </c>
      <c r="K313" s="155">
        <f t="shared" si="9"/>
        <v>30</v>
      </c>
      <c r="L313" s="52" t="str">
        <f>IFERROR(VLOOKUP(Open[[#This Row],[TS ZH O/B 26.03.23 Rang]],$AZ$7:$BA$101,2,0)*L$5," ")</f>
        <v xml:space="preserve"> </v>
      </c>
      <c r="M313" s="52" t="str">
        <f>IFERROR(VLOOKUP(Open[[#This Row],[TS SG O 29.04.23 Rang]],$AZ$7:$BA$101,2,0)*M$5," ")</f>
        <v xml:space="preserve"> </v>
      </c>
      <c r="N313" s="52" t="str">
        <f>IFERROR(VLOOKUP(Open[[#This Row],[TS ES O 11.06.23 Rang]],$AZ$7:$BA$101,2,0)*N$5," ")</f>
        <v xml:space="preserve"> </v>
      </c>
      <c r="O313" s="52" t="str">
        <f>IFERROR(VLOOKUP(Open[[#This Row],[TS SH O 24.06.23 Rang]],$AZ$7:$BA$101,2,0)*O$5," ")</f>
        <v xml:space="preserve"> </v>
      </c>
      <c r="P313" s="52" t="str">
        <f>IFERROR(VLOOKUP(Open[[#This Row],[TS LU O A 1.6.23 R]],$AZ$7:$BA$101,2,0)*P$5," ")</f>
        <v xml:space="preserve"> </v>
      </c>
      <c r="Q313" s="52" t="str">
        <f>IFERROR(VLOOKUP(Open[[#This Row],[TS LU O B 1.6.23 R]],$AZ$7:$BA$101,2,0)*Q$5," ")</f>
        <v xml:space="preserve"> </v>
      </c>
      <c r="R313" s="52" t="str">
        <f>IFERROR(VLOOKUP(Open[[#This Row],[TS ZH O/A 8.7.23 R]],$AZ$7:$BA$101,2,0)*R$5," ")</f>
        <v xml:space="preserve"> </v>
      </c>
      <c r="S313" s="148" t="str">
        <f>IFERROR(VLOOKUP(Open[[#This Row],[TS ZH O/B 8.7.23 R]],$AZ$7:$BA$101,2,0)*S$5," ")</f>
        <v xml:space="preserve"> </v>
      </c>
      <c r="T313" s="148" t="str">
        <f>IFERROR(VLOOKUP(Open[[#This Row],[TS BA O A 12.08.23 R]],$AZ$7:$BA$101,2,0)*T$5," ")</f>
        <v xml:space="preserve"> </v>
      </c>
      <c r="U313" s="148" t="str">
        <f>IFERROR(VLOOKUP(Open[[#This Row],[TS BA O B 12.08.23  R]],$AZ$7:$BA$101,2,0)*U$5," ")</f>
        <v xml:space="preserve"> </v>
      </c>
      <c r="V313" s="148" t="str">
        <f>IFERROR(VLOOKUP(Open[[#This Row],[SM LT O A 2.9.23 R]],$AZ$7:$BA$101,2,0)*V$5," ")</f>
        <v xml:space="preserve"> </v>
      </c>
      <c r="W313" s="148" t="str">
        <f>IFERROR(VLOOKUP(Open[[#This Row],[SM LT O B 2.9.23 R]],$AZ$7:$BA$101,2,0)*W$5," ")</f>
        <v xml:space="preserve"> </v>
      </c>
      <c r="X313" s="148" t="str">
        <f>IFERROR(VLOOKUP(Open[[#This Row],[TS LA O 16.9.23 R]],$AZ$7:$BA$101,2,0)*X$5," ")</f>
        <v xml:space="preserve"> </v>
      </c>
      <c r="Y313" s="148" t="str">
        <f>IFERROR(VLOOKUP(Open[[#This Row],[TS ZH O 8.10.23 R]],$AZ$7:$BA$101,2,0)*Y$5," ")</f>
        <v xml:space="preserve"> </v>
      </c>
      <c r="Z313" s="148" t="str">
        <f>IFERROR(VLOOKUP(Open[[#This Row],[TS ZH O/A 6.1.24 R]],$AZ$7:$BA$101,2,0)*Z$5," ")</f>
        <v xml:space="preserve"> </v>
      </c>
      <c r="AA313" s="148">
        <f>IFERROR(VLOOKUP(Open[[#This Row],[TS ZH O/B 6.1.24 R]],$AZ$7:$BA$101,2,0)*AA$5," ")</f>
        <v>30</v>
      </c>
      <c r="AB313" s="148" t="str">
        <f>IFERROR(VLOOKUP(Open[[#This Row],[TS SH O 13.1.24 R]],$AZ$7:$BA$101,2,0)*AB$5," ")</f>
        <v xml:space="preserve"> </v>
      </c>
      <c r="AC313">
        <v>0</v>
      </c>
      <c r="AD313">
        <v>0</v>
      </c>
      <c r="AE313">
        <v>0</v>
      </c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>
        <v>12</v>
      </c>
      <c r="AV313" s="63"/>
    </row>
    <row r="314" spans="1:48">
      <c r="A314" s="152">
        <f>RANK(Open[[#This Row],[PR Punkte]],Open[PR Punkte],0)</f>
        <v>290</v>
      </c>
      <c r="B314" s="151">
        <f>IF(Open[[#This Row],[PR Rang beim letzten Turnier]]&gt;Open[[#This Row],[PR Rang]],1,IF(Open[[#This Row],[PR Rang beim letzten Turnier]]=Open[[#This Row],[PR Rang]],0,-1))</f>
        <v>0</v>
      </c>
      <c r="C314" s="152">
        <f>RANK(Open[[#This Row],[PR Punkte]],Open[PR Punkte],0)</f>
        <v>290</v>
      </c>
      <c r="D314" s="153" t="s">
        <v>1028</v>
      </c>
      <c r="E314" t="s">
        <v>17</v>
      </c>
      <c r="F314" s="154">
        <f>SUM(Open[[#This Row],[PR 1]:[PR 3]])</f>
        <v>30</v>
      </c>
      <c r="G314" s="52">
        <f>LARGE(Open[[#This Row],[TS ZH O/B 26.03.23]:[PR3]],1)</f>
        <v>30</v>
      </c>
      <c r="H314" s="52">
        <f>LARGE(Open[[#This Row],[TS ZH O/B 26.03.23]:[PR3]],2)</f>
        <v>0</v>
      </c>
      <c r="I314" s="52">
        <f>LARGE(Open[[#This Row],[TS ZH O/B 26.03.23]:[PR3]],3)</f>
        <v>0</v>
      </c>
      <c r="J314" s="153">
        <f t="shared" si="8"/>
        <v>290</v>
      </c>
      <c r="K314" s="155">
        <f t="shared" si="9"/>
        <v>30</v>
      </c>
      <c r="L314" s="52" t="str">
        <f>IFERROR(VLOOKUP(Open[[#This Row],[TS ZH O/B 26.03.23 Rang]],$AZ$7:$BA$101,2,0)*L$5," ")</f>
        <v xml:space="preserve"> </v>
      </c>
      <c r="M314" s="52" t="str">
        <f>IFERROR(VLOOKUP(Open[[#This Row],[TS SG O 29.04.23 Rang]],$AZ$7:$BA$101,2,0)*M$5," ")</f>
        <v xml:space="preserve"> </v>
      </c>
      <c r="N314" s="52" t="str">
        <f>IFERROR(VLOOKUP(Open[[#This Row],[TS ES O 11.06.23 Rang]],$AZ$7:$BA$101,2,0)*N$5," ")</f>
        <v xml:space="preserve"> </v>
      </c>
      <c r="O314" s="52" t="str">
        <f>IFERROR(VLOOKUP(Open[[#This Row],[TS SH O 24.06.23 Rang]],$AZ$7:$BA$101,2,0)*O$5," ")</f>
        <v xml:space="preserve"> </v>
      </c>
      <c r="P314" s="52" t="str">
        <f>IFERROR(VLOOKUP(Open[[#This Row],[TS LU O A 1.6.23 R]],$AZ$7:$BA$101,2,0)*P$5," ")</f>
        <v xml:space="preserve"> </v>
      </c>
      <c r="Q314" s="52" t="str">
        <f>IFERROR(VLOOKUP(Open[[#This Row],[TS LU O B 1.6.23 R]],$AZ$7:$BA$101,2,0)*Q$5," ")</f>
        <v xml:space="preserve"> </v>
      </c>
      <c r="R314" s="52" t="str">
        <f>IFERROR(VLOOKUP(Open[[#This Row],[TS ZH O/A 8.7.23 R]],$AZ$7:$BA$101,2,0)*R$5," ")</f>
        <v xml:space="preserve"> </v>
      </c>
      <c r="S314" s="148" t="str">
        <f>IFERROR(VLOOKUP(Open[[#This Row],[TS ZH O/B 8.7.23 R]],$AZ$7:$BA$101,2,0)*S$5," ")</f>
        <v xml:space="preserve"> </v>
      </c>
      <c r="T314" s="148" t="str">
        <f>IFERROR(VLOOKUP(Open[[#This Row],[TS BA O A 12.08.23 R]],$AZ$7:$BA$101,2,0)*T$5," ")</f>
        <v xml:space="preserve"> </v>
      </c>
      <c r="U314" s="148" t="str">
        <f>IFERROR(VLOOKUP(Open[[#This Row],[TS BA O B 12.08.23  R]],$AZ$7:$BA$101,2,0)*U$5," ")</f>
        <v xml:space="preserve"> </v>
      </c>
      <c r="V314" s="148" t="str">
        <f>IFERROR(VLOOKUP(Open[[#This Row],[SM LT O A 2.9.23 R]],$AZ$7:$BA$101,2,0)*V$5," ")</f>
        <v xml:space="preserve"> </v>
      </c>
      <c r="W314" s="148" t="str">
        <f>IFERROR(VLOOKUP(Open[[#This Row],[SM LT O B 2.9.23 R]],$AZ$7:$BA$101,2,0)*W$5," ")</f>
        <v xml:space="preserve"> </v>
      </c>
      <c r="X314" s="148" t="str">
        <f>IFERROR(VLOOKUP(Open[[#This Row],[TS LA O 16.9.23 R]],$AZ$7:$BA$101,2,0)*X$5," ")</f>
        <v xml:space="preserve"> </v>
      </c>
      <c r="Y314" s="148" t="str">
        <f>IFERROR(VLOOKUP(Open[[#This Row],[TS ZH O 8.10.23 R]],$AZ$7:$BA$101,2,0)*Y$5," ")</f>
        <v xml:space="preserve"> </v>
      </c>
      <c r="Z314" s="148" t="str">
        <f>IFERROR(VLOOKUP(Open[[#This Row],[TS ZH O/A 6.1.24 R]],$AZ$7:$BA$101,2,0)*Z$5," ")</f>
        <v xml:space="preserve"> </v>
      </c>
      <c r="AA314" s="148">
        <f>IFERROR(VLOOKUP(Open[[#This Row],[TS ZH O/B 6.1.24 R]],$AZ$7:$BA$101,2,0)*AA$5," ")</f>
        <v>30</v>
      </c>
      <c r="AB314" s="148" t="str">
        <f>IFERROR(VLOOKUP(Open[[#This Row],[TS SH O 13.1.24 R]],$AZ$7:$BA$101,2,0)*AB$5," ")</f>
        <v xml:space="preserve"> </v>
      </c>
      <c r="AC314">
        <v>0</v>
      </c>
      <c r="AD314">
        <v>0</v>
      </c>
      <c r="AE314">
        <v>0</v>
      </c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>
        <v>12</v>
      </c>
      <c r="AV314" s="63"/>
    </row>
    <row r="315" spans="1:48">
      <c r="A315" s="134">
        <f>RANK(Open[[#This Row],[PR Punkte]],Open[PR Punkte],0)</f>
        <v>309</v>
      </c>
      <c r="B315" s="133">
        <f>IF(Open[[#This Row],[PR Rang beim letzten Turnier]]&gt;Open[[#This Row],[PR Rang]],1,IF(Open[[#This Row],[PR Rang beim letzten Turnier]]=Open[[#This Row],[PR Rang]],0,-1))</f>
        <v>0</v>
      </c>
      <c r="C315" s="134">
        <f>RANK(Open[[#This Row],[PR Punkte]],Open[PR Punkte],0)</f>
        <v>309</v>
      </c>
      <c r="D315" t="s">
        <v>775</v>
      </c>
      <c r="E315" t="s">
        <v>10</v>
      </c>
      <c r="F315" s="135">
        <f>SUM(Open[[#This Row],[PR 1]:[PR 3]])</f>
        <v>22.5</v>
      </c>
      <c r="G315" s="52">
        <f>LARGE(Open[[#This Row],[TS ZH O/B 26.03.23]:[PR3]],1)</f>
        <v>22.5</v>
      </c>
      <c r="H315" s="52">
        <f>LARGE(Open[[#This Row],[TS ZH O/B 26.03.23]:[PR3]],2)</f>
        <v>0</v>
      </c>
      <c r="I315" s="52">
        <f>LARGE(Open[[#This Row],[TS ZH O/B 26.03.23]:[PR3]],3)</f>
        <v>0</v>
      </c>
      <c r="J315" s="137">
        <f t="shared" si="8"/>
        <v>309</v>
      </c>
      <c r="K315" s="136">
        <f t="shared" si="9"/>
        <v>22.5</v>
      </c>
      <c r="L315" s="52">
        <f>IFERROR(VLOOKUP(Open[[#This Row],[TS ZH O/B 26.03.23 Rang]],$AZ$7:$BA$101,2,0)*L$5," ")</f>
        <v>22.5</v>
      </c>
      <c r="M315" s="52" t="str">
        <f>IFERROR(VLOOKUP(Open[[#This Row],[TS SG O 29.04.23 Rang]],$AZ$7:$BA$101,2,0)*M$5," ")</f>
        <v xml:space="preserve"> </v>
      </c>
      <c r="N315" s="52" t="str">
        <f>IFERROR(VLOOKUP(Open[[#This Row],[TS ES O 11.06.23 Rang]],$AZ$7:$BA$101,2,0)*N$5," ")</f>
        <v xml:space="preserve"> </v>
      </c>
      <c r="O315" s="52" t="str">
        <f>IFERROR(VLOOKUP(Open[[#This Row],[TS SH O 24.06.23 Rang]],$AZ$7:$BA$101,2,0)*O$5," ")</f>
        <v xml:space="preserve"> </v>
      </c>
      <c r="P315" s="52" t="str">
        <f>IFERROR(VLOOKUP(Open[[#This Row],[TS LU O A 1.6.23 R]],$AZ$7:$BA$101,2,0)*P$5," ")</f>
        <v xml:space="preserve"> </v>
      </c>
      <c r="Q315" s="52" t="str">
        <f>IFERROR(VLOOKUP(Open[[#This Row],[TS LU O B 1.6.23 R]],$AZ$7:$BA$101,2,0)*Q$5," ")</f>
        <v xml:space="preserve"> </v>
      </c>
      <c r="R315" s="52" t="str">
        <f>IFERROR(VLOOKUP(Open[[#This Row],[TS ZH O/A 8.7.23 R]],$AZ$7:$BA$101,2,0)*R$5," ")</f>
        <v xml:space="preserve"> </v>
      </c>
      <c r="S315" s="148" t="str">
        <f>IFERROR(VLOOKUP(Open[[#This Row],[TS ZH O/B 8.7.23 R]],$AZ$7:$BA$101,2,0)*S$5," ")</f>
        <v xml:space="preserve"> </v>
      </c>
      <c r="T315" s="148" t="str">
        <f>IFERROR(VLOOKUP(Open[[#This Row],[TS BA O A 12.08.23 R]],$AZ$7:$BA$101,2,0)*T$5," ")</f>
        <v xml:space="preserve"> </v>
      </c>
      <c r="U315" s="148" t="str">
        <f>IFERROR(VLOOKUP(Open[[#This Row],[TS BA O B 12.08.23  R]],$AZ$7:$BA$101,2,0)*U$5," ")</f>
        <v xml:space="preserve"> </v>
      </c>
      <c r="V315" s="148" t="str">
        <f>IFERROR(VLOOKUP(Open[[#This Row],[SM LT O A 2.9.23 R]],$AZ$7:$BA$101,2,0)*V$5," ")</f>
        <v xml:space="preserve"> </v>
      </c>
      <c r="W315" s="148" t="str">
        <f>IFERROR(VLOOKUP(Open[[#This Row],[SM LT O B 2.9.23 R]],$AZ$7:$BA$101,2,0)*W$5," ")</f>
        <v xml:space="preserve"> </v>
      </c>
      <c r="X315" s="148" t="str">
        <f>IFERROR(VLOOKUP(Open[[#This Row],[TS LA O 16.9.23 R]],$AZ$7:$BA$101,2,0)*X$5," ")</f>
        <v xml:space="preserve"> </v>
      </c>
      <c r="Y315" s="148" t="str">
        <f>IFERROR(VLOOKUP(Open[[#This Row],[TS ZH O 8.10.23 R]],$AZ$7:$BA$101,2,0)*Y$5," ")</f>
        <v xml:space="preserve"> </v>
      </c>
      <c r="Z315" s="148" t="str">
        <f>IFERROR(VLOOKUP(Open[[#This Row],[TS ZH O/A 6.1.24 R]],$AZ$7:$BA$101,2,0)*Z$5," ")</f>
        <v xml:space="preserve"> </v>
      </c>
      <c r="AA315" s="148" t="str">
        <f>IFERROR(VLOOKUP(Open[[#This Row],[TS ZH O/B 6.1.24 R]],$AZ$7:$BA$101,2,0)*AA$5," ")</f>
        <v xml:space="preserve"> </v>
      </c>
      <c r="AB315" s="148" t="str">
        <f>IFERROR(VLOOKUP(Open[[#This Row],[TS SH O 13.1.24 R]],$AZ$7:$BA$101,2,0)*AB$5," ")</f>
        <v xml:space="preserve"> </v>
      </c>
      <c r="AC315">
        <v>0</v>
      </c>
      <c r="AD315">
        <v>0</v>
      </c>
      <c r="AE315">
        <v>0</v>
      </c>
      <c r="AF315" s="63">
        <v>13</v>
      </c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</row>
    <row r="316" spans="1:48">
      <c r="A316" s="134">
        <f>RANK(Open[[#This Row],[PR Punkte]],Open[PR Punkte],0)</f>
        <v>309</v>
      </c>
      <c r="B316" s="133">
        <f>IF(Open[[#This Row],[PR Rang beim letzten Turnier]]&gt;Open[[#This Row],[PR Rang]],1,IF(Open[[#This Row],[PR Rang beim letzten Turnier]]=Open[[#This Row],[PR Rang]],0,-1))</f>
        <v>0</v>
      </c>
      <c r="C316" s="134">
        <f>RANK(Open[[#This Row],[PR Punkte]],Open[PR Punkte],0)</f>
        <v>309</v>
      </c>
      <c r="D316" t="s">
        <v>791</v>
      </c>
      <c r="E316" t="s">
        <v>10</v>
      </c>
      <c r="F316" s="135">
        <f>SUM(Open[[#This Row],[PR 1]:[PR 3]])</f>
        <v>22.5</v>
      </c>
      <c r="G316" s="52">
        <f>LARGE(Open[[#This Row],[TS ZH O/B 26.03.23]:[PR3]],1)</f>
        <v>22.5</v>
      </c>
      <c r="H316" s="52">
        <f>LARGE(Open[[#This Row],[TS ZH O/B 26.03.23]:[PR3]],2)</f>
        <v>0</v>
      </c>
      <c r="I316" s="52">
        <f>LARGE(Open[[#This Row],[TS ZH O/B 26.03.23]:[PR3]],3)</f>
        <v>0</v>
      </c>
      <c r="J316" s="137">
        <f t="shared" si="8"/>
        <v>309</v>
      </c>
      <c r="K316" s="136">
        <f t="shared" si="9"/>
        <v>22.5</v>
      </c>
      <c r="L316" s="52">
        <f>IFERROR(VLOOKUP(Open[[#This Row],[TS ZH O/B 26.03.23 Rang]],$AZ$7:$BA$101,2,0)*L$5," ")</f>
        <v>22.5</v>
      </c>
      <c r="M316" s="52" t="str">
        <f>IFERROR(VLOOKUP(Open[[#This Row],[TS SG O 29.04.23 Rang]],$AZ$7:$BA$101,2,0)*M$5," ")</f>
        <v xml:space="preserve"> </v>
      </c>
      <c r="N316" s="52" t="str">
        <f>IFERROR(VLOOKUP(Open[[#This Row],[TS ES O 11.06.23 Rang]],$AZ$7:$BA$101,2,0)*N$5," ")</f>
        <v xml:space="preserve"> </v>
      </c>
      <c r="O316" s="52" t="str">
        <f>IFERROR(VLOOKUP(Open[[#This Row],[TS SH O 24.06.23 Rang]],$AZ$7:$BA$101,2,0)*O$5," ")</f>
        <v xml:space="preserve"> </v>
      </c>
      <c r="P316" s="52" t="str">
        <f>IFERROR(VLOOKUP(Open[[#This Row],[TS LU O A 1.6.23 R]],$AZ$7:$BA$101,2,0)*P$5," ")</f>
        <v xml:space="preserve"> </v>
      </c>
      <c r="Q316" s="52" t="str">
        <f>IFERROR(VLOOKUP(Open[[#This Row],[TS LU O B 1.6.23 R]],$AZ$7:$BA$101,2,0)*Q$5," ")</f>
        <v xml:space="preserve"> </v>
      </c>
      <c r="R316" s="52" t="str">
        <f>IFERROR(VLOOKUP(Open[[#This Row],[TS ZH O/A 8.7.23 R]],$AZ$7:$BA$101,2,0)*R$5," ")</f>
        <v xml:space="preserve"> </v>
      </c>
      <c r="S316" s="148" t="str">
        <f>IFERROR(VLOOKUP(Open[[#This Row],[TS ZH O/B 8.7.23 R]],$AZ$7:$BA$101,2,0)*S$5," ")</f>
        <v xml:space="preserve"> </v>
      </c>
      <c r="T316" s="148" t="str">
        <f>IFERROR(VLOOKUP(Open[[#This Row],[TS BA O A 12.08.23 R]],$AZ$7:$BA$101,2,0)*T$5," ")</f>
        <v xml:space="preserve"> </v>
      </c>
      <c r="U316" s="148" t="str">
        <f>IFERROR(VLOOKUP(Open[[#This Row],[TS BA O B 12.08.23  R]],$AZ$7:$BA$101,2,0)*U$5," ")</f>
        <v xml:space="preserve"> </v>
      </c>
      <c r="V316" s="148" t="str">
        <f>IFERROR(VLOOKUP(Open[[#This Row],[SM LT O A 2.9.23 R]],$AZ$7:$BA$101,2,0)*V$5," ")</f>
        <v xml:space="preserve"> </v>
      </c>
      <c r="W316" s="148" t="str">
        <f>IFERROR(VLOOKUP(Open[[#This Row],[SM LT O B 2.9.23 R]],$AZ$7:$BA$101,2,0)*W$5," ")</f>
        <v xml:space="preserve"> </v>
      </c>
      <c r="X316" s="148" t="str">
        <f>IFERROR(VLOOKUP(Open[[#This Row],[TS LA O 16.9.23 R]],$AZ$7:$BA$101,2,0)*X$5," ")</f>
        <v xml:space="preserve"> </v>
      </c>
      <c r="Y316" s="148" t="str">
        <f>IFERROR(VLOOKUP(Open[[#This Row],[TS ZH O 8.10.23 R]],$AZ$7:$BA$101,2,0)*Y$5," ")</f>
        <v xml:space="preserve"> </v>
      </c>
      <c r="Z316" s="148" t="str">
        <f>IFERROR(VLOOKUP(Open[[#This Row],[TS ZH O/A 6.1.24 R]],$AZ$7:$BA$101,2,0)*Z$5," ")</f>
        <v xml:space="preserve"> </v>
      </c>
      <c r="AA316" s="148" t="str">
        <f>IFERROR(VLOOKUP(Open[[#This Row],[TS ZH O/B 6.1.24 R]],$AZ$7:$BA$101,2,0)*AA$5," ")</f>
        <v xml:space="preserve"> </v>
      </c>
      <c r="AB316" s="148" t="str">
        <f>IFERROR(VLOOKUP(Open[[#This Row],[TS SH O 13.1.24 R]],$AZ$7:$BA$101,2,0)*AB$5," ")</f>
        <v xml:space="preserve"> </v>
      </c>
      <c r="AC316">
        <v>0</v>
      </c>
      <c r="AD316">
        <v>0</v>
      </c>
      <c r="AE316">
        <v>0</v>
      </c>
      <c r="AF316" s="63">
        <v>13</v>
      </c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</row>
    <row r="317" spans="1:48">
      <c r="A317" s="134">
        <f>RANK(Open[[#This Row],[PR Punkte]],Open[PR Punkte],0)</f>
        <v>309</v>
      </c>
      <c r="B317" s="133">
        <f>IF(Open[[#This Row],[PR Rang beim letzten Turnier]]&gt;Open[[#This Row],[PR Rang]],1,IF(Open[[#This Row],[PR Rang beim letzten Turnier]]=Open[[#This Row],[PR Rang]],0,-1))</f>
        <v>0</v>
      </c>
      <c r="C317" s="134">
        <f>RANK(Open[[#This Row],[PR Punkte]],Open[PR Punkte],0)</f>
        <v>309</v>
      </c>
      <c r="D317" t="s">
        <v>776</v>
      </c>
      <c r="E317" t="s">
        <v>10</v>
      </c>
      <c r="F317" s="135">
        <f>SUM(Open[[#This Row],[PR 1]:[PR 3]])</f>
        <v>22.5</v>
      </c>
      <c r="G317" s="52">
        <f>LARGE(Open[[#This Row],[TS ZH O/B 26.03.23]:[PR3]],1)</f>
        <v>22.5</v>
      </c>
      <c r="H317" s="52">
        <f>LARGE(Open[[#This Row],[TS ZH O/B 26.03.23]:[PR3]],2)</f>
        <v>0</v>
      </c>
      <c r="I317" s="52">
        <f>LARGE(Open[[#This Row],[TS ZH O/B 26.03.23]:[PR3]],3)</f>
        <v>0</v>
      </c>
      <c r="J317" s="137">
        <f t="shared" si="8"/>
        <v>309</v>
      </c>
      <c r="K317" s="136">
        <f t="shared" si="9"/>
        <v>22.5</v>
      </c>
      <c r="L317" s="52">
        <f>IFERROR(VLOOKUP(Open[[#This Row],[TS ZH O/B 26.03.23 Rang]],$AZ$7:$BA$101,2,0)*L$5," ")</f>
        <v>22.5</v>
      </c>
      <c r="M317" s="52" t="str">
        <f>IFERROR(VLOOKUP(Open[[#This Row],[TS SG O 29.04.23 Rang]],$AZ$7:$BA$101,2,0)*M$5," ")</f>
        <v xml:space="preserve"> </v>
      </c>
      <c r="N317" s="52" t="str">
        <f>IFERROR(VLOOKUP(Open[[#This Row],[TS ES O 11.06.23 Rang]],$AZ$7:$BA$101,2,0)*N$5," ")</f>
        <v xml:space="preserve"> </v>
      </c>
      <c r="O317" s="52" t="str">
        <f>IFERROR(VLOOKUP(Open[[#This Row],[TS SH O 24.06.23 Rang]],$AZ$7:$BA$101,2,0)*O$5," ")</f>
        <v xml:space="preserve"> </v>
      </c>
      <c r="P317" s="52" t="str">
        <f>IFERROR(VLOOKUP(Open[[#This Row],[TS LU O A 1.6.23 R]],$AZ$7:$BA$101,2,0)*P$5," ")</f>
        <v xml:space="preserve"> </v>
      </c>
      <c r="Q317" s="52" t="str">
        <f>IFERROR(VLOOKUP(Open[[#This Row],[TS LU O B 1.6.23 R]],$AZ$7:$BA$101,2,0)*Q$5," ")</f>
        <v xml:space="preserve"> </v>
      </c>
      <c r="R317" s="52" t="str">
        <f>IFERROR(VLOOKUP(Open[[#This Row],[TS ZH O/A 8.7.23 R]],$AZ$7:$BA$101,2,0)*R$5," ")</f>
        <v xml:space="preserve"> </v>
      </c>
      <c r="S317" s="148" t="str">
        <f>IFERROR(VLOOKUP(Open[[#This Row],[TS ZH O/B 8.7.23 R]],$AZ$7:$BA$101,2,0)*S$5," ")</f>
        <v xml:space="preserve"> </v>
      </c>
      <c r="T317" s="148" t="str">
        <f>IFERROR(VLOOKUP(Open[[#This Row],[TS BA O A 12.08.23 R]],$AZ$7:$BA$101,2,0)*T$5," ")</f>
        <v xml:space="preserve"> </v>
      </c>
      <c r="U317" s="148" t="str">
        <f>IFERROR(VLOOKUP(Open[[#This Row],[TS BA O B 12.08.23  R]],$AZ$7:$BA$101,2,0)*U$5," ")</f>
        <v xml:space="preserve"> </v>
      </c>
      <c r="V317" s="148" t="str">
        <f>IFERROR(VLOOKUP(Open[[#This Row],[SM LT O A 2.9.23 R]],$AZ$7:$BA$101,2,0)*V$5," ")</f>
        <v xml:space="preserve"> </v>
      </c>
      <c r="W317" s="148" t="str">
        <f>IFERROR(VLOOKUP(Open[[#This Row],[SM LT O B 2.9.23 R]],$AZ$7:$BA$101,2,0)*W$5," ")</f>
        <v xml:space="preserve"> </v>
      </c>
      <c r="X317" s="148" t="str">
        <f>IFERROR(VLOOKUP(Open[[#This Row],[TS LA O 16.9.23 R]],$AZ$7:$BA$101,2,0)*X$5," ")</f>
        <v xml:space="preserve"> </v>
      </c>
      <c r="Y317" s="148" t="str">
        <f>IFERROR(VLOOKUP(Open[[#This Row],[TS ZH O 8.10.23 R]],$AZ$7:$BA$101,2,0)*Y$5," ")</f>
        <v xml:space="preserve"> </v>
      </c>
      <c r="Z317" s="148" t="str">
        <f>IFERROR(VLOOKUP(Open[[#This Row],[TS ZH O/A 6.1.24 R]],$AZ$7:$BA$101,2,0)*Z$5," ")</f>
        <v xml:space="preserve"> </v>
      </c>
      <c r="AA317" s="148" t="str">
        <f>IFERROR(VLOOKUP(Open[[#This Row],[TS ZH O/B 6.1.24 R]],$AZ$7:$BA$101,2,0)*AA$5," ")</f>
        <v xml:space="preserve"> </v>
      </c>
      <c r="AB317" s="148" t="str">
        <f>IFERROR(VLOOKUP(Open[[#This Row],[TS SH O 13.1.24 R]],$AZ$7:$BA$101,2,0)*AB$5," ")</f>
        <v xml:space="preserve"> </v>
      </c>
      <c r="AC317">
        <v>0</v>
      </c>
      <c r="AD317">
        <v>0</v>
      </c>
      <c r="AE317">
        <v>0</v>
      </c>
      <c r="AF317" s="63">
        <v>14</v>
      </c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</row>
    <row r="318" spans="1:48">
      <c r="A318" s="134">
        <f>RANK(Open[[#This Row],[PR Punkte]],Open[PR Punkte],0)</f>
        <v>309</v>
      </c>
      <c r="B318" s="133">
        <f>IF(Open[[#This Row],[PR Rang beim letzten Turnier]]&gt;Open[[#This Row],[PR Rang]],1,IF(Open[[#This Row],[PR Rang beim letzten Turnier]]=Open[[#This Row],[PR Rang]],0,-1))</f>
        <v>0</v>
      </c>
      <c r="C318" s="134">
        <f>RANK(Open[[#This Row],[PR Punkte]],Open[PR Punkte],0)</f>
        <v>309</v>
      </c>
      <c r="D318" t="s">
        <v>792</v>
      </c>
      <c r="E318" t="s">
        <v>10</v>
      </c>
      <c r="F318" s="135">
        <f>SUM(Open[[#This Row],[PR 1]:[PR 3]])</f>
        <v>22.5</v>
      </c>
      <c r="G318" s="52">
        <f>LARGE(Open[[#This Row],[TS ZH O/B 26.03.23]:[PR3]],1)</f>
        <v>22.5</v>
      </c>
      <c r="H318" s="52">
        <f>LARGE(Open[[#This Row],[TS ZH O/B 26.03.23]:[PR3]],2)</f>
        <v>0</v>
      </c>
      <c r="I318" s="52">
        <f>LARGE(Open[[#This Row],[TS ZH O/B 26.03.23]:[PR3]],3)</f>
        <v>0</v>
      </c>
      <c r="J318" s="137">
        <f t="shared" si="8"/>
        <v>309</v>
      </c>
      <c r="K318" s="136">
        <f t="shared" si="9"/>
        <v>22.5</v>
      </c>
      <c r="L318" s="52">
        <f>IFERROR(VLOOKUP(Open[[#This Row],[TS ZH O/B 26.03.23 Rang]],$AZ$7:$BA$101,2,0)*L$5," ")</f>
        <v>22.5</v>
      </c>
      <c r="M318" s="52" t="str">
        <f>IFERROR(VLOOKUP(Open[[#This Row],[TS SG O 29.04.23 Rang]],$AZ$7:$BA$101,2,0)*M$5," ")</f>
        <v xml:space="preserve"> </v>
      </c>
      <c r="N318" s="52" t="str">
        <f>IFERROR(VLOOKUP(Open[[#This Row],[TS ES O 11.06.23 Rang]],$AZ$7:$BA$101,2,0)*N$5," ")</f>
        <v xml:space="preserve"> </v>
      </c>
      <c r="O318" s="52" t="str">
        <f>IFERROR(VLOOKUP(Open[[#This Row],[TS SH O 24.06.23 Rang]],$AZ$7:$BA$101,2,0)*O$5," ")</f>
        <v xml:space="preserve"> </v>
      </c>
      <c r="P318" s="52" t="str">
        <f>IFERROR(VLOOKUP(Open[[#This Row],[TS LU O A 1.6.23 R]],$AZ$7:$BA$101,2,0)*P$5," ")</f>
        <v xml:space="preserve"> </v>
      </c>
      <c r="Q318" s="52" t="str">
        <f>IFERROR(VLOOKUP(Open[[#This Row],[TS LU O B 1.6.23 R]],$AZ$7:$BA$101,2,0)*Q$5," ")</f>
        <v xml:space="preserve"> </v>
      </c>
      <c r="R318" s="52" t="str">
        <f>IFERROR(VLOOKUP(Open[[#This Row],[TS ZH O/A 8.7.23 R]],$AZ$7:$BA$101,2,0)*R$5," ")</f>
        <v xml:space="preserve"> </v>
      </c>
      <c r="S318" s="148" t="str">
        <f>IFERROR(VLOOKUP(Open[[#This Row],[TS ZH O/B 8.7.23 R]],$AZ$7:$BA$101,2,0)*S$5," ")</f>
        <v xml:space="preserve"> </v>
      </c>
      <c r="T318" s="148" t="str">
        <f>IFERROR(VLOOKUP(Open[[#This Row],[TS BA O A 12.08.23 R]],$AZ$7:$BA$101,2,0)*T$5," ")</f>
        <v xml:space="preserve"> </v>
      </c>
      <c r="U318" s="148" t="str">
        <f>IFERROR(VLOOKUP(Open[[#This Row],[TS BA O B 12.08.23  R]],$AZ$7:$BA$101,2,0)*U$5," ")</f>
        <v xml:space="preserve"> </v>
      </c>
      <c r="V318" s="148" t="str">
        <f>IFERROR(VLOOKUP(Open[[#This Row],[SM LT O A 2.9.23 R]],$AZ$7:$BA$101,2,0)*V$5," ")</f>
        <v xml:space="preserve"> </v>
      </c>
      <c r="W318" s="148" t="str">
        <f>IFERROR(VLOOKUP(Open[[#This Row],[SM LT O B 2.9.23 R]],$AZ$7:$BA$101,2,0)*W$5," ")</f>
        <v xml:space="preserve"> </v>
      </c>
      <c r="X318" s="148" t="str">
        <f>IFERROR(VLOOKUP(Open[[#This Row],[TS LA O 16.9.23 R]],$AZ$7:$BA$101,2,0)*X$5," ")</f>
        <v xml:space="preserve"> </v>
      </c>
      <c r="Y318" s="148" t="str">
        <f>IFERROR(VLOOKUP(Open[[#This Row],[TS ZH O 8.10.23 R]],$AZ$7:$BA$101,2,0)*Y$5," ")</f>
        <v xml:space="preserve"> </v>
      </c>
      <c r="Z318" s="148" t="str">
        <f>IFERROR(VLOOKUP(Open[[#This Row],[TS ZH O/A 6.1.24 R]],$AZ$7:$BA$101,2,0)*Z$5," ")</f>
        <v xml:space="preserve"> </v>
      </c>
      <c r="AA318" s="148" t="str">
        <f>IFERROR(VLOOKUP(Open[[#This Row],[TS ZH O/B 6.1.24 R]],$AZ$7:$BA$101,2,0)*AA$5," ")</f>
        <v xml:space="preserve"> </v>
      </c>
      <c r="AB318" s="148" t="str">
        <f>IFERROR(VLOOKUP(Open[[#This Row],[TS SH O 13.1.24 R]],$AZ$7:$BA$101,2,0)*AB$5," ")</f>
        <v xml:space="preserve"> </v>
      </c>
      <c r="AC318">
        <v>0</v>
      </c>
      <c r="AD318">
        <v>0</v>
      </c>
      <c r="AE318">
        <v>0</v>
      </c>
      <c r="AF318" s="63">
        <v>14</v>
      </c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</row>
    <row r="319" spans="1:48">
      <c r="A319" s="134">
        <f>RANK(Open[[#This Row],[PR Punkte]],Open[PR Punkte],0)</f>
        <v>309</v>
      </c>
      <c r="B319" s="133">
        <f>IF(Open[[#This Row],[PR Rang beim letzten Turnier]]&gt;Open[[#This Row],[PR Rang]],1,IF(Open[[#This Row],[PR Rang beim letzten Turnier]]=Open[[#This Row],[PR Rang]],0,-1))</f>
        <v>0</v>
      </c>
      <c r="C319" s="134">
        <f>RANK(Open[[#This Row],[PR Punkte]],Open[PR Punkte],0)</f>
        <v>309</v>
      </c>
      <c r="D319" t="s">
        <v>777</v>
      </c>
      <c r="E319" t="s">
        <v>10</v>
      </c>
      <c r="F319" s="135">
        <f>SUM(Open[[#This Row],[PR 1]:[PR 3]])</f>
        <v>22.5</v>
      </c>
      <c r="G319" s="52">
        <f>LARGE(Open[[#This Row],[TS ZH O/B 26.03.23]:[PR3]],1)</f>
        <v>22.5</v>
      </c>
      <c r="H319" s="52">
        <f>LARGE(Open[[#This Row],[TS ZH O/B 26.03.23]:[PR3]],2)</f>
        <v>0</v>
      </c>
      <c r="I319" s="52">
        <f>LARGE(Open[[#This Row],[TS ZH O/B 26.03.23]:[PR3]],3)</f>
        <v>0</v>
      </c>
      <c r="J319" s="137">
        <f t="shared" si="8"/>
        <v>309</v>
      </c>
      <c r="K319" s="136">
        <f t="shared" si="9"/>
        <v>22.5</v>
      </c>
      <c r="L319" s="52">
        <f>IFERROR(VLOOKUP(Open[[#This Row],[TS ZH O/B 26.03.23 Rang]],$AZ$7:$BA$101,2,0)*L$5," ")</f>
        <v>22.5</v>
      </c>
      <c r="M319" s="52" t="str">
        <f>IFERROR(VLOOKUP(Open[[#This Row],[TS SG O 29.04.23 Rang]],$AZ$7:$BA$101,2,0)*M$5," ")</f>
        <v xml:space="preserve"> </v>
      </c>
      <c r="N319" s="52" t="str">
        <f>IFERROR(VLOOKUP(Open[[#This Row],[TS ES O 11.06.23 Rang]],$AZ$7:$BA$101,2,0)*N$5," ")</f>
        <v xml:space="preserve"> </v>
      </c>
      <c r="O319" s="52" t="str">
        <f>IFERROR(VLOOKUP(Open[[#This Row],[TS SH O 24.06.23 Rang]],$AZ$7:$BA$101,2,0)*O$5," ")</f>
        <v xml:space="preserve"> </v>
      </c>
      <c r="P319" s="52" t="str">
        <f>IFERROR(VLOOKUP(Open[[#This Row],[TS LU O A 1.6.23 R]],$AZ$7:$BA$101,2,0)*P$5," ")</f>
        <v xml:space="preserve"> </v>
      </c>
      <c r="Q319" s="52" t="str">
        <f>IFERROR(VLOOKUP(Open[[#This Row],[TS LU O B 1.6.23 R]],$AZ$7:$BA$101,2,0)*Q$5," ")</f>
        <v xml:space="preserve"> </v>
      </c>
      <c r="R319" s="52" t="str">
        <f>IFERROR(VLOOKUP(Open[[#This Row],[TS ZH O/A 8.7.23 R]],$AZ$7:$BA$101,2,0)*R$5," ")</f>
        <v xml:space="preserve"> </v>
      </c>
      <c r="S319" s="148" t="str">
        <f>IFERROR(VLOOKUP(Open[[#This Row],[TS ZH O/B 8.7.23 R]],$AZ$7:$BA$101,2,0)*S$5," ")</f>
        <v xml:space="preserve"> </v>
      </c>
      <c r="T319" s="148" t="str">
        <f>IFERROR(VLOOKUP(Open[[#This Row],[TS BA O A 12.08.23 R]],$AZ$7:$BA$101,2,0)*T$5," ")</f>
        <v xml:space="preserve"> </v>
      </c>
      <c r="U319" s="148" t="str">
        <f>IFERROR(VLOOKUP(Open[[#This Row],[TS BA O B 12.08.23  R]],$AZ$7:$BA$101,2,0)*U$5," ")</f>
        <v xml:space="preserve"> </v>
      </c>
      <c r="V319" s="148" t="str">
        <f>IFERROR(VLOOKUP(Open[[#This Row],[SM LT O A 2.9.23 R]],$AZ$7:$BA$101,2,0)*V$5," ")</f>
        <v xml:space="preserve"> </v>
      </c>
      <c r="W319" s="148" t="str">
        <f>IFERROR(VLOOKUP(Open[[#This Row],[SM LT O B 2.9.23 R]],$AZ$7:$BA$101,2,0)*W$5," ")</f>
        <v xml:space="preserve"> </v>
      </c>
      <c r="X319" s="148" t="str">
        <f>IFERROR(VLOOKUP(Open[[#This Row],[TS LA O 16.9.23 R]],$AZ$7:$BA$101,2,0)*X$5," ")</f>
        <v xml:space="preserve"> </v>
      </c>
      <c r="Y319" s="148" t="str">
        <f>IFERROR(VLOOKUP(Open[[#This Row],[TS ZH O 8.10.23 R]],$AZ$7:$BA$101,2,0)*Y$5," ")</f>
        <v xml:space="preserve"> </v>
      </c>
      <c r="Z319" s="148" t="str">
        <f>IFERROR(VLOOKUP(Open[[#This Row],[TS ZH O/A 6.1.24 R]],$AZ$7:$BA$101,2,0)*Z$5," ")</f>
        <v xml:space="preserve"> </v>
      </c>
      <c r="AA319" s="148" t="str">
        <f>IFERROR(VLOOKUP(Open[[#This Row],[TS ZH O/B 6.1.24 R]],$AZ$7:$BA$101,2,0)*AA$5," ")</f>
        <v xml:space="preserve"> </v>
      </c>
      <c r="AB319" s="148" t="str">
        <f>IFERROR(VLOOKUP(Open[[#This Row],[TS SH O 13.1.24 R]],$AZ$7:$BA$101,2,0)*AB$5," ")</f>
        <v xml:space="preserve"> </v>
      </c>
      <c r="AC319">
        <v>0</v>
      </c>
      <c r="AD319">
        <v>0</v>
      </c>
      <c r="AE319">
        <v>0</v>
      </c>
      <c r="AF319" s="63">
        <v>15</v>
      </c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</row>
    <row r="320" spans="1:48">
      <c r="A320" s="134">
        <f>RANK(Open[[#This Row],[PR Punkte]],Open[PR Punkte],0)</f>
        <v>309</v>
      </c>
      <c r="B320" s="133">
        <f>IF(Open[[#This Row],[PR Rang beim letzten Turnier]]&gt;Open[[#This Row],[PR Rang]],1,IF(Open[[#This Row],[PR Rang beim letzten Turnier]]=Open[[#This Row],[PR Rang]],0,-1))</f>
        <v>0</v>
      </c>
      <c r="C320" s="134">
        <f>RANK(Open[[#This Row],[PR Punkte]],Open[PR Punkte],0)</f>
        <v>309</v>
      </c>
      <c r="D320" t="s">
        <v>793</v>
      </c>
      <c r="E320" t="s">
        <v>10</v>
      </c>
      <c r="F320" s="135">
        <f>SUM(Open[[#This Row],[PR 1]:[PR 3]])</f>
        <v>22.5</v>
      </c>
      <c r="G320" s="52">
        <f>LARGE(Open[[#This Row],[TS ZH O/B 26.03.23]:[PR3]],1)</f>
        <v>22.5</v>
      </c>
      <c r="H320" s="52">
        <f>LARGE(Open[[#This Row],[TS ZH O/B 26.03.23]:[PR3]],2)</f>
        <v>0</v>
      </c>
      <c r="I320" s="52">
        <f>LARGE(Open[[#This Row],[TS ZH O/B 26.03.23]:[PR3]],3)</f>
        <v>0</v>
      </c>
      <c r="J320" s="137">
        <f t="shared" si="8"/>
        <v>309</v>
      </c>
      <c r="K320" s="136">
        <f t="shared" si="9"/>
        <v>22.5</v>
      </c>
      <c r="L320" s="52">
        <f>IFERROR(VLOOKUP(Open[[#This Row],[TS ZH O/B 26.03.23 Rang]],$AZ$7:$BA$101,2,0)*L$5," ")</f>
        <v>22.5</v>
      </c>
      <c r="M320" s="52" t="str">
        <f>IFERROR(VLOOKUP(Open[[#This Row],[TS SG O 29.04.23 Rang]],$AZ$7:$BA$101,2,0)*M$5," ")</f>
        <v xml:space="preserve"> </v>
      </c>
      <c r="N320" s="52" t="str">
        <f>IFERROR(VLOOKUP(Open[[#This Row],[TS ES O 11.06.23 Rang]],$AZ$7:$BA$101,2,0)*N$5," ")</f>
        <v xml:space="preserve"> </v>
      </c>
      <c r="O320" s="52" t="str">
        <f>IFERROR(VLOOKUP(Open[[#This Row],[TS SH O 24.06.23 Rang]],$AZ$7:$BA$101,2,0)*O$5," ")</f>
        <v xml:space="preserve"> </v>
      </c>
      <c r="P320" s="52" t="str">
        <f>IFERROR(VLOOKUP(Open[[#This Row],[TS LU O A 1.6.23 R]],$AZ$7:$BA$101,2,0)*P$5," ")</f>
        <v xml:space="preserve"> </v>
      </c>
      <c r="Q320" s="52" t="str">
        <f>IFERROR(VLOOKUP(Open[[#This Row],[TS LU O B 1.6.23 R]],$AZ$7:$BA$101,2,0)*Q$5," ")</f>
        <v xml:space="preserve"> </v>
      </c>
      <c r="R320" s="52" t="str">
        <f>IFERROR(VLOOKUP(Open[[#This Row],[TS ZH O/A 8.7.23 R]],$AZ$7:$BA$101,2,0)*R$5," ")</f>
        <v xml:space="preserve"> </v>
      </c>
      <c r="S320" s="148" t="str">
        <f>IFERROR(VLOOKUP(Open[[#This Row],[TS ZH O/B 8.7.23 R]],$AZ$7:$BA$101,2,0)*S$5," ")</f>
        <v xml:space="preserve"> </v>
      </c>
      <c r="T320" s="148" t="str">
        <f>IFERROR(VLOOKUP(Open[[#This Row],[TS BA O A 12.08.23 R]],$AZ$7:$BA$101,2,0)*T$5," ")</f>
        <v xml:space="preserve"> </v>
      </c>
      <c r="U320" s="148" t="str">
        <f>IFERROR(VLOOKUP(Open[[#This Row],[TS BA O B 12.08.23  R]],$AZ$7:$BA$101,2,0)*U$5," ")</f>
        <v xml:space="preserve"> </v>
      </c>
      <c r="V320" s="148" t="str">
        <f>IFERROR(VLOOKUP(Open[[#This Row],[SM LT O A 2.9.23 R]],$AZ$7:$BA$101,2,0)*V$5," ")</f>
        <v xml:space="preserve"> </v>
      </c>
      <c r="W320" s="148" t="str">
        <f>IFERROR(VLOOKUP(Open[[#This Row],[SM LT O B 2.9.23 R]],$AZ$7:$BA$101,2,0)*W$5," ")</f>
        <v xml:space="preserve"> </v>
      </c>
      <c r="X320" s="148" t="str">
        <f>IFERROR(VLOOKUP(Open[[#This Row],[TS LA O 16.9.23 R]],$AZ$7:$BA$101,2,0)*X$5," ")</f>
        <v xml:space="preserve"> </v>
      </c>
      <c r="Y320" s="148" t="str">
        <f>IFERROR(VLOOKUP(Open[[#This Row],[TS ZH O 8.10.23 R]],$AZ$7:$BA$101,2,0)*Y$5," ")</f>
        <v xml:space="preserve"> </v>
      </c>
      <c r="Z320" s="148" t="str">
        <f>IFERROR(VLOOKUP(Open[[#This Row],[TS ZH O/A 6.1.24 R]],$AZ$7:$BA$101,2,0)*Z$5," ")</f>
        <v xml:space="preserve"> </v>
      </c>
      <c r="AA320" s="148" t="str">
        <f>IFERROR(VLOOKUP(Open[[#This Row],[TS ZH O/B 6.1.24 R]],$AZ$7:$BA$101,2,0)*AA$5," ")</f>
        <v xml:space="preserve"> </v>
      </c>
      <c r="AB320" s="148" t="str">
        <f>IFERROR(VLOOKUP(Open[[#This Row],[TS SH O 13.1.24 R]],$AZ$7:$BA$101,2,0)*AB$5," ")</f>
        <v xml:space="preserve"> </v>
      </c>
      <c r="AC320">
        <v>0</v>
      </c>
      <c r="AD320">
        <v>0</v>
      </c>
      <c r="AE320">
        <v>0</v>
      </c>
      <c r="AF320" s="63">
        <v>15</v>
      </c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</row>
    <row r="321" spans="1:48">
      <c r="A321" s="134">
        <f>RANK(Open[[#This Row],[PR Punkte]],Open[PR Punkte],0)</f>
        <v>309</v>
      </c>
      <c r="B321" s="133">
        <f>IF(Open[[#This Row],[PR Rang beim letzten Turnier]]&gt;Open[[#This Row],[PR Rang]],1,IF(Open[[#This Row],[PR Rang beim letzten Turnier]]=Open[[#This Row],[PR Rang]],0,-1))</f>
        <v>0</v>
      </c>
      <c r="C321" s="134">
        <f>RANK(Open[[#This Row],[PR Punkte]],Open[PR Punkte],0)</f>
        <v>309</v>
      </c>
      <c r="D321" t="s">
        <v>778</v>
      </c>
      <c r="E321" t="s">
        <v>10</v>
      </c>
      <c r="F321" s="135">
        <f>SUM(Open[[#This Row],[PR 1]:[PR 3]])</f>
        <v>22.5</v>
      </c>
      <c r="G321" s="52">
        <f>LARGE(Open[[#This Row],[TS ZH O/B 26.03.23]:[PR3]],1)</f>
        <v>22.5</v>
      </c>
      <c r="H321" s="52">
        <f>LARGE(Open[[#This Row],[TS ZH O/B 26.03.23]:[PR3]],2)</f>
        <v>0</v>
      </c>
      <c r="I321" s="52">
        <f>LARGE(Open[[#This Row],[TS ZH O/B 26.03.23]:[PR3]],3)</f>
        <v>0</v>
      </c>
      <c r="J321" s="137">
        <f t="shared" si="8"/>
        <v>309</v>
      </c>
      <c r="K321" s="136">
        <f t="shared" si="9"/>
        <v>22.5</v>
      </c>
      <c r="L321" s="52">
        <f>IFERROR(VLOOKUP(Open[[#This Row],[TS ZH O/B 26.03.23 Rang]],$AZ$7:$BA$101,2,0)*L$5," ")</f>
        <v>22.5</v>
      </c>
      <c r="M321" s="52" t="str">
        <f>IFERROR(VLOOKUP(Open[[#This Row],[TS SG O 29.04.23 Rang]],$AZ$7:$BA$101,2,0)*M$5," ")</f>
        <v xml:space="preserve"> </v>
      </c>
      <c r="N321" s="52" t="str">
        <f>IFERROR(VLOOKUP(Open[[#This Row],[TS ES O 11.06.23 Rang]],$AZ$7:$BA$101,2,0)*N$5," ")</f>
        <v xml:space="preserve"> </v>
      </c>
      <c r="O321" s="52" t="str">
        <f>IFERROR(VLOOKUP(Open[[#This Row],[TS SH O 24.06.23 Rang]],$AZ$7:$BA$101,2,0)*O$5," ")</f>
        <v xml:space="preserve"> </v>
      </c>
      <c r="P321" s="52" t="str">
        <f>IFERROR(VLOOKUP(Open[[#This Row],[TS LU O A 1.6.23 R]],$AZ$7:$BA$101,2,0)*P$5," ")</f>
        <v xml:space="preserve"> </v>
      </c>
      <c r="Q321" s="52" t="str">
        <f>IFERROR(VLOOKUP(Open[[#This Row],[TS LU O B 1.6.23 R]],$AZ$7:$BA$101,2,0)*Q$5," ")</f>
        <v xml:space="preserve"> </v>
      </c>
      <c r="R321" s="52" t="str">
        <f>IFERROR(VLOOKUP(Open[[#This Row],[TS ZH O/A 8.7.23 R]],$AZ$7:$BA$101,2,0)*R$5," ")</f>
        <v xml:space="preserve"> </v>
      </c>
      <c r="S321" s="148" t="str">
        <f>IFERROR(VLOOKUP(Open[[#This Row],[TS ZH O/B 8.7.23 R]],$AZ$7:$BA$101,2,0)*S$5," ")</f>
        <v xml:space="preserve"> </v>
      </c>
      <c r="T321" s="148" t="str">
        <f>IFERROR(VLOOKUP(Open[[#This Row],[TS BA O A 12.08.23 R]],$AZ$7:$BA$101,2,0)*T$5," ")</f>
        <v xml:space="preserve"> </v>
      </c>
      <c r="U321" s="148" t="str">
        <f>IFERROR(VLOOKUP(Open[[#This Row],[TS BA O B 12.08.23  R]],$AZ$7:$BA$101,2,0)*U$5," ")</f>
        <v xml:space="preserve"> </v>
      </c>
      <c r="V321" s="148" t="str">
        <f>IFERROR(VLOOKUP(Open[[#This Row],[SM LT O A 2.9.23 R]],$AZ$7:$BA$101,2,0)*V$5," ")</f>
        <v xml:space="preserve"> </v>
      </c>
      <c r="W321" s="148" t="str">
        <f>IFERROR(VLOOKUP(Open[[#This Row],[SM LT O B 2.9.23 R]],$AZ$7:$BA$101,2,0)*W$5," ")</f>
        <v xml:space="preserve"> </v>
      </c>
      <c r="X321" s="148" t="str">
        <f>IFERROR(VLOOKUP(Open[[#This Row],[TS LA O 16.9.23 R]],$AZ$7:$BA$101,2,0)*X$5," ")</f>
        <v xml:space="preserve"> </v>
      </c>
      <c r="Y321" s="148" t="str">
        <f>IFERROR(VLOOKUP(Open[[#This Row],[TS ZH O 8.10.23 R]],$AZ$7:$BA$101,2,0)*Y$5," ")</f>
        <v xml:space="preserve"> </v>
      </c>
      <c r="Z321" s="148" t="str">
        <f>IFERROR(VLOOKUP(Open[[#This Row],[TS ZH O/A 6.1.24 R]],$AZ$7:$BA$101,2,0)*Z$5," ")</f>
        <v xml:space="preserve"> </v>
      </c>
      <c r="AA321" s="148" t="str">
        <f>IFERROR(VLOOKUP(Open[[#This Row],[TS ZH O/B 6.1.24 R]],$AZ$7:$BA$101,2,0)*AA$5," ")</f>
        <v xml:space="preserve"> </v>
      </c>
      <c r="AB321" s="148" t="str">
        <f>IFERROR(VLOOKUP(Open[[#This Row],[TS SH O 13.1.24 R]],$AZ$7:$BA$101,2,0)*AB$5," ")</f>
        <v xml:space="preserve"> </v>
      </c>
      <c r="AC321">
        <v>0</v>
      </c>
      <c r="AD321">
        <v>0</v>
      </c>
      <c r="AE321">
        <v>0</v>
      </c>
      <c r="AF321" s="63">
        <v>16</v>
      </c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</row>
    <row r="322" spans="1:48">
      <c r="A322" s="134">
        <f>RANK(Open[[#This Row],[PR Punkte]],Open[PR Punkte],0)</f>
        <v>309</v>
      </c>
      <c r="B322" s="133">
        <f>IF(Open[[#This Row],[PR Rang beim letzten Turnier]]&gt;Open[[#This Row],[PR Rang]],1,IF(Open[[#This Row],[PR Rang beim letzten Turnier]]=Open[[#This Row],[PR Rang]],0,-1))</f>
        <v>0</v>
      </c>
      <c r="C322" s="134">
        <f>RANK(Open[[#This Row],[PR Punkte]],Open[PR Punkte],0)</f>
        <v>309</v>
      </c>
      <c r="D322" t="s">
        <v>794</v>
      </c>
      <c r="E322" t="s">
        <v>10</v>
      </c>
      <c r="F322" s="135">
        <f>SUM(Open[[#This Row],[PR 1]:[PR 3]])</f>
        <v>22.5</v>
      </c>
      <c r="G322" s="52">
        <f>LARGE(Open[[#This Row],[TS ZH O/B 26.03.23]:[PR3]],1)</f>
        <v>22.5</v>
      </c>
      <c r="H322" s="52">
        <f>LARGE(Open[[#This Row],[TS ZH O/B 26.03.23]:[PR3]],2)</f>
        <v>0</v>
      </c>
      <c r="I322" s="52">
        <f>LARGE(Open[[#This Row],[TS ZH O/B 26.03.23]:[PR3]],3)</f>
        <v>0</v>
      </c>
      <c r="J322" s="137">
        <f t="shared" si="8"/>
        <v>309</v>
      </c>
      <c r="K322" s="136">
        <f t="shared" si="9"/>
        <v>22.5</v>
      </c>
      <c r="L322" s="52">
        <f>IFERROR(VLOOKUP(Open[[#This Row],[TS ZH O/B 26.03.23 Rang]],$AZ$7:$BA$101,2,0)*L$5," ")</f>
        <v>22.5</v>
      </c>
      <c r="M322" s="52" t="str">
        <f>IFERROR(VLOOKUP(Open[[#This Row],[TS SG O 29.04.23 Rang]],$AZ$7:$BA$101,2,0)*M$5," ")</f>
        <v xml:space="preserve"> </v>
      </c>
      <c r="N322" s="52" t="str">
        <f>IFERROR(VLOOKUP(Open[[#This Row],[TS ES O 11.06.23 Rang]],$AZ$7:$BA$101,2,0)*N$5," ")</f>
        <v xml:space="preserve"> </v>
      </c>
      <c r="O322" s="52" t="str">
        <f>IFERROR(VLOOKUP(Open[[#This Row],[TS SH O 24.06.23 Rang]],$AZ$7:$BA$101,2,0)*O$5," ")</f>
        <v xml:space="preserve"> </v>
      </c>
      <c r="P322" s="52" t="str">
        <f>IFERROR(VLOOKUP(Open[[#This Row],[TS LU O A 1.6.23 R]],$AZ$7:$BA$101,2,0)*P$5," ")</f>
        <v xml:space="preserve"> </v>
      </c>
      <c r="Q322" s="52" t="str">
        <f>IFERROR(VLOOKUP(Open[[#This Row],[TS LU O B 1.6.23 R]],$AZ$7:$BA$101,2,0)*Q$5," ")</f>
        <v xml:space="preserve"> </v>
      </c>
      <c r="R322" s="52" t="str">
        <f>IFERROR(VLOOKUP(Open[[#This Row],[TS ZH O/A 8.7.23 R]],$AZ$7:$BA$101,2,0)*R$5," ")</f>
        <v xml:space="preserve"> </v>
      </c>
      <c r="S322" s="148" t="str">
        <f>IFERROR(VLOOKUP(Open[[#This Row],[TS ZH O/B 8.7.23 R]],$AZ$7:$BA$101,2,0)*S$5," ")</f>
        <v xml:space="preserve"> </v>
      </c>
      <c r="T322" s="148" t="str">
        <f>IFERROR(VLOOKUP(Open[[#This Row],[TS BA O A 12.08.23 R]],$AZ$7:$BA$101,2,0)*T$5," ")</f>
        <v xml:space="preserve"> </v>
      </c>
      <c r="U322" s="148" t="str">
        <f>IFERROR(VLOOKUP(Open[[#This Row],[TS BA O B 12.08.23  R]],$AZ$7:$BA$101,2,0)*U$5," ")</f>
        <v xml:space="preserve"> </v>
      </c>
      <c r="V322" s="148" t="str">
        <f>IFERROR(VLOOKUP(Open[[#This Row],[SM LT O A 2.9.23 R]],$AZ$7:$BA$101,2,0)*V$5," ")</f>
        <v xml:space="preserve"> </v>
      </c>
      <c r="W322" s="148" t="str">
        <f>IFERROR(VLOOKUP(Open[[#This Row],[SM LT O B 2.9.23 R]],$AZ$7:$BA$101,2,0)*W$5," ")</f>
        <v xml:space="preserve"> </v>
      </c>
      <c r="X322" s="148" t="str">
        <f>IFERROR(VLOOKUP(Open[[#This Row],[TS LA O 16.9.23 R]],$AZ$7:$BA$101,2,0)*X$5," ")</f>
        <v xml:space="preserve"> </v>
      </c>
      <c r="Y322" s="148" t="str">
        <f>IFERROR(VLOOKUP(Open[[#This Row],[TS ZH O 8.10.23 R]],$AZ$7:$BA$101,2,0)*Y$5," ")</f>
        <v xml:space="preserve"> </v>
      </c>
      <c r="Z322" s="148" t="str">
        <f>IFERROR(VLOOKUP(Open[[#This Row],[TS ZH O/A 6.1.24 R]],$AZ$7:$BA$101,2,0)*Z$5," ")</f>
        <v xml:space="preserve"> </v>
      </c>
      <c r="AA322" s="148" t="str">
        <f>IFERROR(VLOOKUP(Open[[#This Row],[TS ZH O/B 6.1.24 R]],$AZ$7:$BA$101,2,0)*AA$5," ")</f>
        <v xml:space="preserve"> </v>
      </c>
      <c r="AB322" s="148" t="str">
        <f>IFERROR(VLOOKUP(Open[[#This Row],[TS SH O 13.1.24 R]],$AZ$7:$BA$101,2,0)*AB$5," ")</f>
        <v xml:space="preserve"> </v>
      </c>
      <c r="AC322">
        <v>0</v>
      </c>
      <c r="AD322">
        <v>0</v>
      </c>
      <c r="AE322">
        <v>0</v>
      </c>
      <c r="AF322" s="63">
        <v>16</v>
      </c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</row>
    <row r="323" spans="1:48">
      <c r="A323" s="53">
        <f>RANK(Open[[#This Row],[PR Punkte]],Open[PR Punkte],0)</f>
        <v>309</v>
      </c>
      <c r="B323">
        <f>IF(Open[[#This Row],[PR Rang beim letzten Turnier]]&gt;Open[[#This Row],[PR Rang]],1,IF(Open[[#This Row],[PR Rang beim letzten Turnier]]=Open[[#This Row],[PR Rang]],0,-1))</f>
        <v>0</v>
      </c>
      <c r="C323" s="53">
        <f>RANK(Open[[#This Row],[PR Punkte]],Open[PR Punkte],0)</f>
        <v>309</v>
      </c>
      <c r="D323" s="1" t="s">
        <v>463</v>
      </c>
      <c r="E323" s="1" t="s">
        <v>462</v>
      </c>
      <c r="F323" s="52">
        <f>SUM(Open[[#This Row],[PR 1]:[PR 3]])</f>
        <v>22.5</v>
      </c>
      <c r="G323" s="52">
        <f>LARGE(Open[[#This Row],[TS ZH O/B 26.03.23]:[PR3]],1)</f>
        <v>22.5</v>
      </c>
      <c r="H323" s="52">
        <f>LARGE(Open[[#This Row],[TS ZH O/B 26.03.23]:[PR3]],2)</f>
        <v>0</v>
      </c>
      <c r="I323" s="52">
        <f>LARGE(Open[[#This Row],[TS ZH O/B 26.03.23]:[PR3]],3)</f>
        <v>0</v>
      </c>
      <c r="J323" s="1">
        <f t="shared" si="8"/>
        <v>309</v>
      </c>
      <c r="K323" s="52">
        <f t="shared" si="9"/>
        <v>22.5</v>
      </c>
      <c r="L323" s="52" t="str">
        <f>IFERROR(VLOOKUP(Open[[#This Row],[TS ZH O/B 26.03.23 Rang]],$AZ$7:$BA$101,2,0)*L$5," ")</f>
        <v xml:space="preserve"> </v>
      </c>
      <c r="M323" s="52" t="str">
        <f>IFERROR(VLOOKUP(Open[[#This Row],[TS SG O 29.04.23 Rang]],$AZ$7:$BA$101,2,0)*M$5," ")</f>
        <v xml:space="preserve"> </v>
      </c>
      <c r="N323" s="52" t="str">
        <f>IFERROR(VLOOKUP(Open[[#This Row],[TS ES O 11.06.23 Rang]],$AZ$7:$BA$101,2,0)*N$5," ")</f>
        <v xml:space="preserve"> </v>
      </c>
      <c r="O323" s="52" t="str">
        <f>IFERROR(VLOOKUP(Open[[#This Row],[TS SH O 24.06.23 Rang]],$AZ$7:$BA$101,2,0)*O$5," ")</f>
        <v xml:space="preserve"> </v>
      </c>
      <c r="P323" s="52" t="str">
        <f>IFERROR(VLOOKUP(Open[[#This Row],[TS LU O A 1.6.23 R]],$AZ$7:$BA$101,2,0)*P$5," ")</f>
        <v xml:space="preserve"> </v>
      </c>
      <c r="Q323" s="52" t="str">
        <f>IFERROR(VLOOKUP(Open[[#This Row],[TS LU O B 1.6.23 R]],$AZ$7:$BA$101,2,0)*Q$5," ")</f>
        <v xml:space="preserve"> </v>
      </c>
      <c r="R323" s="52" t="str">
        <f>IFERROR(VLOOKUP(Open[[#This Row],[TS ZH O/A 8.7.23 R]],$AZ$7:$BA$101,2,0)*R$5," ")</f>
        <v xml:space="preserve"> </v>
      </c>
      <c r="S323" s="148" t="str">
        <f>IFERROR(VLOOKUP(Open[[#This Row],[TS ZH O/B 8.7.23 R]],$AZ$7:$BA$101,2,0)*S$5," ")</f>
        <v xml:space="preserve"> </v>
      </c>
      <c r="T323" s="148" t="str">
        <f>IFERROR(VLOOKUP(Open[[#This Row],[TS BA O A 12.08.23 R]],$AZ$7:$BA$101,2,0)*T$5," ")</f>
        <v xml:space="preserve"> </v>
      </c>
      <c r="U323" s="148" t="str">
        <f>IFERROR(VLOOKUP(Open[[#This Row],[TS BA O B 12.08.23  R]],$AZ$7:$BA$101,2,0)*U$5," ")</f>
        <v xml:space="preserve"> </v>
      </c>
      <c r="V323" s="148" t="str">
        <f>IFERROR(VLOOKUP(Open[[#This Row],[SM LT O A 2.9.23 R]],$AZ$7:$BA$101,2,0)*V$5," ")</f>
        <v xml:space="preserve"> </v>
      </c>
      <c r="W323" s="148">
        <f>IFERROR(VLOOKUP(Open[[#This Row],[SM LT O B 2.9.23 R]],$AZ$7:$BA$101,2,0)*W$5," ")</f>
        <v>22.5</v>
      </c>
      <c r="X323" s="148" t="str">
        <f>IFERROR(VLOOKUP(Open[[#This Row],[TS LA O 16.9.23 R]],$AZ$7:$BA$101,2,0)*X$5," ")</f>
        <v xml:space="preserve"> </v>
      </c>
      <c r="Y323" s="148" t="str">
        <f>IFERROR(VLOOKUP(Open[[#This Row],[TS ZH O 8.10.23 R]],$AZ$7:$BA$101,2,0)*Y$5," ")</f>
        <v xml:space="preserve"> </v>
      </c>
      <c r="Z323" s="148" t="str">
        <f>IFERROR(VLOOKUP(Open[[#This Row],[TS ZH O/A 6.1.24 R]],$AZ$7:$BA$101,2,0)*Z$5," ")</f>
        <v xml:space="preserve"> </v>
      </c>
      <c r="AA323" s="148" t="str">
        <f>IFERROR(VLOOKUP(Open[[#This Row],[TS ZH O/B 6.1.24 R]],$AZ$7:$BA$101,2,0)*AA$5," ")</f>
        <v xml:space="preserve"> </v>
      </c>
      <c r="AB323" s="148" t="str">
        <f>IFERROR(VLOOKUP(Open[[#This Row],[TS SH O 13.1.24 R]],$AZ$7:$BA$101,2,0)*AB$5," ")</f>
        <v xml:space="preserve"> </v>
      </c>
      <c r="AC323">
        <v>0</v>
      </c>
      <c r="AD323">
        <v>0</v>
      </c>
      <c r="AE323">
        <v>0</v>
      </c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>
        <v>14</v>
      </c>
      <c r="AR323" s="63"/>
      <c r="AS323" s="63"/>
      <c r="AT323" s="63"/>
      <c r="AU323" s="63"/>
      <c r="AV323" s="63"/>
    </row>
    <row r="324" spans="1:48">
      <c r="A324" s="53">
        <f>RANK(Open[[#This Row],[PR Punkte]],Open[PR Punkte],0)</f>
        <v>309</v>
      </c>
      <c r="B324">
        <f>IF(Open[[#This Row],[PR Rang beim letzten Turnier]]&gt;Open[[#This Row],[PR Rang]],1,IF(Open[[#This Row],[PR Rang beim letzten Turnier]]=Open[[#This Row],[PR Rang]],0,-1))</f>
        <v>0</v>
      </c>
      <c r="C324" s="53">
        <f>RANK(Open[[#This Row],[PR Punkte]],Open[PR Punkte],0)</f>
        <v>309</v>
      </c>
      <c r="D324" s="1" t="s">
        <v>950</v>
      </c>
      <c r="E324" t="e">
        <f>VLOOKUP(Open[[#This Row],[Name]],#REF!,3,0)</f>
        <v>#REF!</v>
      </c>
      <c r="F324" s="52">
        <f>SUM(Open[[#This Row],[PR 1]:[PR 3]])</f>
        <v>22.5</v>
      </c>
      <c r="G324" s="52">
        <f>LARGE(Open[[#This Row],[TS ZH O/B 26.03.23]:[PR3]],1)</f>
        <v>22.5</v>
      </c>
      <c r="H324" s="52">
        <f>LARGE(Open[[#This Row],[TS ZH O/B 26.03.23]:[PR3]],2)</f>
        <v>0</v>
      </c>
      <c r="I324" s="52">
        <f>LARGE(Open[[#This Row],[TS ZH O/B 26.03.23]:[PR3]],3)</f>
        <v>0</v>
      </c>
      <c r="J324" s="1">
        <f t="shared" si="8"/>
        <v>309</v>
      </c>
      <c r="K324" s="52">
        <f t="shared" si="9"/>
        <v>22.5</v>
      </c>
      <c r="L324" s="52" t="str">
        <f>IFERROR(VLOOKUP(Open[[#This Row],[TS ZH O/B 26.03.23 Rang]],$AZ$7:$BA$101,2,0)*L$5," ")</f>
        <v xml:space="preserve"> </v>
      </c>
      <c r="M324" s="52" t="str">
        <f>IFERROR(VLOOKUP(Open[[#This Row],[TS SG O 29.04.23 Rang]],$AZ$7:$BA$101,2,0)*M$5," ")</f>
        <v xml:space="preserve"> </v>
      </c>
      <c r="N324" s="52" t="str">
        <f>IFERROR(VLOOKUP(Open[[#This Row],[TS ES O 11.06.23 Rang]],$AZ$7:$BA$101,2,0)*N$5," ")</f>
        <v xml:space="preserve"> </v>
      </c>
      <c r="O324" s="52" t="str">
        <f>IFERROR(VLOOKUP(Open[[#This Row],[TS SH O 24.06.23 Rang]],$AZ$7:$BA$101,2,0)*O$5," ")</f>
        <v xml:space="preserve"> </v>
      </c>
      <c r="P324" s="52" t="str">
        <f>IFERROR(VLOOKUP(Open[[#This Row],[TS LU O A 1.6.23 R]],$AZ$7:$BA$101,2,0)*P$5," ")</f>
        <v xml:space="preserve"> </v>
      </c>
      <c r="Q324" s="52" t="str">
        <f>IFERROR(VLOOKUP(Open[[#This Row],[TS LU O B 1.6.23 R]],$AZ$7:$BA$101,2,0)*Q$5," ")</f>
        <v xml:space="preserve"> </v>
      </c>
      <c r="R324" s="52" t="str">
        <f>IFERROR(VLOOKUP(Open[[#This Row],[TS ZH O/A 8.7.23 R]],$AZ$7:$BA$101,2,0)*R$5," ")</f>
        <v xml:space="preserve"> </v>
      </c>
      <c r="S324" s="148" t="str">
        <f>IFERROR(VLOOKUP(Open[[#This Row],[TS ZH O/B 8.7.23 R]],$AZ$7:$BA$101,2,0)*S$5," ")</f>
        <v xml:space="preserve"> </v>
      </c>
      <c r="T324" s="148" t="str">
        <f>IFERROR(VLOOKUP(Open[[#This Row],[TS BA O A 12.08.23 R]],$AZ$7:$BA$101,2,0)*T$5," ")</f>
        <v xml:space="preserve"> </v>
      </c>
      <c r="U324" s="148" t="str">
        <f>IFERROR(VLOOKUP(Open[[#This Row],[TS BA O B 12.08.23  R]],$AZ$7:$BA$101,2,0)*U$5," ")</f>
        <v xml:space="preserve"> </v>
      </c>
      <c r="V324" s="148" t="str">
        <f>IFERROR(VLOOKUP(Open[[#This Row],[SM LT O A 2.9.23 R]],$AZ$7:$BA$101,2,0)*V$5," ")</f>
        <v xml:space="preserve"> </v>
      </c>
      <c r="W324" s="148">
        <f>IFERROR(VLOOKUP(Open[[#This Row],[SM LT O B 2.9.23 R]],$AZ$7:$BA$101,2,0)*W$5," ")</f>
        <v>22.5</v>
      </c>
      <c r="X324" s="148" t="str">
        <f>IFERROR(VLOOKUP(Open[[#This Row],[TS LA O 16.9.23 R]],$AZ$7:$BA$101,2,0)*X$5," ")</f>
        <v xml:space="preserve"> </v>
      </c>
      <c r="Y324" s="148" t="str">
        <f>IFERROR(VLOOKUP(Open[[#This Row],[TS ZH O 8.10.23 R]],$AZ$7:$BA$101,2,0)*Y$5," ")</f>
        <v xml:space="preserve"> </v>
      </c>
      <c r="Z324" s="148" t="str">
        <f>IFERROR(VLOOKUP(Open[[#This Row],[TS ZH O/A 6.1.24 R]],$AZ$7:$BA$101,2,0)*Z$5," ")</f>
        <v xml:space="preserve"> </v>
      </c>
      <c r="AA324" s="148" t="str">
        <f>IFERROR(VLOOKUP(Open[[#This Row],[TS ZH O/B 6.1.24 R]],$AZ$7:$BA$101,2,0)*AA$5," ")</f>
        <v xml:space="preserve"> </v>
      </c>
      <c r="AB324" s="148" t="str">
        <f>IFERROR(VLOOKUP(Open[[#This Row],[TS SH O 13.1.24 R]],$AZ$7:$BA$101,2,0)*AB$5," ")</f>
        <v xml:space="preserve"> </v>
      </c>
      <c r="AC324">
        <v>0</v>
      </c>
      <c r="AD324">
        <v>0</v>
      </c>
      <c r="AE324">
        <v>0</v>
      </c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>
        <v>14</v>
      </c>
      <c r="AR324" s="63"/>
      <c r="AS324" s="63"/>
      <c r="AT324" s="63"/>
      <c r="AU324" s="63"/>
      <c r="AV324" s="63"/>
    </row>
    <row r="325" spans="1:48">
      <c r="A325" s="53">
        <f>RANK(Open[[#This Row],[PR Punkte]],Open[PR Punkte],0)</f>
        <v>309</v>
      </c>
      <c r="B325">
        <f>IF(Open[[#This Row],[PR Rang beim letzten Turnier]]&gt;Open[[#This Row],[PR Rang]],1,IF(Open[[#This Row],[PR Rang beim letzten Turnier]]=Open[[#This Row],[PR Rang]],0,-1))</f>
        <v>0</v>
      </c>
      <c r="C325" s="53">
        <f>RANK(Open[[#This Row],[PR Punkte]],Open[PR Punkte],0)</f>
        <v>309</v>
      </c>
      <c r="D325" s="1" t="s">
        <v>886</v>
      </c>
      <c r="E325" t="s">
        <v>10</v>
      </c>
      <c r="F325" s="52">
        <f>SUM(Open[[#This Row],[PR 1]:[PR 3]])</f>
        <v>22.5</v>
      </c>
      <c r="G325" s="52">
        <f>LARGE(Open[[#This Row],[TS ZH O/B 26.03.23]:[PR3]],1)</f>
        <v>22.5</v>
      </c>
      <c r="H325" s="52">
        <f>LARGE(Open[[#This Row],[TS ZH O/B 26.03.23]:[PR3]],2)</f>
        <v>0</v>
      </c>
      <c r="I325" s="52">
        <f>LARGE(Open[[#This Row],[TS ZH O/B 26.03.23]:[PR3]],3)</f>
        <v>0</v>
      </c>
      <c r="J325" s="1">
        <f t="shared" si="8"/>
        <v>309</v>
      </c>
      <c r="K325" s="52">
        <f t="shared" si="9"/>
        <v>22.5</v>
      </c>
      <c r="L325" s="52" t="str">
        <f>IFERROR(VLOOKUP(Open[[#This Row],[TS ZH O/B 26.03.23 Rang]],$AZ$7:$BA$101,2,0)*L$5," ")</f>
        <v xml:space="preserve"> </v>
      </c>
      <c r="M325" s="52" t="str">
        <f>IFERROR(VLOOKUP(Open[[#This Row],[TS SG O 29.04.23 Rang]],$AZ$7:$BA$101,2,0)*M$5," ")</f>
        <v xml:space="preserve"> </v>
      </c>
      <c r="N325" s="52" t="str">
        <f>IFERROR(VLOOKUP(Open[[#This Row],[TS ES O 11.06.23 Rang]],$AZ$7:$BA$101,2,0)*N$5," ")</f>
        <v xml:space="preserve"> </v>
      </c>
      <c r="O325" s="52" t="str">
        <f>IFERROR(VLOOKUP(Open[[#This Row],[TS SH O 24.06.23 Rang]],$AZ$7:$BA$101,2,0)*O$5," ")</f>
        <v xml:space="preserve"> </v>
      </c>
      <c r="P325" s="52" t="str">
        <f>IFERROR(VLOOKUP(Open[[#This Row],[TS LU O A 1.6.23 R]],$AZ$7:$BA$101,2,0)*P$5," ")</f>
        <v xml:space="preserve"> </v>
      </c>
      <c r="Q325" s="52" t="str">
        <f>IFERROR(VLOOKUP(Open[[#This Row],[TS LU O B 1.6.23 R]],$AZ$7:$BA$101,2,0)*Q$5," ")</f>
        <v xml:space="preserve"> </v>
      </c>
      <c r="R325" s="52" t="str">
        <f>IFERROR(VLOOKUP(Open[[#This Row],[TS ZH O/A 8.7.23 R]],$AZ$7:$BA$101,2,0)*R$5," ")</f>
        <v xml:space="preserve"> </v>
      </c>
      <c r="S325" s="148" t="str">
        <f>IFERROR(VLOOKUP(Open[[#This Row],[TS ZH O/B 8.7.23 R]],$AZ$7:$BA$101,2,0)*S$5," ")</f>
        <v xml:space="preserve"> </v>
      </c>
      <c r="T325" s="148" t="str">
        <f>IFERROR(VLOOKUP(Open[[#This Row],[TS BA O A 12.08.23 R]],$AZ$7:$BA$101,2,0)*T$5," ")</f>
        <v xml:space="preserve"> </v>
      </c>
      <c r="U325" s="148" t="str">
        <f>IFERROR(VLOOKUP(Open[[#This Row],[TS BA O B 12.08.23  R]],$AZ$7:$BA$101,2,0)*U$5," ")</f>
        <v xml:space="preserve"> </v>
      </c>
      <c r="V325" s="148" t="str">
        <f>IFERROR(VLOOKUP(Open[[#This Row],[SM LT O A 2.9.23 R]],$AZ$7:$BA$101,2,0)*V$5," ")</f>
        <v xml:space="preserve"> </v>
      </c>
      <c r="W325" s="148">
        <f>IFERROR(VLOOKUP(Open[[#This Row],[SM LT O B 2.9.23 R]],$AZ$7:$BA$101,2,0)*W$5," ")</f>
        <v>22.5</v>
      </c>
      <c r="X325" s="148" t="str">
        <f>IFERROR(VLOOKUP(Open[[#This Row],[TS LA O 16.9.23 R]],$AZ$7:$BA$101,2,0)*X$5," ")</f>
        <v xml:space="preserve"> </v>
      </c>
      <c r="Y325" s="148" t="str">
        <f>IFERROR(VLOOKUP(Open[[#This Row],[TS ZH O 8.10.23 R]],$AZ$7:$BA$101,2,0)*Y$5," ")</f>
        <v xml:space="preserve"> </v>
      </c>
      <c r="Z325" s="148" t="str">
        <f>IFERROR(VLOOKUP(Open[[#This Row],[TS ZH O/A 6.1.24 R]],$AZ$7:$BA$101,2,0)*Z$5," ")</f>
        <v xml:space="preserve"> </v>
      </c>
      <c r="AA325" s="148" t="str">
        <f>IFERROR(VLOOKUP(Open[[#This Row],[TS ZH O/B 6.1.24 R]],$AZ$7:$BA$101,2,0)*AA$5," ")</f>
        <v xml:space="preserve"> </v>
      </c>
      <c r="AB325" s="148" t="str">
        <f>IFERROR(VLOOKUP(Open[[#This Row],[TS SH O 13.1.24 R]],$AZ$7:$BA$101,2,0)*AB$5," ")</f>
        <v xml:space="preserve"> </v>
      </c>
      <c r="AC325">
        <v>0</v>
      </c>
      <c r="AD325">
        <v>0</v>
      </c>
      <c r="AE325">
        <v>0</v>
      </c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>
        <v>15</v>
      </c>
      <c r="AR325" s="63"/>
      <c r="AS325" s="63"/>
      <c r="AT325" s="63"/>
      <c r="AU325" s="63"/>
      <c r="AV325" s="63"/>
    </row>
    <row r="326" spans="1:48">
      <c r="A326" s="53">
        <f>RANK(Open[[#This Row],[PR Punkte]],Open[PR Punkte],0)</f>
        <v>309</v>
      </c>
      <c r="B326">
        <f>IF(Open[[#This Row],[PR Rang beim letzten Turnier]]&gt;Open[[#This Row],[PR Rang]],1,IF(Open[[#This Row],[PR Rang beim letzten Turnier]]=Open[[#This Row],[PR Rang]],0,-1))</f>
        <v>0</v>
      </c>
      <c r="C326" s="53">
        <f>RANK(Open[[#This Row],[PR Punkte]],Open[PR Punkte],0)</f>
        <v>309</v>
      </c>
      <c r="D326" s="1" t="s">
        <v>951</v>
      </c>
      <c r="E326" t="s">
        <v>10</v>
      </c>
      <c r="F326" s="52">
        <f>SUM(Open[[#This Row],[PR 1]:[PR 3]])</f>
        <v>22.5</v>
      </c>
      <c r="G326" s="52">
        <f>LARGE(Open[[#This Row],[TS ZH O/B 26.03.23]:[PR3]],1)</f>
        <v>22.5</v>
      </c>
      <c r="H326" s="52">
        <f>LARGE(Open[[#This Row],[TS ZH O/B 26.03.23]:[PR3]],2)</f>
        <v>0</v>
      </c>
      <c r="I326" s="52">
        <f>LARGE(Open[[#This Row],[TS ZH O/B 26.03.23]:[PR3]],3)</f>
        <v>0</v>
      </c>
      <c r="J326" s="1">
        <f t="shared" si="8"/>
        <v>309</v>
      </c>
      <c r="K326" s="52">
        <f t="shared" si="9"/>
        <v>22.5</v>
      </c>
      <c r="L326" s="52" t="str">
        <f>IFERROR(VLOOKUP(Open[[#This Row],[TS ZH O/B 26.03.23 Rang]],$AZ$7:$BA$101,2,0)*L$5," ")</f>
        <v xml:space="preserve"> </v>
      </c>
      <c r="M326" s="52" t="str">
        <f>IFERROR(VLOOKUP(Open[[#This Row],[TS SG O 29.04.23 Rang]],$AZ$7:$BA$101,2,0)*M$5," ")</f>
        <v xml:space="preserve"> </v>
      </c>
      <c r="N326" s="52" t="str">
        <f>IFERROR(VLOOKUP(Open[[#This Row],[TS ES O 11.06.23 Rang]],$AZ$7:$BA$101,2,0)*N$5," ")</f>
        <v xml:space="preserve"> </v>
      </c>
      <c r="O326" s="52" t="str">
        <f>IFERROR(VLOOKUP(Open[[#This Row],[TS SH O 24.06.23 Rang]],$AZ$7:$BA$101,2,0)*O$5," ")</f>
        <v xml:space="preserve"> </v>
      </c>
      <c r="P326" s="52" t="str">
        <f>IFERROR(VLOOKUP(Open[[#This Row],[TS LU O A 1.6.23 R]],$AZ$7:$BA$101,2,0)*P$5," ")</f>
        <v xml:space="preserve"> </v>
      </c>
      <c r="Q326" s="52" t="str">
        <f>IFERROR(VLOOKUP(Open[[#This Row],[TS LU O B 1.6.23 R]],$AZ$7:$BA$101,2,0)*Q$5," ")</f>
        <v xml:space="preserve"> </v>
      </c>
      <c r="R326" s="52" t="str">
        <f>IFERROR(VLOOKUP(Open[[#This Row],[TS ZH O/A 8.7.23 R]],$AZ$7:$BA$101,2,0)*R$5," ")</f>
        <v xml:space="preserve"> </v>
      </c>
      <c r="S326" s="148" t="str">
        <f>IFERROR(VLOOKUP(Open[[#This Row],[TS ZH O/B 8.7.23 R]],$AZ$7:$BA$101,2,0)*S$5," ")</f>
        <v xml:space="preserve"> </v>
      </c>
      <c r="T326" s="148" t="str">
        <f>IFERROR(VLOOKUP(Open[[#This Row],[TS BA O A 12.08.23 R]],$AZ$7:$BA$101,2,0)*T$5," ")</f>
        <v xml:space="preserve"> </v>
      </c>
      <c r="U326" s="148" t="str">
        <f>IFERROR(VLOOKUP(Open[[#This Row],[TS BA O B 12.08.23  R]],$AZ$7:$BA$101,2,0)*U$5," ")</f>
        <v xml:space="preserve"> </v>
      </c>
      <c r="V326" s="148" t="str">
        <f>IFERROR(VLOOKUP(Open[[#This Row],[SM LT O A 2.9.23 R]],$AZ$7:$BA$101,2,0)*V$5," ")</f>
        <v xml:space="preserve"> </v>
      </c>
      <c r="W326" s="148">
        <f>IFERROR(VLOOKUP(Open[[#This Row],[SM LT O B 2.9.23 R]],$AZ$7:$BA$101,2,0)*W$5," ")</f>
        <v>22.5</v>
      </c>
      <c r="X326" s="148" t="str">
        <f>IFERROR(VLOOKUP(Open[[#This Row],[TS LA O 16.9.23 R]],$AZ$7:$BA$101,2,0)*X$5," ")</f>
        <v xml:space="preserve"> </v>
      </c>
      <c r="Y326" s="148" t="str">
        <f>IFERROR(VLOOKUP(Open[[#This Row],[TS ZH O 8.10.23 R]],$AZ$7:$BA$101,2,0)*Y$5," ")</f>
        <v xml:space="preserve"> </v>
      </c>
      <c r="Z326" s="148" t="str">
        <f>IFERROR(VLOOKUP(Open[[#This Row],[TS ZH O/A 6.1.24 R]],$AZ$7:$BA$101,2,0)*Z$5," ")</f>
        <v xml:space="preserve"> </v>
      </c>
      <c r="AA326" s="148" t="str">
        <f>IFERROR(VLOOKUP(Open[[#This Row],[TS ZH O/B 6.1.24 R]],$AZ$7:$BA$101,2,0)*AA$5," ")</f>
        <v xml:space="preserve"> </v>
      </c>
      <c r="AB326" s="148" t="str">
        <f>IFERROR(VLOOKUP(Open[[#This Row],[TS SH O 13.1.24 R]],$AZ$7:$BA$101,2,0)*AB$5," ")</f>
        <v xml:space="preserve"> </v>
      </c>
      <c r="AC326">
        <v>0</v>
      </c>
      <c r="AD326">
        <v>0</v>
      </c>
      <c r="AE326">
        <v>0</v>
      </c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>
        <v>16</v>
      </c>
      <c r="AR326" s="63"/>
      <c r="AS326" s="63"/>
      <c r="AT326" s="63"/>
      <c r="AU326" s="63"/>
      <c r="AV326" s="63"/>
    </row>
    <row r="327" spans="1:48">
      <c r="A327" s="134">
        <f>RANK(Open[[#This Row],[PR Punkte]],Open[PR Punkte],0)</f>
        <v>321</v>
      </c>
      <c r="B327" s="133">
        <f>IF(Open[[#This Row],[PR Rang beim letzten Turnier]]&gt;Open[[#This Row],[PR Rang]],1,IF(Open[[#This Row],[PR Rang beim letzten Turnier]]=Open[[#This Row],[PR Rang]],0,-1))</f>
        <v>0</v>
      </c>
      <c r="C327" s="134">
        <f>RANK(Open[[#This Row],[PR Punkte]],Open[PR Punkte],0)</f>
        <v>321</v>
      </c>
      <c r="D327" t="s">
        <v>795</v>
      </c>
      <c r="E327" t="s">
        <v>10</v>
      </c>
      <c r="F327" s="135">
        <f>SUM(Open[[#This Row],[PR 1]:[PR 3]])</f>
        <v>15</v>
      </c>
      <c r="G327" s="52">
        <f>LARGE(Open[[#This Row],[TS ZH O/B 26.03.23]:[PR3]],1)</f>
        <v>15</v>
      </c>
      <c r="H327" s="52">
        <f>LARGE(Open[[#This Row],[TS ZH O/B 26.03.23]:[PR3]],2)</f>
        <v>0</v>
      </c>
      <c r="I327" s="52">
        <f>LARGE(Open[[#This Row],[TS ZH O/B 26.03.23]:[PR3]],3)</f>
        <v>0</v>
      </c>
      <c r="J327" s="137">
        <f t="shared" ref="J327:J390" si="10">RANK(K327,$K$7:$K$944,0)</f>
        <v>321</v>
      </c>
      <c r="K327" s="136">
        <f t="shared" ref="K327:K390" si="11">SUM(L327:AE327)</f>
        <v>15</v>
      </c>
      <c r="L327" s="52">
        <f>IFERROR(VLOOKUP(Open[[#This Row],[TS ZH O/B 26.03.23 Rang]],$AZ$7:$BA$101,2,0)*L$5," ")</f>
        <v>15</v>
      </c>
      <c r="M327" s="52" t="str">
        <f>IFERROR(VLOOKUP(Open[[#This Row],[TS SG O 29.04.23 Rang]],$AZ$7:$BA$101,2,0)*M$5," ")</f>
        <v xml:space="preserve"> </v>
      </c>
      <c r="N327" s="52" t="str">
        <f>IFERROR(VLOOKUP(Open[[#This Row],[TS ES O 11.06.23 Rang]],$AZ$7:$BA$101,2,0)*N$5," ")</f>
        <v xml:space="preserve"> </v>
      </c>
      <c r="O327" s="52" t="str">
        <f>IFERROR(VLOOKUP(Open[[#This Row],[TS SH O 24.06.23 Rang]],$AZ$7:$BA$101,2,0)*O$5," ")</f>
        <v xml:space="preserve"> </v>
      </c>
      <c r="P327" s="52" t="str">
        <f>IFERROR(VLOOKUP(Open[[#This Row],[TS LU O A 1.6.23 R]],$AZ$7:$BA$101,2,0)*P$5," ")</f>
        <v xml:space="preserve"> </v>
      </c>
      <c r="Q327" s="52" t="str">
        <f>IFERROR(VLOOKUP(Open[[#This Row],[TS LU O B 1.6.23 R]],$AZ$7:$BA$101,2,0)*Q$5," ")</f>
        <v xml:space="preserve"> </v>
      </c>
      <c r="R327" s="52" t="str">
        <f>IFERROR(VLOOKUP(Open[[#This Row],[TS ZH O/A 8.7.23 R]],$AZ$7:$BA$101,2,0)*R$5," ")</f>
        <v xml:space="preserve"> </v>
      </c>
      <c r="S327" s="148" t="str">
        <f>IFERROR(VLOOKUP(Open[[#This Row],[TS ZH O/B 8.7.23 R]],$AZ$7:$BA$101,2,0)*S$5," ")</f>
        <v xml:space="preserve"> </v>
      </c>
      <c r="T327" s="148" t="str">
        <f>IFERROR(VLOOKUP(Open[[#This Row],[TS BA O A 12.08.23 R]],$AZ$7:$BA$101,2,0)*T$5," ")</f>
        <v xml:space="preserve"> </v>
      </c>
      <c r="U327" s="148" t="str">
        <f>IFERROR(VLOOKUP(Open[[#This Row],[TS BA O B 12.08.23  R]],$AZ$7:$BA$101,2,0)*U$5," ")</f>
        <v xml:space="preserve"> </v>
      </c>
      <c r="V327" s="148" t="str">
        <f>IFERROR(VLOOKUP(Open[[#This Row],[SM LT O A 2.9.23 R]],$AZ$7:$BA$101,2,0)*V$5," ")</f>
        <v xml:space="preserve"> </v>
      </c>
      <c r="W327" s="148" t="str">
        <f>IFERROR(VLOOKUP(Open[[#This Row],[SM LT O B 2.9.23 R]],$AZ$7:$BA$101,2,0)*W$5," ")</f>
        <v xml:space="preserve"> </v>
      </c>
      <c r="X327" s="148" t="str">
        <f>IFERROR(VLOOKUP(Open[[#This Row],[TS LA O 16.9.23 R]],$AZ$7:$BA$101,2,0)*X$5," ")</f>
        <v xml:space="preserve"> </v>
      </c>
      <c r="Y327" s="148" t="str">
        <f>IFERROR(VLOOKUP(Open[[#This Row],[TS ZH O 8.10.23 R]],$AZ$7:$BA$101,2,0)*Y$5," ")</f>
        <v xml:space="preserve"> </v>
      </c>
      <c r="Z327" s="148" t="str">
        <f>IFERROR(VLOOKUP(Open[[#This Row],[TS ZH O/A 6.1.24 R]],$AZ$7:$BA$101,2,0)*Z$5," ")</f>
        <v xml:space="preserve"> </v>
      </c>
      <c r="AA327" s="148" t="str">
        <f>IFERROR(VLOOKUP(Open[[#This Row],[TS ZH O/B 6.1.24 R]],$AZ$7:$BA$101,2,0)*AA$5," ")</f>
        <v xml:space="preserve"> </v>
      </c>
      <c r="AB327" s="148" t="str">
        <f>IFERROR(VLOOKUP(Open[[#This Row],[TS SH O 13.1.24 R]],$AZ$7:$BA$101,2,0)*AB$5," ")</f>
        <v xml:space="preserve"> </v>
      </c>
      <c r="AC327">
        <v>0</v>
      </c>
      <c r="AD327">
        <v>0</v>
      </c>
      <c r="AE327">
        <v>0</v>
      </c>
      <c r="AF327" s="63">
        <v>17</v>
      </c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</row>
    <row r="328" spans="1:48">
      <c r="A328" s="134">
        <f>RANK(Open[[#This Row],[PR Punkte]],Open[PR Punkte],0)</f>
        <v>321</v>
      </c>
      <c r="B328" s="133">
        <f>IF(Open[[#This Row],[PR Rang beim letzten Turnier]]&gt;Open[[#This Row],[PR Rang]],1,IF(Open[[#This Row],[PR Rang beim letzten Turnier]]=Open[[#This Row],[PR Rang]],0,-1))</f>
        <v>0</v>
      </c>
      <c r="C328" s="134">
        <f>RANK(Open[[#This Row],[PR Punkte]],Open[PR Punkte],0)</f>
        <v>321</v>
      </c>
      <c r="D328" t="s">
        <v>780</v>
      </c>
      <c r="E328" t="s">
        <v>9</v>
      </c>
      <c r="F328" s="135">
        <f>SUM(Open[[#This Row],[PR 1]:[PR 3]])</f>
        <v>15</v>
      </c>
      <c r="G328" s="52">
        <f>LARGE(Open[[#This Row],[TS ZH O/B 26.03.23]:[PR3]],1)</f>
        <v>15</v>
      </c>
      <c r="H328" s="52">
        <f>LARGE(Open[[#This Row],[TS ZH O/B 26.03.23]:[PR3]],2)</f>
        <v>0</v>
      </c>
      <c r="I328" s="52">
        <f>LARGE(Open[[#This Row],[TS ZH O/B 26.03.23]:[PR3]],3)</f>
        <v>0</v>
      </c>
      <c r="J328" s="137">
        <f t="shared" si="10"/>
        <v>321</v>
      </c>
      <c r="K328" s="136">
        <f t="shared" si="11"/>
        <v>15</v>
      </c>
      <c r="L328" s="52">
        <f>IFERROR(VLOOKUP(Open[[#This Row],[TS ZH O/B 26.03.23 Rang]],$AZ$7:$BA$101,2,0)*L$5," ")</f>
        <v>15</v>
      </c>
      <c r="M328" s="52" t="str">
        <f>IFERROR(VLOOKUP(Open[[#This Row],[TS SG O 29.04.23 Rang]],$AZ$7:$BA$101,2,0)*M$5," ")</f>
        <v xml:space="preserve"> </v>
      </c>
      <c r="N328" s="52" t="str">
        <f>IFERROR(VLOOKUP(Open[[#This Row],[TS ES O 11.06.23 Rang]],$AZ$7:$BA$101,2,0)*N$5," ")</f>
        <v xml:space="preserve"> </v>
      </c>
      <c r="O328" s="52" t="str">
        <f>IFERROR(VLOOKUP(Open[[#This Row],[TS SH O 24.06.23 Rang]],$AZ$7:$BA$101,2,0)*O$5," ")</f>
        <v xml:space="preserve"> </v>
      </c>
      <c r="P328" s="52" t="str">
        <f>IFERROR(VLOOKUP(Open[[#This Row],[TS LU O A 1.6.23 R]],$AZ$7:$BA$101,2,0)*P$5," ")</f>
        <v xml:space="preserve"> </v>
      </c>
      <c r="Q328" s="52" t="str">
        <f>IFERROR(VLOOKUP(Open[[#This Row],[TS LU O B 1.6.23 R]],$AZ$7:$BA$101,2,0)*Q$5," ")</f>
        <v xml:space="preserve"> </v>
      </c>
      <c r="R328" s="52" t="str">
        <f>IFERROR(VLOOKUP(Open[[#This Row],[TS ZH O/A 8.7.23 R]],$AZ$7:$BA$101,2,0)*R$5," ")</f>
        <v xml:space="preserve"> </v>
      </c>
      <c r="S328" s="148" t="str">
        <f>IFERROR(VLOOKUP(Open[[#This Row],[TS ZH O/B 8.7.23 R]],$AZ$7:$BA$101,2,0)*S$5," ")</f>
        <v xml:space="preserve"> </v>
      </c>
      <c r="T328" s="148" t="str">
        <f>IFERROR(VLOOKUP(Open[[#This Row],[TS BA O A 12.08.23 R]],$AZ$7:$BA$101,2,0)*T$5," ")</f>
        <v xml:space="preserve"> </v>
      </c>
      <c r="U328" s="148" t="str">
        <f>IFERROR(VLOOKUP(Open[[#This Row],[TS BA O B 12.08.23  R]],$AZ$7:$BA$101,2,0)*U$5," ")</f>
        <v xml:space="preserve"> </v>
      </c>
      <c r="V328" s="148" t="str">
        <f>IFERROR(VLOOKUP(Open[[#This Row],[SM LT O A 2.9.23 R]],$AZ$7:$BA$101,2,0)*V$5," ")</f>
        <v xml:space="preserve"> </v>
      </c>
      <c r="W328" s="148" t="str">
        <f>IFERROR(VLOOKUP(Open[[#This Row],[SM LT O B 2.9.23 R]],$AZ$7:$BA$101,2,0)*W$5," ")</f>
        <v xml:space="preserve"> </v>
      </c>
      <c r="X328" s="148" t="str">
        <f>IFERROR(VLOOKUP(Open[[#This Row],[TS LA O 16.9.23 R]],$AZ$7:$BA$101,2,0)*X$5," ")</f>
        <v xml:space="preserve"> </v>
      </c>
      <c r="Y328" s="148" t="str">
        <f>IFERROR(VLOOKUP(Open[[#This Row],[TS ZH O 8.10.23 R]],$AZ$7:$BA$101,2,0)*Y$5," ")</f>
        <v xml:space="preserve"> </v>
      </c>
      <c r="Z328" s="148" t="str">
        <f>IFERROR(VLOOKUP(Open[[#This Row],[TS ZH O/A 6.1.24 R]],$AZ$7:$BA$101,2,0)*Z$5," ")</f>
        <v xml:space="preserve"> </v>
      </c>
      <c r="AA328" s="148" t="str">
        <f>IFERROR(VLOOKUP(Open[[#This Row],[TS ZH O/B 6.1.24 R]],$AZ$7:$BA$101,2,0)*AA$5," ")</f>
        <v xml:space="preserve"> </v>
      </c>
      <c r="AB328" s="148" t="str">
        <f>IFERROR(VLOOKUP(Open[[#This Row],[TS SH O 13.1.24 R]],$AZ$7:$BA$101,2,0)*AB$5," ")</f>
        <v xml:space="preserve"> </v>
      </c>
      <c r="AC328">
        <v>0</v>
      </c>
      <c r="AD328">
        <v>0</v>
      </c>
      <c r="AE328">
        <v>0</v>
      </c>
      <c r="AF328" s="63">
        <v>18</v>
      </c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</row>
    <row r="329" spans="1:48">
      <c r="A329" s="134">
        <f>RANK(Open[[#This Row],[PR Punkte]],Open[PR Punkte],0)</f>
        <v>321</v>
      </c>
      <c r="B329" s="133">
        <f>IF(Open[[#This Row],[PR Rang beim letzten Turnier]]&gt;Open[[#This Row],[PR Rang]],1,IF(Open[[#This Row],[PR Rang beim letzten Turnier]]=Open[[#This Row],[PR Rang]],0,-1))</f>
        <v>0</v>
      </c>
      <c r="C329" s="134">
        <f>RANK(Open[[#This Row],[PR Punkte]],Open[PR Punkte],0)</f>
        <v>321</v>
      </c>
      <c r="D329" t="s">
        <v>796</v>
      </c>
      <c r="E329" t="s">
        <v>9</v>
      </c>
      <c r="F329" s="135">
        <f>SUM(Open[[#This Row],[PR 1]:[PR 3]])</f>
        <v>15</v>
      </c>
      <c r="G329" s="52">
        <f>LARGE(Open[[#This Row],[TS ZH O/B 26.03.23]:[PR3]],1)</f>
        <v>15</v>
      </c>
      <c r="H329" s="52">
        <f>LARGE(Open[[#This Row],[TS ZH O/B 26.03.23]:[PR3]],2)</f>
        <v>0</v>
      </c>
      <c r="I329" s="52">
        <f>LARGE(Open[[#This Row],[TS ZH O/B 26.03.23]:[PR3]],3)</f>
        <v>0</v>
      </c>
      <c r="J329" s="137">
        <f t="shared" si="10"/>
        <v>321</v>
      </c>
      <c r="K329" s="136">
        <f t="shared" si="11"/>
        <v>15</v>
      </c>
      <c r="L329" s="52">
        <f>IFERROR(VLOOKUP(Open[[#This Row],[TS ZH O/B 26.03.23 Rang]],$AZ$7:$BA$101,2,0)*L$5," ")</f>
        <v>15</v>
      </c>
      <c r="M329" s="52" t="str">
        <f>IFERROR(VLOOKUP(Open[[#This Row],[TS SG O 29.04.23 Rang]],$AZ$7:$BA$101,2,0)*M$5," ")</f>
        <v xml:space="preserve"> </v>
      </c>
      <c r="N329" s="52" t="str">
        <f>IFERROR(VLOOKUP(Open[[#This Row],[TS ES O 11.06.23 Rang]],$AZ$7:$BA$101,2,0)*N$5," ")</f>
        <v xml:space="preserve"> </v>
      </c>
      <c r="O329" s="52" t="str">
        <f>IFERROR(VLOOKUP(Open[[#This Row],[TS SH O 24.06.23 Rang]],$AZ$7:$BA$101,2,0)*O$5," ")</f>
        <v xml:space="preserve"> </v>
      </c>
      <c r="P329" s="52" t="str">
        <f>IFERROR(VLOOKUP(Open[[#This Row],[TS LU O A 1.6.23 R]],$AZ$7:$BA$101,2,0)*P$5," ")</f>
        <v xml:space="preserve"> </v>
      </c>
      <c r="Q329" s="52" t="str">
        <f>IFERROR(VLOOKUP(Open[[#This Row],[TS LU O B 1.6.23 R]],$AZ$7:$BA$101,2,0)*Q$5," ")</f>
        <v xml:space="preserve"> </v>
      </c>
      <c r="R329" s="52" t="str">
        <f>IFERROR(VLOOKUP(Open[[#This Row],[TS ZH O/A 8.7.23 R]],$AZ$7:$BA$101,2,0)*R$5," ")</f>
        <v xml:space="preserve"> </v>
      </c>
      <c r="S329" s="148" t="str">
        <f>IFERROR(VLOOKUP(Open[[#This Row],[TS ZH O/B 8.7.23 R]],$AZ$7:$BA$101,2,0)*S$5," ")</f>
        <v xml:space="preserve"> </v>
      </c>
      <c r="T329" s="148" t="str">
        <f>IFERROR(VLOOKUP(Open[[#This Row],[TS BA O A 12.08.23 R]],$AZ$7:$BA$101,2,0)*T$5," ")</f>
        <v xml:space="preserve"> </v>
      </c>
      <c r="U329" s="148" t="str">
        <f>IFERROR(VLOOKUP(Open[[#This Row],[TS BA O B 12.08.23  R]],$AZ$7:$BA$101,2,0)*U$5," ")</f>
        <v xml:space="preserve"> </v>
      </c>
      <c r="V329" s="148" t="str">
        <f>IFERROR(VLOOKUP(Open[[#This Row],[SM LT O A 2.9.23 R]],$AZ$7:$BA$101,2,0)*V$5," ")</f>
        <v xml:space="preserve"> </v>
      </c>
      <c r="W329" s="148" t="str">
        <f>IFERROR(VLOOKUP(Open[[#This Row],[SM LT O B 2.9.23 R]],$AZ$7:$BA$101,2,0)*W$5," ")</f>
        <v xml:space="preserve"> </v>
      </c>
      <c r="X329" s="148" t="str">
        <f>IFERROR(VLOOKUP(Open[[#This Row],[TS LA O 16.9.23 R]],$AZ$7:$BA$101,2,0)*X$5," ")</f>
        <v xml:space="preserve"> </v>
      </c>
      <c r="Y329" s="148" t="str">
        <f>IFERROR(VLOOKUP(Open[[#This Row],[TS ZH O 8.10.23 R]],$AZ$7:$BA$101,2,0)*Y$5," ")</f>
        <v xml:space="preserve"> </v>
      </c>
      <c r="Z329" s="148" t="str">
        <f>IFERROR(VLOOKUP(Open[[#This Row],[TS ZH O/A 6.1.24 R]],$AZ$7:$BA$101,2,0)*Z$5," ")</f>
        <v xml:space="preserve"> </v>
      </c>
      <c r="AA329" s="148" t="str">
        <f>IFERROR(VLOOKUP(Open[[#This Row],[TS ZH O/B 6.1.24 R]],$AZ$7:$BA$101,2,0)*AA$5," ")</f>
        <v xml:space="preserve"> </v>
      </c>
      <c r="AB329" s="148" t="str">
        <f>IFERROR(VLOOKUP(Open[[#This Row],[TS SH O 13.1.24 R]],$AZ$7:$BA$101,2,0)*AB$5," ")</f>
        <v xml:space="preserve"> </v>
      </c>
      <c r="AC329">
        <v>0</v>
      </c>
      <c r="AD329">
        <v>0</v>
      </c>
      <c r="AE329">
        <v>0</v>
      </c>
      <c r="AF329" s="63">
        <v>18</v>
      </c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</row>
    <row r="330" spans="1:48">
      <c r="A330" s="53">
        <f>RANK(Open[[#This Row],[PR Punkte]],Open[PR Punkte],0)</f>
        <v>321</v>
      </c>
      <c r="B330">
        <f>IF(Open[[#This Row],[PR Rang beim letzten Turnier]]&gt;Open[[#This Row],[PR Rang]],1,IF(Open[[#This Row],[PR Rang beim letzten Turnier]]=Open[[#This Row],[PR Rang]],0,-1))</f>
        <v>0</v>
      </c>
      <c r="C330" s="53">
        <f>RANK(Open[[#This Row],[PR Punkte]],Open[PR Punkte],0)</f>
        <v>321</v>
      </c>
      <c r="D330" s="1" t="s">
        <v>467</v>
      </c>
      <c r="E330" s="1" t="s">
        <v>462</v>
      </c>
      <c r="F330" s="52">
        <f>SUM(Open[[#This Row],[PR 1]:[PR 3]])</f>
        <v>15</v>
      </c>
      <c r="G330" s="52">
        <f>LARGE(Open[[#This Row],[TS ZH O/B 26.03.23]:[PR3]],1)</f>
        <v>15</v>
      </c>
      <c r="H330" s="52">
        <f>LARGE(Open[[#This Row],[TS ZH O/B 26.03.23]:[PR3]],2)</f>
        <v>0</v>
      </c>
      <c r="I330" s="52">
        <f>LARGE(Open[[#This Row],[TS ZH O/B 26.03.23]:[PR3]],3)</f>
        <v>0</v>
      </c>
      <c r="J330" s="1">
        <f t="shared" si="10"/>
        <v>321</v>
      </c>
      <c r="K330" s="52">
        <f t="shared" si="11"/>
        <v>15</v>
      </c>
      <c r="L330" s="52" t="str">
        <f>IFERROR(VLOOKUP(Open[[#This Row],[TS ZH O/B 26.03.23 Rang]],$AZ$7:$BA$101,2,0)*L$5," ")</f>
        <v xml:space="preserve"> </v>
      </c>
      <c r="M330" s="52" t="str">
        <f>IFERROR(VLOOKUP(Open[[#This Row],[TS SG O 29.04.23 Rang]],$AZ$7:$BA$101,2,0)*M$5," ")</f>
        <v xml:space="preserve"> </v>
      </c>
      <c r="N330" s="52" t="str">
        <f>IFERROR(VLOOKUP(Open[[#This Row],[TS ES O 11.06.23 Rang]],$AZ$7:$BA$101,2,0)*N$5," ")</f>
        <v xml:space="preserve"> </v>
      </c>
      <c r="O330" s="52" t="str">
        <f>IFERROR(VLOOKUP(Open[[#This Row],[TS SH O 24.06.23 Rang]],$AZ$7:$BA$101,2,0)*O$5," ")</f>
        <v xml:space="preserve"> </v>
      </c>
      <c r="P330" s="52" t="str">
        <f>IFERROR(VLOOKUP(Open[[#This Row],[TS LU O A 1.6.23 R]],$AZ$7:$BA$101,2,0)*P$5," ")</f>
        <v xml:space="preserve"> </v>
      </c>
      <c r="Q330" s="52" t="str">
        <f>IFERROR(VLOOKUP(Open[[#This Row],[TS LU O B 1.6.23 R]],$AZ$7:$BA$101,2,0)*Q$5," ")</f>
        <v xml:space="preserve"> </v>
      </c>
      <c r="R330" s="52" t="str">
        <f>IFERROR(VLOOKUP(Open[[#This Row],[TS ZH O/A 8.7.23 R]],$AZ$7:$BA$101,2,0)*R$5," ")</f>
        <v xml:space="preserve"> </v>
      </c>
      <c r="S330" s="148" t="str">
        <f>IFERROR(VLOOKUP(Open[[#This Row],[TS ZH O/B 8.7.23 R]],$AZ$7:$BA$101,2,0)*S$5," ")</f>
        <v xml:space="preserve"> </v>
      </c>
      <c r="T330" s="148" t="str">
        <f>IFERROR(VLOOKUP(Open[[#This Row],[TS BA O A 12.08.23 R]],$AZ$7:$BA$101,2,0)*T$5," ")</f>
        <v xml:space="preserve"> </v>
      </c>
      <c r="U330" s="148" t="str">
        <f>IFERROR(VLOOKUP(Open[[#This Row],[TS BA O B 12.08.23  R]],$AZ$7:$BA$101,2,0)*U$5," ")</f>
        <v xml:space="preserve"> </v>
      </c>
      <c r="V330" s="148" t="str">
        <f>IFERROR(VLOOKUP(Open[[#This Row],[SM LT O A 2.9.23 R]],$AZ$7:$BA$101,2,0)*V$5," ")</f>
        <v xml:space="preserve"> </v>
      </c>
      <c r="W330" s="148">
        <f>IFERROR(VLOOKUP(Open[[#This Row],[SM LT O B 2.9.23 R]],$AZ$7:$BA$101,2,0)*W$5," ")</f>
        <v>15</v>
      </c>
      <c r="X330" s="148" t="str">
        <f>IFERROR(VLOOKUP(Open[[#This Row],[TS LA O 16.9.23 R]],$AZ$7:$BA$101,2,0)*X$5," ")</f>
        <v xml:space="preserve"> </v>
      </c>
      <c r="Y330" s="148" t="str">
        <f>IFERROR(VLOOKUP(Open[[#This Row],[TS ZH O 8.10.23 R]],$AZ$7:$BA$101,2,0)*Y$5," ")</f>
        <v xml:space="preserve"> </v>
      </c>
      <c r="Z330" s="148" t="str">
        <f>IFERROR(VLOOKUP(Open[[#This Row],[TS ZH O/A 6.1.24 R]],$AZ$7:$BA$101,2,0)*Z$5," ")</f>
        <v xml:space="preserve"> </v>
      </c>
      <c r="AA330" s="148" t="str">
        <f>IFERROR(VLOOKUP(Open[[#This Row],[TS ZH O/B 6.1.24 R]],$AZ$7:$BA$101,2,0)*AA$5," ")</f>
        <v xml:space="preserve"> </v>
      </c>
      <c r="AB330" s="148" t="str">
        <f>IFERROR(VLOOKUP(Open[[#This Row],[TS SH O 13.1.24 R]],$AZ$7:$BA$101,2,0)*AB$5," ")</f>
        <v xml:space="preserve"> </v>
      </c>
      <c r="AC330">
        <v>0</v>
      </c>
      <c r="AD330">
        <v>0</v>
      </c>
      <c r="AE330">
        <v>0</v>
      </c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>
        <v>17</v>
      </c>
      <c r="AR330" s="63"/>
      <c r="AS330" s="63"/>
      <c r="AT330" s="63"/>
      <c r="AU330" s="63"/>
      <c r="AV330" s="63"/>
    </row>
    <row r="331" spans="1:48">
      <c r="A331" s="53">
        <f>RANK(Open[[#This Row],[PR Punkte]],Open[PR Punkte],0)</f>
        <v>321</v>
      </c>
      <c r="B331">
        <f>IF(Open[[#This Row],[PR Rang beim letzten Turnier]]&gt;Open[[#This Row],[PR Rang]],1,IF(Open[[#This Row],[PR Rang beim letzten Turnier]]=Open[[#This Row],[PR Rang]],0,-1))</f>
        <v>0</v>
      </c>
      <c r="C331" s="53">
        <f>RANK(Open[[#This Row],[PR Punkte]],Open[PR Punkte],0)</f>
        <v>321</v>
      </c>
      <c r="D331" s="1" t="s">
        <v>468</v>
      </c>
      <c r="E331" s="1" t="s">
        <v>462</v>
      </c>
      <c r="F331" s="52">
        <f>SUM(Open[[#This Row],[PR 1]:[PR 3]])</f>
        <v>15</v>
      </c>
      <c r="G331" s="52">
        <f>LARGE(Open[[#This Row],[TS ZH O/B 26.03.23]:[PR3]],1)</f>
        <v>15</v>
      </c>
      <c r="H331" s="52">
        <f>LARGE(Open[[#This Row],[TS ZH O/B 26.03.23]:[PR3]],2)</f>
        <v>0</v>
      </c>
      <c r="I331" s="52">
        <f>LARGE(Open[[#This Row],[TS ZH O/B 26.03.23]:[PR3]],3)</f>
        <v>0</v>
      </c>
      <c r="J331" s="1">
        <f t="shared" si="10"/>
        <v>321</v>
      </c>
      <c r="K331" s="52">
        <f t="shared" si="11"/>
        <v>15</v>
      </c>
      <c r="L331" s="52" t="str">
        <f>IFERROR(VLOOKUP(Open[[#This Row],[TS ZH O/B 26.03.23 Rang]],$AZ$7:$BA$101,2,0)*L$5," ")</f>
        <v xml:space="preserve"> </v>
      </c>
      <c r="M331" s="52" t="str">
        <f>IFERROR(VLOOKUP(Open[[#This Row],[TS SG O 29.04.23 Rang]],$AZ$7:$BA$101,2,0)*M$5," ")</f>
        <v xml:space="preserve"> </v>
      </c>
      <c r="N331" s="52" t="str">
        <f>IFERROR(VLOOKUP(Open[[#This Row],[TS ES O 11.06.23 Rang]],$AZ$7:$BA$101,2,0)*N$5," ")</f>
        <v xml:space="preserve"> </v>
      </c>
      <c r="O331" s="52" t="str">
        <f>IFERROR(VLOOKUP(Open[[#This Row],[TS SH O 24.06.23 Rang]],$AZ$7:$BA$101,2,0)*O$5," ")</f>
        <v xml:space="preserve"> </v>
      </c>
      <c r="P331" s="52" t="str">
        <f>IFERROR(VLOOKUP(Open[[#This Row],[TS LU O A 1.6.23 R]],$AZ$7:$BA$101,2,0)*P$5," ")</f>
        <v xml:space="preserve"> </v>
      </c>
      <c r="Q331" s="52" t="str">
        <f>IFERROR(VLOOKUP(Open[[#This Row],[TS LU O B 1.6.23 R]],$AZ$7:$BA$101,2,0)*Q$5," ")</f>
        <v xml:space="preserve"> </v>
      </c>
      <c r="R331" s="52" t="str">
        <f>IFERROR(VLOOKUP(Open[[#This Row],[TS ZH O/A 8.7.23 R]],$AZ$7:$BA$101,2,0)*R$5," ")</f>
        <v xml:space="preserve"> </v>
      </c>
      <c r="S331" s="148" t="str">
        <f>IFERROR(VLOOKUP(Open[[#This Row],[TS ZH O/B 8.7.23 R]],$AZ$7:$BA$101,2,0)*S$5," ")</f>
        <v xml:space="preserve"> </v>
      </c>
      <c r="T331" s="148" t="str">
        <f>IFERROR(VLOOKUP(Open[[#This Row],[TS BA O A 12.08.23 R]],$AZ$7:$BA$101,2,0)*T$5," ")</f>
        <v xml:space="preserve"> </v>
      </c>
      <c r="U331" s="148" t="str">
        <f>IFERROR(VLOOKUP(Open[[#This Row],[TS BA O B 12.08.23  R]],$AZ$7:$BA$101,2,0)*U$5," ")</f>
        <v xml:space="preserve"> </v>
      </c>
      <c r="V331" s="148" t="str">
        <f>IFERROR(VLOOKUP(Open[[#This Row],[SM LT O A 2.9.23 R]],$AZ$7:$BA$101,2,0)*V$5," ")</f>
        <v xml:space="preserve"> </v>
      </c>
      <c r="W331" s="148">
        <f>IFERROR(VLOOKUP(Open[[#This Row],[SM LT O B 2.9.23 R]],$AZ$7:$BA$101,2,0)*W$5," ")</f>
        <v>15</v>
      </c>
      <c r="X331" s="148" t="str">
        <f>IFERROR(VLOOKUP(Open[[#This Row],[TS LA O 16.9.23 R]],$AZ$7:$BA$101,2,0)*X$5," ")</f>
        <v xml:space="preserve"> </v>
      </c>
      <c r="Y331" s="148" t="str">
        <f>IFERROR(VLOOKUP(Open[[#This Row],[TS ZH O 8.10.23 R]],$AZ$7:$BA$101,2,0)*Y$5," ")</f>
        <v xml:space="preserve"> </v>
      </c>
      <c r="Z331" s="148" t="str">
        <f>IFERROR(VLOOKUP(Open[[#This Row],[TS ZH O/A 6.1.24 R]],$AZ$7:$BA$101,2,0)*Z$5," ")</f>
        <v xml:space="preserve"> </v>
      </c>
      <c r="AA331" s="148" t="str">
        <f>IFERROR(VLOOKUP(Open[[#This Row],[TS ZH O/B 6.1.24 R]],$AZ$7:$BA$101,2,0)*AA$5," ")</f>
        <v xml:space="preserve"> </v>
      </c>
      <c r="AB331" s="148" t="str">
        <f>IFERROR(VLOOKUP(Open[[#This Row],[TS SH O 13.1.24 R]],$AZ$7:$BA$101,2,0)*AB$5," ")</f>
        <v xml:space="preserve"> </v>
      </c>
      <c r="AC331">
        <v>0</v>
      </c>
      <c r="AD331">
        <v>0</v>
      </c>
      <c r="AE331">
        <v>0</v>
      </c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>
        <v>17</v>
      </c>
      <c r="AR331" s="63"/>
      <c r="AS331" s="63"/>
      <c r="AT331" s="63"/>
      <c r="AU331" s="63"/>
      <c r="AV331" s="63"/>
    </row>
    <row r="332" spans="1:48">
      <c r="A332" s="53">
        <f>RANK(Open[[#This Row],[PR Punkte]],Open[PR Punkte],0)</f>
        <v>321</v>
      </c>
      <c r="B332">
        <f>IF(Open[[#This Row],[PR Rang beim letzten Turnier]]&gt;Open[[#This Row],[PR Rang]],1,IF(Open[[#This Row],[PR Rang beim letzten Turnier]]=Open[[#This Row],[PR Rang]],0,-1))</f>
        <v>0</v>
      </c>
      <c r="C332" s="53">
        <f>RANK(Open[[#This Row],[PR Punkte]],Open[PR Punkte],0)</f>
        <v>321</v>
      </c>
      <c r="D332" s="1" t="s">
        <v>952</v>
      </c>
      <c r="E332" t="s">
        <v>10</v>
      </c>
      <c r="F332" s="52">
        <f>SUM(Open[[#This Row],[PR 1]:[PR 3]])</f>
        <v>15</v>
      </c>
      <c r="G332" s="52">
        <f>LARGE(Open[[#This Row],[TS ZH O/B 26.03.23]:[PR3]],1)</f>
        <v>15</v>
      </c>
      <c r="H332" s="52">
        <f>LARGE(Open[[#This Row],[TS ZH O/B 26.03.23]:[PR3]],2)</f>
        <v>0</v>
      </c>
      <c r="I332" s="52">
        <f>LARGE(Open[[#This Row],[TS ZH O/B 26.03.23]:[PR3]],3)</f>
        <v>0</v>
      </c>
      <c r="J332" s="1">
        <f t="shared" si="10"/>
        <v>321</v>
      </c>
      <c r="K332" s="52">
        <f t="shared" si="11"/>
        <v>15</v>
      </c>
      <c r="L332" s="52" t="str">
        <f>IFERROR(VLOOKUP(Open[[#This Row],[TS ZH O/B 26.03.23 Rang]],$AZ$7:$BA$101,2,0)*L$5," ")</f>
        <v xml:space="preserve"> </v>
      </c>
      <c r="M332" s="52" t="str">
        <f>IFERROR(VLOOKUP(Open[[#This Row],[TS SG O 29.04.23 Rang]],$AZ$7:$BA$101,2,0)*M$5," ")</f>
        <v xml:space="preserve"> </v>
      </c>
      <c r="N332" s="52" t="str">
        <f>IFERROR(VLOOKUP(Open[[#This Row],[TS ES O 11.06.23 Rang]],$AZ$7:$BA$101,2,0)*N$5," ")</f>
        <v xml:space="preserve"> </v>
      </c>
      <c r="O332" s="52" t="str">
        <f>IFERROR(VLOOKUP(Open[[#This Row],[TS SH O 24.06.23 Rang]],$AZ$7:$BA$101,2,0)*O$5," ")</f>
        <v xml:space="preserve"> </v>
      </c>
      <c r="P332" s="52" t="str">
        <f>IFERROR(VLOOKUP(Open[[#This Row],[TS LU O A 1.6.23 R]],$AZ$7:$BA$101,2,0)*P$5," ")</f>
        <v xml:space="preserve"> </v>
      </c>
      <c r="Q332" s="52" t="str">
        <f>IFERROR(VLOOKUP(Open[[#This Row],[TS LU O B 1.6.23 R]],$AZ$7:$BA$101,2,0)*Q$5," ")</f>
        <v xml:space="preserve"> </v>
      </c>
      <c r="R332" s="52" t="str">
        <f>IFERROR(VLOOKUP(Open[[#This Row],[TS ZH O/A 8.7.23 R]],$AZ$7:$BA$101,2,0)*R$5," ")</f>
        <v xml:space="preserve"> </v>
      </c>
      <c r="S332" s="148" t="str">
        <f>IFERROR(VLOOKUP(Open[[#This Row],[TS ZH O/B 8.7.23 R]],$AZ$7:$BA$101,2,0)*S$5," ")</f>
        <v xml:space="preserve"> </v>
      </c>
      <c r="T332" s="148" t="str">
        <f>IFERROR(VLOOKUP(Open[[#This Row],[TS BA O A 12.08.23 R]],$AZ$7:$BA$101,2,0)*T$5," ")</f>
        <v xml:space="preserve"> </v>
      </c>
      <c r="U332" s="148" t="str">
        <f>IFERROR(VLOOKUP(Open[[#This Row],[TS BA O B 12.08.23  R]],$AZ$7:$BA$101,2,0)*U$5," ")</f>
        <v xml:space="preserve"> </v>
      </c>
      <c r="V332" s="148" t="str">
        <f>IFERROR(VLOOKUP(Open[[#This Row],[SM LT O A 2.9.23 R]],$AZ$7:$BA$101,2,0)*V$5," ")</f>
        <v xml:space="preserve"> </v>
      </c>
      <c r="W332" s="148">
        <f>IFERROR(VLOOKUP(Open[[#This Row],[SM LT O B 2.9.23 R]],$AZ$7:$BA$101,2,0)*W$5," ")</f>
        <v>15</v>
      </c>
      <c r="X332" s="148" t="str">
        <f>IFERROR(VLOOKUP(Open[[#This Row],[TS LA O 16.9.23 R]],$AZ$7:$BA$101,2,0)*X$5," ")</f>
        <v xml:space="preserve"> </v>
      </c>
      <c r="Y332" s="148" t="str">
        <f>IFERROR(VLOOKUP(Open[[#This Row],[TS ZH O 8.10.23 R]],$AZ$7:$BA$101,2,0)*Y$5," ")</f>
        <v xml:space="preserve"> </v>
      </c>
      <c r="Z332" s="148" t="str">
        <f>IFERROR(VLOOKUP(Open[[#This Row],[TS ZH O/A 6.1.24 R]],$AZ$7:$BA$101,2,0)*Z$5," ")</f>
        <v xml:space="preserve"> </v>
      </c>
      <c r="AA332" s="148" t="str">
        <f>IFERROR(VLOOKUP(Open[[#This Row],[TS ZH O/B 6.1.24 R]],$AZ$7:$BA$101,2,0)*AA$5," ")</f>
        <v xml:space="preserve"> </v>
      </c>
      <c r="AB332" s="148" t="str">
        <f>IFERROR(VLOOKUP(Open[[#This Row],[TS SH O 13.1.24 R]],$AZ$7:$BA$101,2,0)*AB$5," ")</f>
        <v xml:space="preserve"> </v>
      </c>
      <c r="AC332">
        <v>0</v>
      </c>
      <c r="AD332">
        <v>0</v>
      </c>
      <c r="AE332">
        <v>0</v>
      </c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>
        <v>18</v>
      </c>
      <c r="AR332" s="63"/>
      <c r="AS332" s="63"/>
      <c r="AT332" s="63"/>
      <c r="AU332" s="63"/>
      <c r="AV332" s="63"/>
    </row>
    <row r="333" spans="1:48">
      <c r="A333" s="53">
        <f>RANK(Open[[#This Row],[PR Punkte]],Open[PR Punkte],0)</f>
        <v>321</v>
      </c>
      <c r="B333">
        <f>IF(Open[[#This Row],[PR Rang beim letzten Turnier]]&gt;Open[[#This Row],[PR Rang]],1,IF(Open[[#This Row],[PR Rang beim letzten Turnier]]=Open[[#This Row],[PR Rang]],0,-1))</f>
        <v>0</v>
      </c>
      <c r="C333" s="53">
        <f>RANK(Open[[#This Row],[PR Punkte]],Open[PR Punkte],0)</f>
        <v>321</v>
      </c>
      <c r="D333" s="1" t="s">
        <v>953</v>
      </c>
      <c r="E333" t="s">
        <v>10</v>
      </c>
      <c r="F333" s="52">
        <f>SUM(Open[[#This Row],[PR 1]:[PR 3]])</f>
        <v>15</v>
      </c>
      <c r="G333" s="52">
        <f>LARGE(Open[[#This Row],[TS ZH O/B 26.03.23]:[PR3]],1)</f>
        <v>15</v>
      </c>
      <c r="H333" s="52">
        <f>LARGE(Open[[#This Row],[TS ZH O/B 26.03.23]:[PR3]],2)</f>
        <v>0</v>
      </c>
      <c r="I333" s="52">
        <f>LARGE(Open[[#This Row],[TS ZH O/B 26.03.23]:[PR3]],3)</f>
        <v>0</v>
      </c>
      <c r="J333" s="1">
        <f t="shared" si="10"/>
        <v>321</v>
      </c>
      <c r="K333" s="52">
        <f t="shared" si="11"/>
        <v>15</v>
      </c>
      <c r="L333" s="52" t="str">
        <f>IFERROR(VLOOKUP(Open[[#This Row],[TS ZH O/B 26.03.23 Rang]],$AZ$7:$BA$101,2,0)*L$5," ")</f>
        <v xml:space="preserve"> </v>
      </c>
      <c r="M333" s="52" t="str">
        <f>IFERROR(VLOOKUP(Open[[#This Row],[TS SG O 29.04.23 Rang]],$AZ$7:$BA$101,2,0)*M$5," ")</f>
        <v xml:space="preserve"> </v>
      </c>
      <c r="N333" s="52" t="str">
        <f>IFERROR(VLOOKUP(Open[[#This Row],[TS ES O 11.06.23 Rang]],$AZ$7:$BA$101,2,0)*N$5," ")</f>
        <v xml:space="preserve"> </v>
      </c>
      <c r="O333" s="52" t="str">
        <f>IFERROR(VLOOKUP(Open[[#This Row],[TS SH O 24.06.23 Rang]],$AZ$7:$BA$101,2,0)*O$5," ")</f>
        <v xml:space="preserve"> </v>
      </c>
      <c r="P333" s="52" t="str">
        <f>IFERROR(VLOOKUP(Open[[#This Row],[TS LU O A 1.6.23 R]],$AZ$7:$BA$101,2,0)*P$5," ")</f>
        <v xml:space="preserve"> </v>
      </c>
      <c r="Q333" s="52" t="str">
        <f>IFERROR(VLOOKUP(Open[[#This Row],[TS LU O B 1.6.23 R]],$AZ$7:$BA$101,2,0)*Q$5," ")</f>
        <v xml:space="preserve"> </v>
      </c>
      <c r="R333" s="52" t="str">
        <f>IFERROR(VLOOKUP(Open[[#This Row],[TS ZH O/A 8.7.23 R]],$AZ$7:$BA$101,2,0)*R$5," ")</f>
        <v xml:space="preserve"> </v>
      </c>
      <c r="S333" s="148" t="str">
        <f>IFERROR(VLOOKUP(Open[[#This Row],[TS ZH O/B 8.7.23 R]],$AZ$7:$BA$101,2,0)*S$5," ")</f>
        <v xml:space="preserve"> </v>
      </c>
      <c r="T333" s="148" t="str">
        <f>IFERROR(VLOOKUP(Open[[#This Row],[TS BA O A 12.08.23 R]],$AZ$7:$BA$101,2,0)*T$5," ")</f>
        <v xml:space="preserve"> </v>
      </c>
      <c r="U333" s="148" t="str">
        <f>IFERROR(VLOOKUP(Open[[#This Row],[TS BA O B 12.08.23  R]],$AZ$7:$BA$101,2,0)*U$5," ")</f>
        <v xml:space="preserve"> </v>
      </c>
      <c r="V333" s="148" t="str">
        <f>IFERROR(VLOOKUP(Open[[#This Row],[SM LT O A 2.9.23 R]],$AZ$7:$BA$101,2,0)*V$5," ")</f>
        <v xml:space="preserve"> </v>
      </c>
      <c r="W333" s="148">
        <f>IFERROR(VLOOKUP(Open[[#This Row],[SM LT O B 2.9.23 R]],$AZ$7:$BA$101,2,0)*W$5," ")</f>
        <v>15</v>
      </c>
      <c r="X333" s="148" t="str">
        <f>IFERROR(VLOOKUP(Open[[#This Row],[TS LA O 16.9.23 R]],$AZ$7:$BA$101,2,0)*X$5," ")</f>
        <v xml:space="preserve"> </v>
      </c>
      <c r="Y333" s="148" t="str">
        <f>IFERROR(VLOOKUP(Open[[#This Row],[TS ZH O 8.10.23 R]],$AZ$7:$BA$101,2,0)*Y$5," ")</f>
        <v xml:space="preserve"> </v>
      </c>
      <c r="Z333" s="148" t="str">
        <f>IFERROR(VLOOKUP(Open[[#This Row],[TS ZH O/A 6.1.24 R]],$AZ$7:$BA$101,2,0)*Z$5," ")</f>
        <v xml:space="preserve"> </v>
      </c>
      <c r="AA333" s="148" t="str">
        <f>IFERROR(VLOOKUP(Open[[#This Row],[TS ZH O/B 6.1.24 R]],$AZ$7:$BA$101,2,0)*AA$5," ")</f>
        <v xml:space="preserve"> </v>
      </c>
      <c r="AB333" s="148" t="str">
        <f>IFERROR(VLOOKUP(Open[[#This Row],[TS SH O 13.1.24 R]],$AZ$7:$BA$101,2,0)*AB$5," ")</f>
        <v xml:space="preserve"> </v>
      </c>
      <c r="AC333">
        <v>0</v>
      </c>
      <c r="AD333">
        <v>0</v>
      </c>
      <c r="AE333">
        <v>0</v>
      </c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>
        <v>18</v>
      </c>
      <c r="AR333" s="63"/>
      <c r="AS333" s="63"/>
      <c r="AT333" s="63"/>
      <c r="AU333" s="63"/>
      <c r="AV333" s="63"/>
    </row>
    <row r="334" spans="1:48">
      <c r="A334" s="53">
        <f>RANK(Open[[#This Row],[PR Punkte]],Open[PR Punkte],0)</f>
        <v>321</v>
      </c>
      <c r="B334">
        <f>IF(Open[[#This Row],[PR Rang beim letzten Turnier]]&gt;Open[[#This Row],[PR Rang]],1,IF(Open[[#This Row],[PR Rang beim letzten Turnier]]=Open[[#This Row],[PR Rang]],0,-1))</f>
        <v>0</v>
      </c>
      <c r="C334" s="53">
        <f>RANK(Open[[#This Row],[PR Punkte]],Open[PR Punkte],0)</f>
        <v>321</v>
      </c>
      <c r="D334" s="1" t="s">
        <v>954</v>
      </c>
      <c r="E334" t="e">
        <f>VLOOKUP(Open[[#This Row],[Name]],#REF!,3,0)</f>
        <v>#REF!</v>
      </c>
      <c r="F334" s="52">
        <f>SUM(Open[[#This Row],[PR 1]:[PR 3]])</f>
        <v>15</v>
      </c>
      <c r="G334" s="52">
        <f>LARGE(Open[[#This Row],[TS ZH O/B 26.03.23]:[PR3]],1)</f>
        <v>15</v>
      </c>
      <c r="H334" s="52">
        <f>LARGE(Open[[#This Row],[TS ZH O/B 26.03.23]:[PR3]],2)</f>
        <v>0</v>
      </c>
      <c r="I334" s="52">
        <f>LARGE(Open[[#This Row],[TS ZH O/B 26.03.23]:[PR3]],3)</f>
        <v>0</v>
      </c>
      <c r="J334" s="1">
        <f t="shared" si="10"/>
        <v>321</v>
      </c>
      <c r="K334" s="52">
        <f t="shared" si="11"/>
        <v>15</v>
      </c>
      <c r="L334" s="52" t="str">
        <f>IFERROR(VLOOKUP(Open[[#This Row],[TS ZH O/B 26.03.23 Rang]],$AZ$7:$BA$101,2,0)*L$5," ")</f>
        <v xml:space="preserve"> </v>
      </c>
      <c r="M334" s="52" t="str">
        <f>IFERROR(VLOOKUP(Open[[#This Row],[TS SG O 29.04.23 Rang]],$AZ$7:$BA$101,2,0)*M$5," ")</f>
        <v xml:space="preserve"> </v>
      </c>
      <c r="N334" s="52" t="str">
        <f>IFERROR(VLOOKUP(Open[[#This Row],[TS ES O 11.06.23 Rang]],$AZ$7:$BA$101,2,0)*N$5," ")</f>
        <v xml:space="preserve"> </v>
      </c>
      <c r="O334" s="52" t="str">
        <f>IFERROR(VLOOKUP(Open[[#This Row],[TS SH O 24.06.23 Rang]],$AZ$7:$BA$101,2,0)*O$5," ")</f>
        <v xml:space="preserve"> </v>
      </c>
      <c r="P334" s="52" t="str">
        <f>IFERROR(VLOOKUP(Open[[#This Row],[TS LU O A 1.6.23 R]],$AZ$7:$BA$101,2,0)*P$5," ")</f>
        <v xml:space="preserve"> </v>
      </c>
      <c r="Q334" s="52" t="str">
        <f>IFERROR(VLOOKUP(Open[[#This Row],[TS LU O B 1.6.23 R]],$AZ$7:$BA$101,2,0)*Q$5," ")</f>
        <v xml:space="preserve"> </v>
      </c>
      <c r="R334" s="52" t="str">
        <f>IFERROR(VLOOKUP(Open[[#This Row],[TS ZH O/A 8.7.23 R]],$AZ$7:$BA$101,2,0)*R$5," ")</f>
        <v xml:space="preserve"> </v>
      </c>
      <c r="S334" s="148" t="str">
        <f>IFERROR(VLOOKUP(Open[[#This Row],[TS ZH O/B 8.7.23 R]],$AZ$7:$BA$101,2,0)*S$5," ")</f>
        <v xml:space="preserve"> </v>
      </c>
      <c r="T334" s="148" t="str">
        <f>IFERROR(VLOOKUP(Open[[#This Row],[TS BA O A 12.08.23 R]],$AZ$7:$BA$101,2,0)*T$5," ")</f>
        <v xml:space="preserve"> </v>
      </c>
      <c r="U334" s="148" t="str">
        <f>IFERROR(VLOOKUP(Open[[#This Row],[TS BA O B 12.08.23  R]],$AZ$7:$BA$101,2,0)*U$5," ")</f>
        <v xml:space="preserve"> </v>
      </c>
      <c r="V334" s="148" t="str">
        <f>IFERROR(VLOOKUP(Open[[#This Row],[SM LT O A 2.9.23 R]],$AZ$7:$BA$101,2,0)*V$5," ")</f>
        <v xml:space="preserve"> </v>
      </c>
      <c r="W334" s="148">
        <f>IFERROR(VLOOKUP(Open[[#This Row],[SM LT O B 2.9.23 R]],$AZ$7:$BA$101,2,0)*W$5," ")</f>
        <v>15</v>
      </c>
      <c r="X334" s="148" t="str">
        <f>IFERROR(VLOOKUP(Open[[#This Row],[TS LA O 16.9.23 R]],$AZ$7:$BA$101,2,0)*X$5," ")</f>
        <v xml:space="preserve"> </v>
      </c>
      <c r="Y334" s="148" t="str">
        <f>IFERROR(VLOOKUP(Open[[#This Row],[TS ZH O 8.10.23 R]],$AZ$7:$BA$101,2,0)*Y$5," ")</f>
        <v xml:space="preserve"> </v>
      </c>
      <c r="Z334" s="148" t="str">
        <f>IFERROR(VLOOKUP(Open[[#This Row],[TS ZH O/A 6.1.24 R]],$AZ$7:$BA$101,2,0)*Z$5," ")</f>
        <v xml:space="preserve"> </v>
      </c>
      <c r="AA334" s="148" t="str">
        <f>IFERROR(VLOOKUP(Open[[#This Row],[TS ZH O/B 6.1.24 R]],$AZ$7:$BA$101,2,0)*AA$5," ")</f>
        <v xml:space="preserve"> </v>
      </c>
      <c r="AB334" s="148" t="str">
        <f>IFERROR(VLOOKUP(Open[[#This Row],[TS SH O 13.1.24 R]],$AZ$7:$BA$101,2,0)*AB$5," ")</f>
        <v xml:space="preserve"> </v>
      </c>
      <c r="AC334">
        <v>0</v>
      </c>
      <c r="AD334">
        <v>0</v>
      </c>
      <c r="AE334">
        <v>0</v>
      </c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>
        <v>19</v>
      </c>
      <c r="AR334" s="63"/>
      <c r="AS334" s="63"/>
      <c r="AT334" s="63"/>
      <c r="AU334" s="63"/>
      <c r="AV334" s="63"/>
    </row>
    <row r="335" spans="1:48">
      <c r="A335" s="53">
        <f>RANK(Open[[#This Row],[PR Punkte]],Open[PR Punkte],0)</f>
        <v>321</v>
      </c>
      <c r="B335">
        <f>IF(Open[[#This Row],[PR Rang beim letzten Turnier]]&gt;Open[[#This Row],[PR Rang]],1,IF(Open[[#This Row],[PR Rang beim letzten Turnier]]=Open[[#This Row],[PR Rang]],0,-1))</f>
        <v>0</v>
      </c>
      <c r="C335" s="53">
        <f>RANK(Open[[#This Row],[PR Punkte]],Open[PR Punkte],0)</f>
        <v>321</v>
      </c>
      <c r="D335" s="1" t="s">
        <v>955</v>
      </c>
      <c r="E335" t="e">
        <f>VLOOKUP(Open[[#This Row],[Name]],#REF!,3,0)</f>
        <v>#REF!</v>
      </c>
      <c r="F335" s="52">
        <f>SUM(Open[[#This Row],[PR 1]:[PR 3]])</f>
        <v>15</v>
      </c>
      <c r="G335" s="52">
        <f>LARGE(Open[[#This Row],[TS ZH O/B 26.03.23]:[PR3]],1)</f>
        <v>15</v>
      </c>
      <c r="H335" s="52">
        <f>LARGE(Open[[#This Row],[TS ZH O/B 26.03.23]:[PR3]],2)</f>
        <v>0</v>
      </c>
      <c r="I335" s="52">
        <f>LARGE(Open[[#This Row],[TS ZH O/B 26.03.23]:[PR3]],3)</f>
        <v>0</v>
      </c>
      <c r="J335" s="1">
        <f t="shared" si="10"/>
        <v>321</v>
      </c>
      <c r="K335" s="52">
        <f t="shared" si="11"/>
        <v>15</v>
      </c>
      <c r="L335" s="52" t="str">
        <f>IFERROR(VLOOKUP(Open[[#This Row],[TS ZH O/B 26.03.23 Rang]],$AZ$7:$BA$101,2,0)*L$5," ")</f>
        <v xml:space="preserve"> </v>
      </c>
      <c r="M335" s="52" t="str">
        <f>IFERROR(VLOOKUP(Open[[#This Row],[TS SG O 29.04.23 Rang]],$AZ$7:$BA$101,2,0)*M$5," ")</f>
        <v xml:space="preserve"> </v>
      </c>
      <c r="N335" s="52" t="str">
        <f>IFERROR(VLOOKUP(Open[[#This Row],[TS ES O 11.06.23 Rang]],$AZ$7:$BA$101,2,0)*N$5," ")</f>
        <v xml:space="preserve"> </v>
      </c>
      <c r="O335" s="52" t="str">
        <f>IFERROR(VLOOKUP(Open[[#This Row],[TS SH O 24.06.23 Rang]],$AZ$7:$BA$101,2,0)*O$5," ")</f>
        <v xml:space="preserve"> </v>
      </c>
      <c r="P335" s="52" t="str">
        <f>IFERROR(VLOOKUP(Open[[#This Row],[TS LU O A 1.6.23 R]],$AZ$7:$BA$101,2,0)*P$5," ")</f>
        <v xml:space="preserve"> </v>
      </c>
      <c r="Q335" s="52" t="str">
        <f>IFERROR(VLOOKUP(Open[[#This Row],[TS LU O B 1.6.23 R]],$AZ$7:$BA$101,2,0)*Q$5," ")</f>
        <v xml:space="preserve"> </v>
      </c>
      <c r="R335" s="52" t="str">
        <f>IFERROR(VLOOKUP(Open[[#This Row],[TS ZH O/A 8.7.23 R]],$AZ$7:$BA$101,2,0)*R$5," ")</f>
        <v xml:space="preserve"> </v>
      </c>
      <c r="S335" s="148" t="str">
        <f>IFERROR(VLOOKUP(Open[[#This Row],[TS ZH O/B 8.7.23 R]],$AZ$7:$BA$101,2,0)*S$5," ")</f>
        <v xml:space="preserve"> </v>
      </c>
      <c r="T335" s="148" t="str">
        <f>IFERROR(VLOOKUP(Open[[#This Row],[TS BA O A 12.08.23 R]],$AZ$7:$BA$101,2,0)*T$5," ")</f>
        <v xml:space="preserve"> </v>
      </c>
      <c r="U335" s="148" t="str">
        <f>IFERROR(VLOOKUP(Open[[#This Row],[TS BA O B 12.08.23  R]],$AZ$7:$BA$101,2,0)*U$5," ")</f>
        <v xml:space="preserve"> </v>
      </c>
      <c r="V335" s="148" t="str">
        <f>IFERROR(VLOOKUP(Open[[#This Row],[SM LT O A 2.9.23 R]],$AZ$7:$BA$101,2,0)*V$5," ")</f>
        <v xml:space="preserve"> </v>
      </c>
      <c r="W335" s="148">
        <f>IFERROR(VLOOKUP(Open[[#This Row],[SM LT O B 2.9.23 R]],$AZ$7:$BA$101,2,0)*W$5," ")</f>
        <v>15</v>
      </c>
      <c r="X335" s="148" t="str">
        <f>IFERROR(VLOOKUP(Open[[#This Row],[TS LA O 16.9.23 R]],$AZ$7:$BA$101,2,0)*X$5," ")</f>
        <v xml:space="preserve"> </v>
      </c>
      <c r="Y335" s="148" t="str">
        <f>IFERROR(VLOOKUP(Open[[#This Row],[TS ZH O 8.10.23 R]],$AZ$7:$BA$101,2,0)*Y$5," ")</f>
        <v xml:space="preserve"> </v>
      </c>
      <c r="Z335" s="148" t="str">
        <f>IFERROR(VLOOKUP(Open[[#This Row],[TS ZH O/A 6.1.24 R]],$AZ$7:$BA$101,2,0)*Z$5," ")</f>
        <v xml:space="preserve"> </v>
      </c>
      <c r="AA335" s="148" t="str">
        <f>IFERROR(VLOOKUP(Open[[#This Row],[TS ZH O/B 6.1.24 R]],$AZ$7:$BA$101,2,0)*AA$5," ")</f>
        <v xml:space="preserve"> </v>
      </c>
      <c r="AB335" s="148" t="str">
        <f>IFERROR(VLOOKUP(Open[[#This Row],[TS SH O 13.1.24 R]],$AZ$7:$BA$101,2,0)*AB$5," ")</f>
        <v xml:space="preserve"> </v>
      </c>
      <c r="AC335">
        <v>0</v>
      </c>
      <c r="AD335">
        <v>0</v>
      </c>
      <c r="AE335">
        <v>0</v>
      </c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>
        <v>19</v>
      </c>
      <c r="AR335" s="63"/>
      <c r="AS335" s="63"/>
      <c r="AT335" s="63"/>
      <c r="AU335" s="63"/>
      <c r="AV335" s="63"/>
    </row>
    <row r="336" spans="1:48">
      <c r="A336" s="53">
        <f>RANK(Open[[#This Row],[PR Punkte]],Open[PR Punkte],0)</f>
        <v>321</v>
      </c>
      <c r="B336">
        <f>IF(Open[[#This Row],[PR Rang beim letzten Turnier]]&gt;Open[[#This Row],[PR Rang]],1,IF(Open[[#This Row],[PR Rang beim letzten Turnier]]=Open[[#This Row],[PR Rang]],0,-1))</f>
        <v>0</v>
      </c>
      <c r="C336" s="53">
        <f>RANK(Open[[#This Row],[PR Punkte]],Open[PR Punkte],0)</f>
        <v>321</v>
      </c>
      <c r="D336" s="1" t="s">
        <v>956</v>
      </c>
      <c r="E336" t="e">
        <f>VLOOKUP(Open[[#This Row],[Name]],#REF!,3,0)</f>
        <v>#REF!</v>
      </c>
      <c r="F336" s="52">
        <f>SUM(Open[[#This Row],[PR 1]:[PR 3]])</f>
        <v>15</v>
      </c>
      <c r="G336" s="52">
        <f>LARGE(Open[[#This Row],[TS ZH O/B 26.03.23]:[PR3]],1)</f>
        <v>15</v>
      </c>
      <c r="H336" s="52">
        <f>LARGE(Open[[#This Row],[TS ZH O/B 26.03.23]:[PR3]],2)</f>
        <v>0</v>
      </c>
      <c r="I336" s="52">
        <f>LARGE(Open[[#This Row],[TS ZH O/B 26.03.23]:[PR3]],3)</f>
        <v>0</v>
      </c>
      <c r="J336" s="1">
        <f t="shared" si="10"/>
        <v>321</v>
      </c>
      <c r="K336" s="52">
        <f t="shared" si="11"/>
        <v>15</v>
      </c>
      <c r="L336" s="52" t="str">
        <f>IFERROR(VLOOKUP(Open[[#This Row],[TS ZH O/B 26.03.23 Rang]],$AZ$7:$BA$101,2,0)*L$5," ")</f>
        <v xml:space="preserve"> </v>
      </c>
      <c r="M336" s="52" t="str">
        <f>IFERROR(VLOOKUP(Open[[#This Row],[TS SG O 29.04.23 Rang]],$AZ$7:$BA$101,2,0)*M$5," ")</f>
        <v xml:space="preserve"> </v>
      </c>
      <c r="N336" s="52" t="str">
        <f>IFERROR(VLOOKUP(Open[[#This Row],[TS ES O 11.06.23 Rang]],$AZ$7:$BA$101,2,0)*N$5," ")</f>
        <v xml:space="preserve"> </v>
      </c>
      <c r="O336" s="52" t="str">
        <f>IFERROR(VLOOKUP(Open[[#This Row],[TS SH O 24.06.23 Rang]],$AZ$7:$BA$101,2,0)*O$5," ")</f>
        <v xml:space="preserve"> </v>
      </c>
      <c r="P336" s="52" t="str">
        <f>IFERROR(VLOOKUP(Open[[#This Row],[TS LU O A 1.6.23 R]],$AZ$7:$BA$101,2,0)*P$5," ")</f>
        <v xml:space="preserve"> </v>
      </c>
      <c r="Q336" s="52" t="str">
        <f>IFERROR(VLOOKUP(Open[[#This Row],[TS LU O B 1.6.23 R]],$AZ$7:$BA$101,2,0)*Q$5," ")</f>
        <v xml:space="preserve"> </v>
      </c>
      <c r="R336" s="52" t="str">
        <f>IFERROR(VLOOKUP(Open[[#This Row],[TS ZH O/A 8.7.23 R]],$AZ$7:$BA$101,2,0)*R$5," ")</f>
        <v xml:space="preserve"> </v>
      </c>
      <c r="S336" s="148" t="str">
        <f>IFERROR(VLOOKUP(Open[[#This Row],[TS ZH O/B 8.7.23 R]],$AZ$7:$BA$101,2,0)*S$5," ")</f>
        <v xml:space="preserve"> </v>
      </c>
      <c r="T336" s="148" t="str">
        <f>IFERROR(VLOOKUP(Open[[#This Row],[TS BA O A 12.08.23 R]],$AZ$7:$BA$101,2,0)*T$5," ")</f>
        <v xml:space="preserve"> </v>
      </c>
      <c r="U336" s="148" t="str">
        <f>IFERROR(VLOOKUP(Open[[#This Row],[TS BA O B 12.08.23  R]],$AZ$7:$BA$101,2,0)*U$5," ")</f>
        <v xml:space="preserve"> </v>
      </c>
      <c r="V336" s="148" t="str">
        <f>IFERROR(VLOOKUP(Open[[#This Row],[SM LT O A 2.9.23 R]],$AZ$7:$BA$101,2,0)*V$5," ")</f>
        <v xml:space="preserve"> </v>
      </c>
      <c r="W336" s="148">
        <f>IFERROR(VLOOKUP(Open[[#This Row],[SM LT O B 2.9.23 R]],$AZ$7:$BA$101,2,0)*W$5," ")</f>
        <v>15</v>
      </c>
      <c r="X336" s="148" t="str">
        <f>IFERROR(VLOOKUP(Open[[#This Row],[TS LA O 16.9.23 R]],$AZ$7:$BA$101,2,0)*X$5," ")</f>
        <v xml:space="preserve"> </v>
      </c>
      <c r="Y336" s="148" t="str">
        <f>IFERROR(VLOOKUP(Open[[#This Row],[TS ZH O 8.10.23 R]],$AZ$7:$BA$101,2,0)*Y$5," ")</f>
        <v xml:space="preserve"> </v>
      </c>
      <c r="Z336" s="148" t="str">
        <f>IFERROR(VLOOKUP(Open[[#This Row],[TS ZH O/A 6.1.24 R]],$AZ$7:$BA$101,2,0)*Z$5," ")</f>
        <v xml:space="preserve"> </v>
      </c>
      <c r="AA336" s="148" t="str">
        <f>IFERROR(VLOOKUP(Open[[#This Row],[TS ZH O/B 6.1.24 R]],$AZ$7:$BA$101,2,0)*AA$5," ")</f>
        <v xml:space="preserve"> </v>
      </c>
      <c r="AB336" s="148" t="str">
        <f>IFERROR(VLOOKUP(Open[[#This Row],[TS SH O 13.1.24 R]],$AZ$7:$BA$101,2,0)*AB$5," ")</f>
        <v xml:space="preserve"> </v>
      </c>
      <c r="AC336">
        <v>0</v>
      </c>
      <c r="AD336">
        <v>0</v>
      </c>
      <c r="AE336">
        <v>0</v>
      </c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>
        <v>20</v>
      </c>
      <c r="AR336" s="63"/>
      <c r="AS336" s="63"/>
      <c r="AT336" s="63"/>
      <c r="AU336" s="63"/>
      <c r="AV336" s="63"/>
    </row>
    <row r="337" spans="1:48">
      <c r="A337" s="53">
        <f>RANK(Open[[#This Row],[PR Punkte]],Open[PR Punkte],0)</f>
        <v>321</v>
      </c>
      <c r="B337">
        <f>IF(Open[[#This Row],[PR Rang beim letzten Turnier]]&gt;Open[[#This Row],[PR Rang]],1,IF(Open[[#This Row],[PR Rang beim letzten Turnier]]=Open[[#This Row],[PR Rang]],0,-1))</f>
        <v>0</v>
      </c>
      <c r="C337" s="53">
        <f>RANK(Open[[#This Row],[PR Punkte]],Open[PR Punkte],0)</f>
        <v>321</v>
      </c>
      <c r="D337" s="1" t="s">
        <v>957</v>
      </c>
      <c r="E337" t="e">
        <f>VLOOKUP(Open[[#This Row],[Name]],#REF!,3,0)</f>
        <v>#REF!</v>
      </c>
      <c r="F337" s="52">
        <f>SUM(Open[[#This Row],[PR 1]:[PR 3]])</f>
        <v>15</v>
      </c>
      <c r="G337" s="52">
        <f>LARGE(Open[[#This Row],[TS ZH O/B 26.03.23]:[PR3]],1)</f>
        <v>15</v>
      </c>
      <c r="H337" s="52">
        <f>LARGE(Open[[#This Row],[TS ZH O/B 26.03.23]:[PR3]],2)</f>
        <v>0</v>
      </c>
      <c r="I337" s="52">
        <f>LARGE(Open[[#This Row],[TS ZH O/B 26.03.23]:[PR3]],3)</f>
        <v>0</v>
      </c>
      <c r="J337" s="1">
        <f t="shared" si="10"/>
        <v>321</v>
      </c>
      <c r="K337" s="52">
        <f t="shared" si="11"/>
        <v>15</v>
      </c>
      <c r="L337" s="52" t="str">
        <f>IFERROR(VLOOKUP(Open[[#This Row],[TS ZH O/B 26.03.23 Rang]],$AZ$7:$BA$101,2,0)*L$5," ")</f>
        <v xml:space="preserve"> </v>
      </c>
      <c r="M337" s="52" t="str">
        <f>IFERROR(VLOOKUP(Open[[#This Row],[TS SG O 29.04.23 Rang]],$AZ$7:$BA$101,2,0)*M$5," ")</f>
        <v xml:space="preserve"> </v>
      </c>
      <c r="N337" s="52" t="str">
        <f>IFERROR(VLOOKUP(Open[[#This Row],[TS ES O 11.06.23 Rang]],$AZ$7:$BA$101,2,0)*N$5," ")</f>
        <v xml:space="preserve"> </v>
      </c>
      <c r="O337" s="52" t="str">
        <f>IFERROR(VLOOKUP(Open[[#This Row],[TS SH O 24.06.23 Rang]],$AZ$7:$BA$101,2,0)*O$5," ")</f>
        <v xml:space="preserve"> </v>
      </c>
      <c r="P337" s="52" t="str">
        <f>IFERROR(VLOOKUP(Open[[#This Row],[TS LU O A 1.6.23 R]],$AZ$7:$BA$101,2,0)*P$5," ")</f>
        <v xml:space="preserve"> </v>
      </c>
      <c r="Q337" s="52" t="str">
        <f>IFERROR(VLOOKUP(Open[[#This Row],[TS LU O B 1.6.23 R]],$AZ$7:$BA$101,2,0)*Q$5," ")</f>
        <v xml:space="preserve"> </v>
      </c>
      <c r="R337" s="52" t="str">
        <f>IFERROR(VLOOKUP(Open[[#This Row],[TS ZH O/A 8.7.23 R]],$AZ$7:$BA$101,2,0)*R$5," ")</f>
        <v xml:space="preserve"> </v>
      </c>
      <c r="S337" s="148" t="str">
        <f>IFERROR(VLOOKUP(Open[[#This Row],[TS ZH O/B 8.7.23 R]],$AZ$7:$BA$101,2,0)*S$5," ")</f>
        <v xml:space="preserve"> </v>
      </c>
      <c r="T337" s="148" t="str">
        <f>IFERROR(VLOOKUP(Open[[#This Row],[TS BA O A 12.08.23 R]],$AZ$7:$BA$101,2,0)*T$5," ")</f>
        <v xml:space="preserve"> </v>
      </c>
      <c r="U337" s="148" t="str">
        <f>IFERROR(VLOOKUP(Open[[#This Row],[TS BA O B 12.08.23  R]],$AZ$7:$BA$101,2,0)*U$5," ")</f>
        <v xml:space="preserve"> </v>
      </c>
      <c r="V337" s="148" t="str">
        <f>IFERROR(VLOOKUP(Open[[#This Row],[SM LT O A 2.9.23 R]],$AZ$7:$BA$101,2,0)*V$5," ")</f>
        <v xml:space="preserve"> </v>
      </c>
      <c r="W337" s="148">
        <f>IFERROR(VLOOKUP(Open[[#This Row],[SM LT O B 2.9.23 R]],$AZ$7:$BA$101,2,0)*W$5," ")</f>
        <v>15</v>
      </c>
      <c r="X337" s="148" t="str">
        <f>IFERROR(VLOOKUP(Open[[#This Row],[TS LA O 16.9.23 R]],$AZ$7:$BA$101,2,0)*X$5," ")</f>
        <v xml:space="preserve"> </v>
      </c>
      <c r="Y337" s="148" t="str">
        <f>IFERROR(VLOOKUP(Open[[#This Row],[TS ZH O 8.10.23 R]],$AZ$7:$BA$101,2,0)*Y$5," ")</f>
        <v xml:space="preserve"> </v>
      </c>
      <c r="Z337" s="148" t="str">
        <f>IFERROR(VLOOKUP(Open[[#This Row],[TS ZH O/A 6.1.24 R]],$AZ$7:$BA$101,2,0)*Z$5," ")</f>
        <v xml:space="preserve"> </v>
      </c>
      <c r="AA337" s="148" t="str">
        <f>IFERROR(VLOOKUP(Open[[#This Row],[TS ZH O/B 6.1.24 R]],$AZ$7:$BA$101,2,0)*AA$5," ")</f>
        <v xml:space="preserve"> </v>
      </c>
      <c r="AB337" s="148" t="str">
        <f>IFERROR(VLOOKUP(Open[[#This Row],[TS SH O 13.1.24 R]],$AZ$7:$BA$101,2,0)*AB$5," ")</f>
        <v xml:space="preserve"> </v>
      </c>
      <c r="AC337">
        <v>0</v>
      </c>
      <c r="AD337">
        <v>0</v>
      </c>
      <c r="AE337">
        <v>0</v>
      </c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>
        <v>20</v>
      </c>
      <c r="AR337" s="63"/>
      <c r="AS337" s="63"/>
      <c r="AT337" s="63"/>
      <c r="AU337" s="63"/>
      <c r="AV337" s="63"/>
    </row>
    <row r="338" spans="1:48">
      <c r="A338" s="53">
        <f>RANK(Open[[#This Row],[PR Punkte]],Open[PR Punkte],0)</f>
        <v>332</v>
      </c>
      <c r="B338">
        <f>IF(Open[[#This Row],[PR Rang beim letzten Turnier]]&gt;Open[[#This Row],[PR Rang]],1,IF(Open[[#This Row],[PR Rang beim letzten Turnier]]=Open[[#This Row],[PR Rang]],0,-1))</f>
        <v>0</v>
      </c>
      <c r="C338" s="53">
        <f>RANK(Open[[#This Row],[PR Punkte]],Open[PR Punkte],0)</f>
        <v>332</v>
      </c>
      <c r="D338" s="7" t="s">
        <v>369</v>
      </c>
      <c r="E338" t="s">
        <v>17</v>
      </c>
      <c r="F338" s="52">
        <f>SUM(Open[[#This Row],[PR 1]:[PR 3]])</f>
        <v>0</v>
      </c>
      <c r="G338" s="52">
        <f>LARGE(Open[[#This Row],[TS ZH O/B 26.03.23]:[PR3]],1)</f>
        <v>0</v>
      </c>
      <c r="H338" s="52">
        <f>LARGE(Open[[#This Row],[TS ZH O/B 26.03.23]:[PR3]],2)</f>
        <v>0</v>
      </c>
      <c r="I338" s="52">
        <f>LARGE(Open[[#This Row],[TS ZH O/B 26.03.23]:[PR3]],3)</f>
        <v>0</v>
      </c>
      <c r="J338" s="1">
        <f t="shared" si="10"/>
        <v>332</v>
      </c>
      <c r="K338" s="52">
        <f t="shared" si="11"/>
        <v>0</v>
      </c>
      <c r="L338" s="52" t="str">
        <f>IFERROR(VLOOKUP(Open[[#This Row],[TS ZH O/B 26.03.23 Rang]],$AZ$7:$BA$101,2,0)*L$5," ")</f>
        <v xml:space="preserve"> </v>
      </c>
      <c r="M338" s="52" t="str">
        <f>IFERROR(VLOOKUP(Open[[#This Row],[TS SG O 29.04.23 Rang]],$AZ$7:$BA$101,2,0)*M$5," ")</f>
        <v xml:space="preserve"> </v>
      </c>
      <c r="N338" s="52" t="str">
        <f>IFERROR(VLOOKUP(Open[[#This Row],[TS ES O 11.06.23 Rang]],$AZ$7:$BA$101,2,0)*N$5," ")</f>
        <v xml:space="preserve"> </v>
      </c>
      <c r="O338" s="52" t="str">
        <f>IFERROR(VLOOKUP(Open[[#This Row],[TS SH O 24.06.23 Rang]],$AZ$7:$BA$101,2,0)*O$5," ")</f>
        <v xml:space="preserve"> </v>
      </c>
      <c r="P338" s="52" t="str">
        <f>IFERROR(VLOOKUP(Open[[#This Row],[TS LU O A 1.6.23 R]],$AZ$7:$BA$101,2,0)*P$5," ")</f>
        <v xml:space="preserve"> </v>
      </c>
      <c r="Q338" s="52" t="str">
        <f>IFERROR(VLOOKUP(Open[[#This Row],[TS LU O B 1.6.23 R]],$AZ$7:$BA$101,2,0)*Q$5," ")</f>
        <v xml:space="preserve"> </v>
      </c>
      <c r="R338" s="52" t="str">
        <f>IFERROR(VLOOKUP(Open[[#This Row],[TS ZH O/A 8.7.23 R]],$AZ$7:$BA$101,2,0)*R$5," ")</f>
        <v xml:space="preserve"> </v>
      </c>
      <c r="S338" s="148" t="str">
        <f>IFERROR(VLOOKUP(Open[[#This Row],[TS ZH O/B 8.7.23 R]],$AZ$7:$BA$101,2,0)*S$5," ")</f>
        <v xml:space="preserve"> </v>
      </c>
      <c r="T338" s="148" t="str">
        <f>IFERROR(VLOOKUP(Open[[#This Row],[TS BA O A 12.08.23 R]],$AZ$7:$BA$101,2,0)*T$5," ")</f>
        <v xml:space="preserve"> </v>
      </c>
      <c r="U338" s="148" t="str">
        <f>IFERROR(VLOOKUP(Open[[#This Row],[TS BA O B 12.08.23  R]],$AZ$7:$BA$101,2,0)*U$5," ")</f>
        <v xml:space="preserve"> </v>
      </c>
      <c r="V338" s="148" t="str">
        <f>IFERROR(VLOOKUP(Open[[#This Row],[SM LT O A 2.9.23 R]],$AZ$7:$BA$101,2,0)*V$5," ")</f>
        <v xml:space="preserve"> </v>
      </c>
      <c r="W338" s="148" t="str">
        <f>IFERROR(VLOOKUP(Open[[#This Row],[SM LT O B 2.9.23 R]],$AZ$7:$BA$101,2,0)*W$5," ")</f>
        <v xml:space="preserve"> </v>
      </c>
      <c r="X338" s="148" t="str">
        <f>IFERROR(VLOOKUP(Open[[#This Row],[TS LA O 16.9.23 R]],$AZ$7:$BA$101,2,0)*X$5," ")</f>
        <v xml:space="preserve"> </v>
      </c>
      <c r="Y338" s="148" t="str">
        <f>IFERROR(VLOOKUP(Open[[#This Row],[TS ZH O 8.10.23 R]],$AZ$7:$BA$101,2,0)*Y$5," ")</f>
        <v xml:space="preserve"> </v>
      </c>
      <c r="Z338" s="148" t="str">
        <f>IFERROR(VLOOKUP(Open[[#This Row],[TS ZH O/A 6.1.24 R]],$AZ$7:$BA$101,2,0)*Z$5," ")</f>
        <v xml:space="preserve"> </v>
      </c>
      <c r="AA338" s="148" t="str">
        <f>IFERROR(VLOOKUP(Open[[#This Row],[TS ZH O/B 6.1.24 R]],$AZ$7:$BA$101,2,0)*AA$5," ")</f>
        <v xml:space="preserve"> </v>
      </c>
      <c r="AB338" s="148" t="str">
        <f>IFERROR(VLOOKUP(Open[[#This Row],[TS SH O 13.1.24 R]],$AZ$7:$BA$101,2,0)*AB$5," ")</f>
        <v xml:space="preserve"> </v>
      </c>
      <c r="AC338">
        <v>0</v>
      </c>
      <c r="AD338">
        <v>0</v>
      </c>
      <c r="AE338">
        <v>0</v>
      </c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</row>
    <row r="339" spans="1:48">
      <c r="A339" s="53">
        <f>RANK(Open[[#This Row],[PR Punkte]],Open[PR Punkte],0)</f>
        <v>332</v>
      </c>
      <c r="B339">
        <f>IF(Open[[#This Row],[PR Rang beim letzten Turnier]]&gt;Open[[#This Row],[PR Rang]],1,IF(Open[[#This Row],[PR Rang beim letzten Turnier]]=Open[[#This Row],[PR Rang]],0,-1))</f>
        <v>0</v>
      </c>
      <c r="C339" s="53">
        <f>RANK(Open[[#This Row],[PR Punkte]],Open[PR Punkte],0)</f>
        <v>332</v>
      </c>
      <c r="D339" s="1" t="s">
        <v>744</v>
      </c>
      <c r="E339" t="s">
        <v>17</v>
      </c>
      <c r="F339" s="52">
        <f>SUM(Open[[#This Row],[PR 1]:[PR 3]])</f>
        <v>0</v>
      </c>
      <c r="G339" s="52">
        <f>LARGE(Open[[#This Row],[TS ZH O/B 26.03.23]:[PR3]],1)</f>
        <v>0</v>
      </c>
      <c r="H339" s="52">
        <f>LARGE(Open[[#This Row],[TS ZH O/B 26.03.23]:[PR3]],2)</f>
        <v>0</v>
      </c>
      <c r="I339" s="52">
        <f>LARGE(Open[[#This Row],[TS ZH O/B 26.03.23]:[PR3]],3)</f>
        <v>0</v>
      </c>
      <c r="J339" s="1">
        <f t="shared" si="10"/>
        <v>332</v>
      </c>
      <c r="K339" s="52">
        <f t="shared" si="11"/>
        <v>0</v>
      </c>
      <c r="L339" s="52" t="str">
        <f>IFERROR(VLOOKUP(Open[[#This Row],[TS ZH O/B 26.03.23 Rang]],$AZ$7:$BA$101,2,0)*L$5," ")</f>
        <v xml:space="preserve"> </v>
      </c>
      <c r="M339" s="52" t="str">
        <f>IFERROR(VLOOKUP(Open[[#This Row],[TS SG O 29.04.23 Rang]],$AZ$7:$BA$101,2,0)*M$5," ")</f>
        <v xml:space="preserve"> </v>
      </c>
      <c r="N339" s="52" t="str">
        <f>IFERROR(VLOOKUP(Open[[#This Row],[TS ES O 11.06.23 Rang]],$AZ$7:$BA$101,2,0)*N$5," ")</f>
        <v xml:space="preserve"> </v>
      </c>
      <c r="O339" s="52" t="str">
        <f>IFERROR(VLOOKUP(Open[[#This Row],[TS SH O 24.06.23 Rang]],$AZ$7:$BA$101,2,0)*O$5," ")</f>
        <v xml:space="preserve"> </v>
      </c>
      <c r="P339" s="52" t="str">
        <f>IFERROR(VLOOKUP(Open[[#This Row],[TS LU O A 1.6.23 R]],$AZ$7:$BA$101,2,0)*P$5," ")</f>
        <v xml:space="preserve"> </v>
      </c>
      <c r="Q339" s="52" t="str">
        <f>IFERROR(VLOOKUP(Open[[#This Row],[TS LU O B 1.6.23 R]],$AZ$7:$BA$101,2,0)*Q$5," ")</f>
        <v xml:space="preserve"> </v>
      </c>
      <c r="R339" s="52" t="str">
        <f>IFERROR(VLOOKUP(Open[[#This Row],[TS ZH O/A 8.7.23 R]],$AZ$7:$BA$101,2,0)*R$5," ")</f>
        <v xml:space="preserve"> </v>
      </c>
      <c r="S339" s="148" t="str">
        <f>IFERROR(VLOOKUP(Open[[#This Row],[TS ZH O/B 8.7.23 R]],$AZ$7:$BA$101,2,0)*S$5," ")</f>
        <v xml:space="preserve"> </v>
      </c>
      <c r="T339" s="148" t="str">
        <f>IFERROR(VLOOKUP(Open[[#This Row],[TS BA O A 12.08.23 R]],$AZ$7:$BA$101,2,0)*T$5," ")</f>
        <v xml:space="preserve"> </v>
      </c>
      <c r="U339" s="148" t="str">
        <f>IFERROR(VLOOKUP(Open[[#This Row],[TS BA O B 12.08.23  R]],$AZ$7:$BA$101,2,0)*U$5," ")</f>
        <v xml:space="preserve"> </v>
      </c>
      <c r="V339" s="148" t="str">
        <f>IFERROR(VLOOKUP(Open[[#This Row],[SM LT O A 2.9.23 R]],$AZ$7:$BA$101,2,0)*V$5," ")</f>
        <v xml:space="preserve"> </v>
      </c>
      <c r="W339" s="148" t="str">
        <f>IFERROR(VLOOKUP(Open[[#This Row],[SM LT O B 2.9.23 R]],$AZ$7:$BA$101,2,0)*W$5," ")</f>
        <v xml:space="preserve"> </v>
      </c>
      <c r="X339" s="148" t="str">
        <f>IFERROR(VLOOKUP(Open[[#This Row],[TS LA O 16.9.23 R]],$AZ$7:$BA$101,2,0)*X$5," ")</f>
        <v xml:space="preserve"> </v>
      </c>
      <c r="Y339" s="148" t="str">
        <f>IFERROR(VLOOKUP(Open[[#This Row],[TS ZH O 8.10.23 R]],$AZ$7:$BA$101,2,0)*Y$5," ")</f>
        <v xml:space="preserve"> </v>
      </c>
      <c r="Z339" s="148" t="str">
        <f>IFERROR(VLOOKUP(Open[[#This Row],[TS ZH O/A 6.1.24 R]],$AZ$7:$BA$101,2,0)*Z$5," ")</f>
        <v xml:space="preserve"> </v>
      </c>
      <c r="AA339" s="148" t="str">
        <f>IFERROR(VLOOKUP(Open[[#This Row],[TS ZH O/B 6.1.24 R]],$AZ$7:$BA$101,2,0)*AA$5," ")</f>
        <v xml:space="preserve"> </v>
      </c>
      <c r="AB339" s="148" t="str">
        <f>IFERROR(VLOOKUP(Open[[#This Row],[TS SH O 13.1.24 R]],$AZ$7:$BA$101,2,0)*AB$5," ")</f>
        <v xml:space="preserve"> </v>
      </c>
      <c r="AC339">
        <v>0</v>
      </c>
      <c r="AD339">
        <v>0</v>
      </c>
      <c r="AE339">
        <v>0</v>
      </c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</row>
    <row r="340" spans="1:48">
      <c r="A340" s="53">
        <f>RANK(Open[[#This Row],[PR Punkte]],Open[PR Punkte],0)</f>
        <v>332</v>
      </c>
      <c r="B340">
        <f>IF(Open[[#This Row],[PR Rang beim letzten Turnier]]&gt;Open[[#This Row],[PR Rang]],1,IF(Open[[#This Row],[PR Rang beim letzten Turnier]]=Open[[#This Row],[PR Rang]],0,-1))</f>
        <v>0</v>
      </c>
      <c r="C340" s="53">
        <f>RANK(Open[[#This Row],[PR Punkte]],Open[PR Punkte],0)</f>
        <v>332</v>
      </c>
      <c r="D340" s="1" t="s">
        <v>718</v>
      </c>
      <c r="E340" t="s">
        <v>17</v>
      </c>
      <c r="F340" s="52">
        <f>SUM(Open[[#This Row],[PR 1]:[PR 3]])</f>
        <v>0</v>
      </c>
      <c r="G340" s="52">
        <f>LARGE(Open[[#This Row],[TS ZH O/B 26.03.23]:[PR3]],1)</f>
        <v>0</v>
      </c>
      <c r="H340" s="52">
        <f>LARGE(Open[[#This Row],[TS ZH O/B 26.03.23]:[PR3]],2)</f>
        <v>0</v>
      </c>
      <c r="I340" s="52">
        <f>LARGE(Open[[#This Row],[TS ZH O/B 26.03.23]:[PR3]],3)</f>
        <v>0</v>
      </c>
      <c r="J340" s="1">
        <f t="shared" si="10"/>
        <v>332</v>
      </c>
      <c r="K340" s="52">
        <f t="shared" si="11"/>
        <v>0</v>
      </c>
      <c r="L340" s="52" t="str">
        <f>IFERROR(VLOOKUP(Open[[#This Row],[TS ZH O/B 26.03.23 Rang]],$AZ$7:$BA$101,2,0)*L$5," ")</f>
        <v xml:space="preserve"> </v>
      </c>
      <c r="M340" s="52" t="str">
        <f>IFERROR(VLOOKUP(Open[[#This Row],[TS SG O 29.04.23 Rang]],$AZ$7:$BA$101,2,0)*M$5," ")</f>
        <v xml:space="preserve"> </v>
      </c>
      <c r="N340" s="52" t="str">
        <f>IFERROR(VLOOKUP(Open[[#This Row],[TS ES O 11.06.23 Rang]],$AZ$7:$BA$101,2,0)*N$5," ")</f>
        <v xml:space="preserve"> </v>
      </c>
      <c r="O340" s="52" t="str">
        <f>IFERROR(VLOOKUP(Open[[#This Row],[TS SH O 24.06.23 Rang]],$AZ$7:$BA$101,2,0)*O$5," ")</f>
        <v xml:space="preserve"> </v>
      </c>
      <c r="P340" s="52" t="str">
        <f>IFERROR(VLOOKUP(Open[[#This Row],[TS LU O A 1.6.23 R]],$AZ$7:$BA$101,2,0)*P$5," ")</f>
        <v xml:space="preserve"> </v>
      </c>
      <c r="Q340" s="52" t="str">
        <f>IFERROR(VLOOKUP(Open[[#This Row],[TS LU O B 1.6.23 R]],$AZ$7:$BA$101,2,0)*Q$5," ")</f>
        <v xml:space="preserve"> </v>
      </c>
      <c r="R340" s="52" t="str">
        <f>IFERROR(VLOOKUP(Open[[#This Row],[TS ZH O/A 8.7.23 R]],$AZ$7:$BA$101,2,0)*R$5," ")</f>
        <v xml:space="preserve"> </v>
      </c>
      <c r="S340" s="148" t="str">
        <f>IFERROR(VLOOKUP(Open[[#This Row],[TS ZH O/B 8.7.23 R]],$AZ$7:$BA$101,2,0)*S$5," ")</f>
        <v xml:space="preserve"> </v>
      </c>
      <c r="T340" s="148" t="str">
        <f>IFERROR(VLOOKUP(Open[[#This Row],[TS BA O A 12.08.23 R]],$AZ$7:$BA$101,2,0)*T$5," ")</f>
        <v xml:space="preserve"> </v>
      </c>
      <c r="U340" s="148" t="str">
        <f>IFERROR(VLOOKUP(Open[[#This Row],[TS BA O B 12.08.23  R]],$AZ$7:$BA$101,2,0)*U$5," ")</f>
        <v xml:space="preserve"> </v>
      </c>
      <c r="V340" s="148" t="str">
        <f>IFERROR(VLOOKUP(Open[[#This Row],[SM LT O A 2.9.23 R]],$AZ$7:$BA$101,2,0)*V$5," ")</f>
        <v xml:space="preserve"> </v>
      </c>
      <c r="W340" s="148" t="str">
        <f>IFERROR(VLOOKUP(Open[[#This Row],[SM LT O B 2.9.23 R]],$AZ$7:$BA$101,2,0)*W$5," ")</f>
        <v xml:space="preserve"> </v>
      </c>
      <c r="X340" s="148" t="str">
        <f>IFERROR(VLOOKUP(Open[[#This Row],[TS LA O 16.9.23 R]],$AZ$7:$BA$101,2,0)*X$5," ")</f>
        <v xml:space="preserve"> </v>
      </c>
      <c r="Y340" s="148" t="str">
        <f>IFERROR(VLOOKUP(Open[[#This Row],[TS ZH O 8.10.23 R]],$AZ$7:$BA$101,2,0)*Y$5," ")</f>
        <v xml:space="preserve"> </v>
      </c>
      <c r="Z340" s="148" t="str">
        <f>IFERROR(VLOOKUP(Open[[#This Row],[TS ZH O/A 6.1.24 R]],$AZ$7:$BA$101,2,0)*Z$5," ")</f>
        <v xml:space="preserve"> </v>
      </c>
      <c r="AA340" s="148" t="str">
        <f>IFERROR(VLOOKUP(Open[[#This Row],[TS ZH O/B 6.1.24 R]],$AZ$7:$BA$101,2,0)*AA$5," ")</f>
        <v xml:space="preserve"> </v>
      </c>
      <c r="AB340" s="148" t="str">
        <f>IFERROR(VLOOKUP(Open[[#This Row],[TS SH O 13.1.24 R]],$AZ$7:$BA$101,2,0)*AB$5," ")</f>
        <v xml:space="preserve"> </v>
      </c>
      <c r="AC340">
        <v>0</v>
      </c>
      <c r="AD340">
        <v>0</v>
      </c>
      <c r="AE340">
        <v>0</v>
      </c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</row>
    <row r="341" spans="1:48">
      <c r="A341" s="53">
        <f>RANK(Open[[#This Row],[PR Punkte]],Open[PR Punkte],0)</f>
        <v>332</v>
      </c>
      <c r="B341">
        <f>IF(Open[[#This Row],[PR Rang beim letzten Turnier]]&gt;Open[[#This Row],[PR Rang]],1,IF(Open[[#This Row],[PR Rang beim letzten Turnier]]=Open[[#This Row],[PR Rang]],0,-1))</f>
        <v>0</v>
      </c>
      <c r="C341" s="53">
        <f>RANK(Open[[#This Row],[PR Punkte]],Open[PR Punkte],0)</f>
        <v>332</v>
      </c>
      <c r="D341" s="7" t="s">
        <v>323</v>
      </c>
      <c r="E341" t="s">
        <v>17</v>
      </c>
      <c r="F341" s="52">
        <f>SUM(Open[[#This Row],[PR 1]:[PR 3]])</f>
        <v>0</v>
      </c>
      <c r="G341" s="52">
        <f>LARGE(Open[[#This Row],[TS ZH O/B 26.03.23]:[PR3]],1)</f>
        <v>0</v>
      </c>
      <c r="H341" s="52">
        <f>LARGE(Open[[#This Row],[TS ZH O/B 26.03.23]:[PR3]],2)</f>
        <v>0</v>
      </c>
      <c r="I341" s="52">
        <f>LARGE(Open[[#This Row],[TS ZH O/B 26.03.23]:[PR3]],3)</f>
        <v>0</v>
      </c>
      <c r="J341" s="1">
        <f t="shared" si="10"/>
        <v>332</v>
      </c>
      <c r="K341" s="52">
        <f t="shared" si="11"/>
        <v>0</v>
      </c>
      <c r="L341" s="52" t="str">
        <f>IFERROR(VLOOKUP(Open[[#This Row],[TS ZH O/B 26.03.23 Rang]],$AZ$7:$BA$101,2,0)*L$5," ")</f>
        <v xml:space="preserve"> </v>
      </c>
      <c r="M341" s="52" t="str">
        <f>IFERROR(VLOOKUP(Open[[#This Row],[TS SG O 29.04.23 Rang]],$AZ$7:$BA$101,2,0)*M$5," ")</f>
        <v xml:space="preserve"> </v>
      </c>
      <c r="N341" s="52" t="str">
        <f>IFERROR(VLOOKUP(Open[[#This Row],[TS ES O 11.06.23 Rang]],$AZ$7:$BA$101,2,0)*N$5," ")</f>
        <v xml:space="preserve"> </v>
      </c>
      <c r="O341" s="52" t="str">
        <f>IFERROR(VLOOKUP(Open[[#This Row],[TS SH O 24.06.23 Rang]],$AZ$7:$BA$101,2,0)*O$5," ")</f>
        <v xml:space="preserve"> </v>
      </c>
      <c r="P341" s="52" t="str">
        <f>IFERROR(VLOOKUP(Open[[#This Row],[TS LU O A 1.6.23 R]],$AZ$7:$BA$101,2,0)*P$5," ")</f>
        <v xml:space="preserve"> </v>
      </c>
      <c r="Q341" s="52" t="str">
        <f>IFERROR(VLOOKUP(Open[[#This Row],[TS LU O B 1.6.23 R]],$AZ$7:$BA$101,2,0)*Q$5," ")</f>
        <v xml:space="preserve"> </v>
      </c>
      <c r="R341" s="52" t="str">
        <f>IFERROR(VLOOKUP(Open[[#This Row],[TS ZH O/A 8.7.23 R]],$AZ$7:$BA$101,2,0)*R$5," ")</f>
        <v xml:space="preserve"> </v>
      </c>
      <c r="S341" s="148" t="str">
        <f>IFERROR(VLOOKUP(Open[[#This Row],[TS ZH O/B 8.7.23 R]],$AZ$7:$BA$101,2,0)*S$5," ")</f>
        <v xml:space="preserve"> </v>
      </c>
      <c r="T341" s="148" t="str">
        <f>IFERROR(VLOOKUP(Open[[#This Row],[TS BA O A 12.08.23 R]],$AZ$7:$BA$101,2,0)*T$5," ")</f>
        <v xml:space="preserve"> </v>
      </c>
      <c r="U341" s="148" t="str">
        <f>IFERROR(VLOOKUP(Open[[#This Row],[TS BA O B 12.08.23  R]],$AZ$7:$BA$101,2,0)*U$5," ")</f>
        <v xml:space="preserve"> </v>
      </c>
      <c r="V341" s="148" t="str">
        <f>IFERROR(VLOOKUP(Open[[#This Row],[SM LT O A 2.9.23 R]],$AZ$7:$BA$101,2,0)*V$5," ")</f>
        <v xml:space="preserve"> </v>
      </c>
      <c r="W341" s="148" t="str">
        <f>IFERROR(VLOOKUP(Open[[#This Row],[SM LT O B 2.9.23 R]],$AZ$7:$BA$101,2,0)*W$5," ")</f>
        <v xml:space="preserve"> </v>
      </c>
      <c r="X341" s="148" t="str">
        <f>IFERROR(VLOOKUP(Open[[#This Row],[TS LA O 16.9.23 R]],$AZ$7:$BA$101,2,0)*X$5," ")</f>
        <v xml:space="preserve"> </v>
      </c>
      <c r="Y341" s="148" t="str">
        <f>IFERROR(VLOOKUP(Open[[#This Row],[TS ZH O 8.10.23 R]],$AZ$7:$BA$101,2,0)*Y$5," ")</f>
        <v xml:space="preserve"> </v>
      </c>
      <c r="Z341" s="148" t="str">
        <f>IFERROR(VLOOKUP(Open[[#This Row],[TS ZH O/A 6.1.24 R]],$AZ$7:$BA$101,2,0)*Z$5," ")</f>
        <v xml:space="preserve"> </v>
      </c>
      <c r="AA341" s="148" t="str">
        <f>IFERROR(VLOOKUP(Open[[#This Row],[TS ZH O/B 6.1.24 R]],$AZ$7:$BA$101,2,0)*AA$5," ")</f>
        <v xml:space="preserve"> </v>
      </c>
      <c r="AB341" s="148" t="str">
        <f>IFERROR(VLOOKUP(Open[[#This Row],[TS SH O 13.1.24 R]],$AZ$7:$BA$101,2,0)*AB$5," ")</f>
        <v xml:space="preserve"> </v>
      </c>
      <c r="AC341">
        <v>0</v>
      </c>
      <c r="AD341">
        <v>0</v>
      </c>
      <c r="AE341">
        <v>0</v>
      </c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</row>
    <row r="342" spans="1:48">
      <c r="A342" s="53">
        <f>RANK(Open[[#This Row],[PR Punkte]],Open[PR Punkte],0)</f>
        <v>332</v>
      </c>
      <c r="B342">
        <f>IF(Open[[#This Row],[PR Rang beim letzten Turnier]]&gt;Open[[#This Row],[PR Rang]],1,IF(Open[[#This Row],[PR Rang beim letzten Turnier]]=Open[[#This Row],[PR Rang]],0,-1))</f>
        <v>0</v>
      </c>
      <c r="C342" s="53">
        <f>RANK(Open[[#This Row],[PR Punkte]],Open[PR Punkte],0)</f>
        <v>332</v>
      </c>
      <c r="D342" s="7" t="s">
        <v>324</v>
      </c>
      <c r="E342" t="s">
        <v>17</v>
      </c>
      <c r="F342" s="52">
        <f>SUM(Open[[#This Row],[PR 1]:[PR 3]])</f>
        <v>0</v>
      </c>
      <c r="G342" s="52">
        <f>LARGE(Open[[#This Row],[TS ZH O/B 26.03.23]:[PR3]],1)</f>
        <v>0</v>
      </c>
      <c r="H342" s="52">
        <f>LARGE(Open[[#This Row],[TS ZH O/B 26.03.23]:[PR3]],2)</f>
        <v>0</v>
      </c>
      <c r="I342" s="52">
        <f>LARGE(Open[[#This Row],[TS ZH O/B 26.03.23]:[PR3]],3)</f>
        <v>0</v>
      </c>
      <c r="J342" s="1">
        <f t="shared" si="10"/>
        <v>332</v>
      </c>
      <c r="K342" s="52">
        <f t="shared" si="11"/>
        <v>0</v>
      </c>
      <c r="L342" s="52" t="str">
        <f>IFERROR(VLOOKUP(Open[[#This Row],[TS ZH O/B 26.03.23 Rang]],$AZ$7:$BA$101,2,0)*L$5," ")</f>
        <v xml:space="preserve"> </v>
      </c>
      <c r="M342" s="52" t="str">
        <f>IFERROR(VLOOKUP(Open[[#This Row],[TS SG O 29.04.23 Rang]],$AZ$7:$BA$101,2,0)*M$5," ")</f>
        <v xml:space="preserve"> </v>
      </c>
      <c r="N342" s="52" t="str">
        <f>IFERROR(VLOOKUP(Open[[#This Row],[TS ES O 11.06.23 Rang]],$AZ$7:$BA$101,2,0)*N$5," ")</f>
        <v xml:space="preserve"> </v>
      </c>
      <c r="O342" s="52" t="str">
        <f>IFERROR(VLOOKUP(Open[[#This Row],[TS SH O 24.06.23 Rang]],$AZ$7:$BA$101,2,0)*O$5," ")</f>
        <v xml:space="preserve"> </v>
      </c>
      <c r="P342" s="52" t="str">
        <f>IFERROR(VLOOKUP(Open[[#This Row],[TS LU O A 1.6.23 R]],$AZ$7:$BA$101,2,0)*P$5," ")</f>
        <v xml:space="preserve"> </v>
      </c>
      <c r="Q342" s="52" t="str">
        <f>IFERROR(VLOOKUP(Open[[#This Row],[TS LU O B 1.6.23 R]],$AZ$7:$BA$101,2,0)*Q$5," ")</f>
        <v xml:space="preserve"> </v>
      </c>
      <c r="R342" s="52" t="str">
        <f>IFERROR(VLOOKUP(Open[[#This Row],[TS ZH O/A 8.7.23 R]],$AZ$7:$BA$101,2,0)*R$5," ")</f>
        <v xml:space="preserve"> </v>
      </c>
      <c r="S342" s="148" t="str">
        <f>IFERROR(VLOOKUP(Open[[#This Row],[TS ZH O/B 8.7.23 R]],$AZ$7:$BA$101,2,0)*S$5," ")</f>
        <v xml:space="preserve"> </v>
      </c>
      <c r="T342" s="148" t="str">
        <f>IFERROR(VLOOKUP(Open[[#This Row],[TS BA O A 12.08.23 R]],$AZ$7:$BA$101,2,0)*T$5," ")</f>
        <v xml:space="preserve"> </v>
      </c>
      <c r="U342" s="148" t="str">
        <f>IFERROR(VLOOKUP(Open[[#This Row],[TS BA O B 12.08.23  R]],$AZ$7:$BA$101,2,0)*U$5," ")</f>
        <v xml:space="preserve"> </v>
      </c>
      <c r="V342" s="148" t="str">
        <f>IFERROR(VLOOKUP(Open[[#This Row],[SM LT O A 2.9.23 R]],$AZ$7:$BA$101,2,0)*V$5," ")</f>
        <v xml:space="preserve"> </v>
      </c>
      <c r="W342" s="148" t="str">
        <f>IFERROR(VLOOKUP(Open[[#This Row],[SM LT O B 2.9.23 R]],$AZ$7:$BA$101,2,0)*W$5," ")</f>
        <v xml:space="preserve"> </v>
      </c>
      <c r="X342" s="148" t="str">
        <f>IFERROR(VLOOKUP(Open[[#This Row],[TS LA O 16.9.23 R]],$AZ$7:$BA$101,2,0)*X$5," ")</f>
        <v xml:space="preserve"> </v>
      </c>
      <c r="Y342" s="148" t="str">
        <f>IFERROR(VLOOKUP(Open[[#This Row],[TS ZH O 8.10.23 R]],$AZ$7:$BA$101,2,0)*Y$5," ")</f>
        <v xml:space="preserve"> </v>
      </c>
      <c r="Z342" s="148" t="str">
        <f>IFERROR(VLOOKUP(Open[[#This Row],[TS ZH O/A 6.1.24 R]],$AZ$7:$BA$101,2,0)*Z$5," ")</f>
        <v xml:space="preserve"> </v>
      </c>
      <c r="AA342" s="148" t="str">
        <f>IFERROR(VLOOKUP(Open[[#This Row],[TS ZH O/B 6.1.24 R]],$AZ$7:$BA$101,2,0)*AA$5," ")</f>
        <v xml:space="preserve"> </v>
      </c>
      <c r="AB342" s="148" t="str">
        <f>IFERROR(VLOOKUP(Open[[#This Row],[TS SH O 13.1.24 R]],$AZ$7:$BA$101,2,0)*AB$5," ")</f>
        <v xml:space="preserve"> </v>
      </c>
      <c r="AC342">
        <v>0</v>
      </c>
      <c r="AD342">
        <v>0</v>
      </c>
      <c r="AE342">
        <v>0</v>
      </c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</row>
    <row r="343" spans="1:48">
      <c r="A343" s="53">
        <f>RANK(Open[[#This Row],[PR Punkte]],Open[PR Punkte],0)</f>
        <v>332</v>
      </c>
      <c r="B343">
        <f>IF(Open[[#This Row],[PR Rang beim letzten Turnier]]&gt;Open[[#This Row],[PR Rang]],1,IF(Open[[#This Row],[PR Rang beim letzten Turnier]]=Open[[#This Row],[PR Rang]],0,-1))</f>
        <v>0</v>
      </c>
      <c r="C343" s="53">
        <f>RANK(Open[[#This Row],[PR Punkte]],Open[PR Punkte],0)</f>
        <v>332</v>
      </c>
      <c r="D343" s="1" t="s">
        <v>746</v>
      </c>
      <c r="E343" t="s">
        <v>10</v>
      </c>
      <c r="F343" s="52">
        <f>SUM(Open[[#This Row],[PR 1]:[PR 3]])</f>
        <v>0</v>
      </c>
      <c r="G343" s="52">
        <f>LARGE(Open[[#This Row],[TS ZH O/B 26.03.23]:[PR3]],1)</f>
        <v>0</v>
      </c>
      <c r="H343" s="52">
        <f>LARGE(Open[[#This Row],[TS ZH O/B 26.03.23]:[PR3]],2)</f>
        <v>0</v>
      </c>
      <c r="I343" s="52">
        <f>LARGE(Open[[#This Row],[TS ZH O/B 26.03.23]:[PR3]],3)</f>
        <v>0</v>
      </c>
      <c r="J343" s="1">
        <f t="shared" si="10"/>
        <v>332</v>
      </c>
      <c r="K343" s="52">
        <f t="shared" si="11"/>
        <v>0</v>
      </c>
      <c r="L343" s="52" t="str">
        <f>IFERROR(VLOOKUP(Open[[#This Row],[TS ZH O/B 26.03.23 Rang]],$AZ$7:$BA$101,2,0)*L$5," ")</f>
        <v xml:space="preserve"> </v>
      </c>
      <c r="M343" s="52" t="str">
        <f>IFERROR(VLOOKUP(Open[[#This Row],[TS SG O 29.04.23 Rang]],$AZ$7:$BA$101,2,0)*M$5," ")</f>
        <v xml:space="preserve"> </v>
      </c>
      <c r="N343" s="52" t="str">
        <f>IFERROR(VLOOKUP(Open[[#This Row],[TS ES O 11.06.23 Rang]],$AZ$7:$BA$101,2,0)*N$5," ")</f>
        <v xml:space="preserve"> </v>
      </c>
      <c r="O343" s="52" t="str">
        <f>IFERROR(VLOOKUP(Open[[#This Row],[TS SH O 24.06.23 Rang]],$AZ$7:$BA$101,2,0)*O$5," ")</f>
        <v xml:space="preserve"> </v>
      </c>
      <c r="P343" s="52" t="str">
        <f>IFERROR(VLOOKUP(Open[[#This Row],[TS LU O A 1.6.23 R]],$AZ$7:$BA$101,2,0)*P$5," ")</f>
        <v xml:space="preserve"> </v>
      </c>
      <c r="Q343" s="52" t="str">
        <f>IFERROR(VLOOKUP(Open[[#This Row],[TS LU O B 1.6.23 R]],$AZ$7:$BA$101,2,0)*Q$5," ")</f>
        <v xml:space="preserve"> </v>
      </c>
      <c r="R343" s="52" t="str">
        <f>IFERROR(VLOOKUP(Open[[#This Row],[TS ZH O/A 8.7.23 R]],$AZ$7:$BA$101,2,0)*R$5," ")</f>
        <v xml:space="preserve"> </v>
      </c>
      <c r="S343" s="148" t="str">
        <f>IFERROR(VLOOKUP(Open[[#This Row],[TS ZH O/B 8.7.23 R]],$AZ$7:$BA$101,2,0)*S$5," ")</f>
        <v xml:space="preserve"> </v>
      </c>
      <c r="T343" s="148" t="str">
        <f>IFERROR(VLOOKUP(Open[[#This Row],[TS BA O A 12.08.23 R]],$AZ$7:$BA$101,2,0)*T$5," ")</f>
        <v xml:space="preserve"> </v>
      </c>
      <c r="U343" s="148" t="str">
        <f>IFERROR(VLOOKUP(Open[[#This Row],[TS BA O B 12.08.23  R]],$AZ$7:$BA$101,2,0)*U$5," ")</f>
        <v xml:space="preserve"> </v>
      </c>
      <c r="V343" s="148" t="str">
        <f>IFERROR(VLOOKUP(Open[[#This Row],[SM LT O A 2.9.23 R]],$AZ$7:$BA$101,2,0)*V$5," ")</f>
        <v xml:space="preserve"> </v>
      </c>
      <c r="W343" s="148" t="str">
        <f>IFERROR(VLOOKUP(Open[[#This Row],[SM LT O B 2.9.23 R]],$AZ$7:$BA$101,2,0)*W$5," ")</f>
        <v xml:space="preserve"> </v>
      </c>
      <c r="X343" s="148" t="str">
        <f>IFERROR(VLOOKUP(Open[[#This Row],[TS LA O 16.9.23 R]],$AZ$7:$BA$101,2,0)*X$5," ")</f>
        <v xml:space="preserve"> </v>
      </c>
      <c r="Y343" s="148" t="str">
        <f>IFERROR(VLOOKUP(Open[[#This Row],[TS ZH O 8.10.23 R]],$AZ$7:$BA$101,2,0)*Y$5," ")</f>
        <v xml:space="preserve"> </v>
      </c>
      <c r="Z343" s="148" t="str">
        <f>IFERROR(VLOOKUP(Open[[#This Row],[TS ZH O/A 6.1.24 R]],$AZ$7:$BA$101,2,0)*Z$5," ")</f>
        <v xml:space="preserve"> </v>
      </c>
      <c r="AA343" s="148" t="str">
        <f>IFERROR(VLOOKUP(Open[[#This Row],[TS ZH O/B 6.1.24 R]],$AZ$7:$BA$101,2,0)*AA$5," ")</f>
        <v xml:space="preserve"> </v>
      </c>
      <c r="AB343" s="148" t="str">
        <f>IFERROR(VLOOKUP(Open[[#This Row],[TS SH O 13.1.24 R]],$AZ$7:$BA$101,2,0)*AB$5," ")</f>
        <v xml:space="preserve"> </v>
      </c>
      <c r="AC343">
        <v>0</v>
      </c>
      <c r="AD343">
        <v>0</v>
      </c>
      <c r="AE343">
        <v>0</v>
      </c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</row>
    <row r="344" spans="1:48">
      <c r="A344" s="53">
        <f>RANK(Open[[#This Row],[PR Punkte]],Open[PR Punkte],0)</f>
        <v>332</v>
      </c>
      <c r="B344">
        <f>IF(Open[[#This Row],[PR Rang beim letzten Turnier]]&gt;Open[[#This Row],[PR Rang]],1,IF(Open[[#This Row],[PR Rang beim letzten Turnier]]=Open[[#This Row],[PR Rang]],0,-1))</f>
        <v>0</v>
      </c>
      <c r="C344" s="53">
        <f>RANK(Open[[#This Row],[PR Punkte]],Open[PR Punkte],0)</f>
        <v>332</v>
      </c>
      <c r="D344" s="1" t="s">
        <v>747</v>
      </c>
      <c r="E344" t="s">
        <v>10</v>
      </c>
      <c r="F344" s="52">
        <f>SUM(Open[[#This Row],[PR 1]:[PR 3]])</f>
        <v>0</v>
      </c>
      <c r="G344" s="52">
        <f>LARGE(Open[[#This Row],[TS ZH O/B 26.03.23]:[PR3]],1)</f>
        <v>0</v>
      </c>
      <c r="H344" s="52">
        <f>LARGE(Open[[#This Row],[TS ZH O/B 26.03.23]:[PR3]],2)</f>
        <v>0</v>
      </c>
      <c r="I344" s="52">
        <f>LARGE(Open[[#This Row],[TS ZH O/B 26.03.23]:[PR3]],3)</f>
        <v>0</v>
      </c>
      <c r="J344" s="1">
        <f t="shared" si="10"/>
        <v>332</v>
      </c>
      <c r="K344" s="52">
        <f t="shared" si="11"/>
        <v>0</v>
      </c>
      <c r="L344" s="52" t="str">
        <f>IFERROR(VLOOKUP(Open[[#This Row],[TS ZH O/B 26.03.23 Rang]],$AZ$7:$BA$101,2,0)*L$5," ")</f>
        <v xml:space="preserve"> </v>
      </c>
      <c r="M344" s="52" t="str">
        <f>IFERROR(VLOOKUP(Open[[#This Row],[TS SG O 29.04.23 Rang]],$AZ$7:$BA$101,2,0)*M$5," ")</f>
        <v xml:space="preserve"> </v>
      </c>
      <c r="N344" s="52" t="str">
        <f>IFERROR(VLOOKUP(Open[[#This Row],[TS ES O 11.06.23 Rang]],$AZ$7:$BA$101,2,0)*N$5," ")</f>
        <v xml:space="preserve"> </v>
      </c>
      <c r="O344" s="52" t="str">
        <f>IFERROR(VLOOKUP(Open[[#This Row],[TS SH O 24.06.23 Rang]],$AZ$7:$BA$101,2,0)*O$5," ")</f>
        <v xml:space="preserve"> </v>
      </c>
      <c r="P344" s="52" t="str">
        <f>IFERROR(VLOOKUP(Open[[#This Row],[TS LU O A 1.6.23 R]],$AZ$7:$BA$101,2,0)*P$5," ")</f>
        <v xml:space="preserve"> </v>
      </c>
      <c r="Q344" s="52" t="str">
        <f>IFERROR(VLOOKUP(Open[[#This Row],[TS LU O B 1.6.23 R]],$AZ$7:$BA$101,2,0)*Q$5," ")</f>
        <v xml:space="preserve"> </v>
      </c>
      <c r="R344" s="52" t="str">
        <f>IFERROR(VLOOKUP(Open[[#This Row],[TS ZH O/A 8.7.23 R]],$AZ$7:$BA$101,2,0)*R$5," ")</f>
        <v xml:space="preserve"> </v>
      </c>
      <c r="S344" s="148" t="str">
        <f>IFERROR(VLOOKUP(Open[[#This Row],[TS ZH O/B 8.7.23 R]],$AZ$7:$BA$101,2,0)*S$5," ")</f>
        <v xml:space="preserve"> </v>
      </c>
      <c r="T344" s="148" t="str">
        <f>IFERROR(VLOOKUP(Open[[#This Row],[TS BA O A 12.08.23 R]],$AZ$7:$BA$101,2,0)*T$5," ")</f>
        <v xml:space="preserve"> </v>
      </c>
      <c r="U344" s="148" t="str">
        <f>IFERROR(VLOOKUP(Open[[#This Row],[TS BA O B 12.08.23  R]],$AZ$7:$BA$101,2,0)*U$5," ")</f>
        <v xml:space="preserve"> </v>
      </c>
      <c r="V344" s="148" t="str">
        <f>IFERROR(VLOOKUP(Open[[#This Row],[SM LT O A 2.9.23 R]],$AZ$7:$BA$101,2,0)*V$5," ")</f>
        <v xml:space="preserve"> </v>
      </c>
      <c r="W344" s="148" t="str">
        <f>IFERROR(VLOOKUP(Open[[#This Row],[SM LT O B 2.9.23 R]],$AZ$7:$BA$101,2,0)*W$5," ")</f>
        <v xml:space="preserve"> </v>
      </c>
      <c r="X344" s="148" t="str">
        <f>IFERROR(VLOOKUP(Open[[#This Row],[TS LA O 16.9.23 R]],$AZ$7:$BA$101,2,0)*X$5," ")</f>
        <v xml:space="preserve"> </v>
      </c>
      <c r="Y344" s="148" t="str">
        <f>IFERROR(VLOOKUP(Open[[#This Row],[TS ZH O 8.10.23 R]],$AZ$7:$BA$101,2,0)*Y$5," ")</f>
        <v xml:space="preserve"> </v>
      </c>
      <c r="Z344" s="148" t="str">
        <f>IFERROR(VLOOKUP(Open[[#This Row],[TS ZH O/A 6.1.24 R]],$AZ$7:$BA$101,2,0)*Z$5," ")</f>
        <v xml:space="preserve"> </v>
      </c>
      <c r="AA344" s="148" t="str">
        <f>IFERROR(VLOOKUP(Open[[#This Row],[TS ZH O/B 6.1.24 R]],$AZ$7:$BA$101,2,0)*AA$5," ")</f>
        <v xml:space="preserve"> </v>
      </c>
      <c r="AB344" s="148" t="str">
        <f>IFERROR(VLOOKUP(Open[[#This Row],[TS SH O 13.1.24 R]],$AZ$7:$BA$101,2,0)*AB$5," ")</f>
        <v xml:space="preserve"> </v>
      </c>
      <c r="AC344">
        <v>0</v>
      </c>
      <c r="AD344">
        <v>0</v>
      </c>
      <c r="AE344">
        <v>0</v>
      </c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</row>
    <row r="345" spans="1:48">
      <c r="A345" s="53">
        <f>RANK(Open[[#This Row],[PR Punkte]],Open[PR Punkte],0)</f>
        <v>332</v>
      </c>
      <c r="B345">
        <f>IF(Open[[#This Row],[PR Rang beim letzten Turnier]]&gt;Open[[#This Row],[PR Rang]],1,IF(Open[[#This Row],[PR Rang beim letzten Turnier]]=Open[[#This Row],[PR Rang]],0,-1))</f>
        <v>0</v>
      </c>
      <c r="C345" s="53">
        <f>RANK(Open[[#This Row],[PR Punkte]],Open[PR Punkte],0)</f>
        <v>332</v>
      </c>
      <c r="D345" s="1" t="s">
        <v>25</v>
      </c>
      <c r="E345" s="1" t="s">
        <v>0</v>
      </c>
      <c r="F345" s="52">
        <f>SUM(Open[[#This Row],[PR 1]:[PR 3]])</f>
        <v>0</v>
      </c>
      <c r="G345" s="52">
        <f>LARGE(Open[[#This Row],[TS ZH O/B 26.03.23]:[PR3]],1)</f>
        <v>0</v>
      </c>
      <c r="H345" s="52">
        <f>LARGE(Open[[#This Row],[TS ZH O/B 26.03.23]:[PR3]],2)</f>
        <v>0</v>
      </c>
      <c r="I345" s="52">
        <f>LARGE(Open[[#This Row],[TS ZH O/B 26.03.23]:[PR3]],3)</f>
        <v>0</v>
      </c>
      <c r="J345" s="1">
        <f t="shared" si="10"/>
        <v>332</v>
      </c>
      <c r="K345" s="52">
        <f t="shared" si="11"/>
        <v>0</v>
      </c>
      <c r="L345" s="52" t="str">
        <f>IFERROR(VLOOKUP(Open[[#This Row],[TS ZH O/B 26.03.23 Rang]],$AZ$7:$BA$101,2,0)*L$5," ")</f>
        <v xml:space="preserve"> </v>
      </c>
      <c r="M345" s="52" t="str">
        <f>IFERROR(VLOOKUP(Open[[#This Row],[TS SG O 29.04.23 Rang]],$AZ$7:$BA$101,2,0)*M$5," ")</f>
        <v xml:space="preserve"> </v>
      </c>
      <c r="N345" s="52" t="str">
        <f>IFERROR(VLOOKUP(Open[[#This Row],[TS ES O 11.06.23 Rang]],$AZ$7:$BA$101,2,0)*N$5," ")</f>
        <v xml:space="preserve"> </v>
      </c>
      <c r="O345" s="52" t="str">
        <f>IFERROR(VLOOKUP(Open[[#This Row],[TS SH O 24.06.23 Rang]],$AZ$7:$BA$101,2,0)*O$5," ")</f>
        <v xml:space="preserve"> </v>
      </c>
      <c r="P345" s="52" t="str">
        <f>IFERROR(VLOOKUP(Open[[#This Row],[TS LU O A 1.6.23 R]],$AZ$7:$BA$101,2,0)*P$5," ")</f>
        <v xml:space="preserve"> </v>
      </c>
      <c r="Q345" s="52" t="str">
        <f>IFERROR(VLOOKUP(Open[[#This Row],[TS LU O B 1.6.23 R]],$AZ$7:$BA$101,2,0)*Q$5," ")</f>
        <v xml:space="preserve"> </v>
      </c>
      <c r="R345" s="52" t="str">
        <f>IFERROR(VLOOKUP(Open[[#This Row],[TS ZH O/A 8.7.23 R]],$AZ$7:$BA$101,2,0)*R$5," ")</f>
        <v xml:space="preserve"> </v>
      </c>
      <c r="S345" s="148" t="str">
        <f>IFERROR(VLOOKUP(Open[[#This Row],[TS ZH O/B 8.7.23 R]],$AZ$7:$BA$101,2,0)*S$5," ")</f>
        <v xml:space="preserve"> </v>
      </c>
      <c r="T345" s="148" t="str">
        <f>IFERROR(VLOOKUP(Open[[#This Row],[TS BA O A 12.08.23 R]],$AZ$7:$BA$101,2,0)*T$5," ")</f>
        <v xml:space="preserve"> </v>
      </c>
      <c r="U345" s="148" t="str">
        <f>IFERROR(VLOOKUP(Open[[#This Row],[TS BA O B 12.08.23  R]],$AZ$7:$BA$101,2,0)*U$5," ")</f>
        <v xml:space="preserve"> </v>
      </c>
      <c r="V345" s="148" t="str">
        <f>IFERROR(VLOOKUP(Open[[#This Row],[SM LT O A 2.9.23 R]],$AZ$7:$BA$101,2,0)*V$5," ")</f>
        <v xml:space="preserve"> </v>
      </c>
      <c r="W345" s="148" t="str">
        <f>IFERROR(VLOOKUP(Open[[#This Row],[SM LT O B 2.9.23 R]],$AZ$7:$BA$101,2,0)*W$5," ")</f>
        <v xml:space="preserve"> </v>
      </c>
      <c r="X345" s="148" t="str">
        <f>IFERROR(VLOOKUP(Open[[#This Row],[TS LA O 16.9.23 R]],$AZ$7:$BA$101,2,0)*X$5," ")</f>
        <v xml:space="preserve"> </v>
      </c>
      <c r="Y345" s="148" t="str">
        <f>IFERROR(VLOOKUP(Open[[#This Row],[TS ZH O 8.10.23 R]],$AZ$7:$BA$101,2,0)*Y$5," ")</f>
        <v xml:space="preserve"> </v>
      </c>
      <c r="Z345" s="148" t="str">
        <f>IFERROR(VLOOKUP(Open[[#This Row],[TS ZH O/A 6.1.24 R]],$AZ$7:$BA$101,2,0)*Z$5," ")</f>
        <v xml:space="preserve"> </v>
      </c>
      <c r="AA345" s="148" t="str">
        <f>IFERROR(VLOOKUP(Open[[#This Row],[TS ZH O/B 6.1.24 R]],$AZ$7:$BA$101,2,0)*AA$5," ")</f>
        <v xml:space="preserve"> </v>
      </c>
      <c r="AB345" s="148" t="str">
        <f>IFERROR(VLOOKUP(Open[[#This Row],[TS SH O 13.1.24 R]],$AZ$7:$BA$101,2,0)*AB$5," ")</f>
        <v xml:space="preserve"> </v>
      </c>
      <c r="AC345">
        <v>0</v>
      </c>
      <c r="AD345">
        <v>0</v>
      </c>
      <c r="AE345">
        <v>0</v>
      </c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</row>
    <row r="346" spans="1:48">
      <c r="A346" s="53">
        <f>RANK(Open[[#This Row],[PR Punkte]],Open[PR Punkte],0)</f>
        <v>332</v>
      </c>
      <c r="B346">
        <f>IF(Open[[#This Row],[PR Rang beim letzten Turnier]]&gt;Open[[#This Row],[PR Rang]],1,IF(Open[[#This Row],[PR Rang beim letzten Turnier]]=Open[[#This Row],[PR Rang]],0,-1))</f>
        <v>0</v>
      </c>
      <c r="C346" s="53">
        <f>RANK(Open[[#This Row],[PR Punkte]],Open[PR Punkte],0)</f>
        <v>332</v>
      </c>
      <c r="D346" s="1" t="s">
        <v>188</v>
      </c>
      <c r="E346" s="1" t="s">
        <v>0</v>
      </c>
      <c r="F346" s="52">
        <f>SUM(Open[[#This Row],[PR 1]:[PR 3]])</f>
        <v>0</v>
      </c>
      <c r="G346" s="52">
        <f>LARGE(Open[[#This Row],[TS ZH O/B 26.03.23]:[PR3]],1)</f>
        <v>0</v>
      </c>
      <c r="H346" s="52">
        <f>LARGE(Open[[#This Row],[TS ZH O/B 26.03.23]:[PR3]],2)</f>
        <v>0</v>
      </c>
      <c r="I346" s="52">
        <f>LARGE(Open[[#This Row],[TS ZH O/B 26.03.23]:[PR3]],3)</f>
        <v>0</v>
      </c>
      <c r="J346" s="1">
        <f t="shared" si="10"/>
        <v>332</v>
      </c>
      <c r="K346" s="52">
        <f t="shared" si="11"/>
        <v>0</v>
      </c>
      <c r="L346" s="52" t="str">
        <f>IFERROR(VLOOKUP(Open[[#This Row],[TS ZH O/B 26.03.23 Rang]],$AZ$7:$BA$101,2,0)*L$5," ")</f>
        <v xml:space="preserve"> </v>
      </c>
      <c r="M346" s="52" t="str">
        <f>IFERROR(VLOOKUP(Open[[#This Row],[TS SG O 29.04.23 Rang]],$AZ$7:$BA$101,2,0)*M$5," ")</f>
        <v xml:space="preserve"> </v>
      </c>
      <c r="N346" s="52" t="str">
        <f>IFERROR(VLOOKUP(Open[[#This Row],[TS ES O 11.06.23 Rang]],$AZ$7:$BA$101,2,0)*N$5," ")</f>
        <v xml:space="preserve"> </v>
      </c>
      <c r="O346" s="52" t="str">
        <f>IFERROR(VLOOKUP(Open[[#This Row],[TS SH O 24.06.23 Rang]],$AZ$7:$BA$101,2,0)*O$5," ")</f>
        <v xml:space="preserve"> </v>
      </c>
      <c r="P346" s="52" t="str">
        <f>IFERROR(VLOOKUP(Open[[#This Row],[TS LU O A 1.6.23 R]],$AZ$7:$BA$101,2,0)*P$5," ")</f>
        <v xml:space="preserve"> </v>
      </c>
      <c r="Q346" s="52" t="str">
        <f>IFERROR(VLOOKUP(Open[[#This Row],[TS LU O B 1.6.23 R]],$AZ$7:$BA$101,2,0)*Q$5," ")</f>
        <v xml:space="preserve"> </v>
      </c>
      <c r="R346" s="52" t="str">
        <f>IFERROR(VLOOKUP(Open[[#This Row],[TS ZH O/A 8.7.23 R]],$AZ$7:$BA$101,2,0)*R$5," ")</f>
        <v xml:space="preserve"> </v>
      </c>
      <c r="S346" s="148" t="str">
        <f>IFERROR(VLOOKUP(Open[[#This Row],[TS ZH O/B 8.7.23 R]],$AZ$7:$BA$101,2,0)*S$5," ")</f>
        <v xml:space="preserve"> </v>
      </c>
      <c r="T346" s="148" t="str">
        <f>IFERROR(VLOOKUP(Open[[#This Row],[TS BA O A 12.08.23 R]],$AZ$7:$BA$101,2,0)*T$5," ")</f>
        <v xml:space="preserve"> </v>
      </c>
      <c r="U346" s="148" t="str">
        <f>IFERROR(VLOOKUP(Open[[#This Row],[TS BA O B 12.08.23  R]],$AZ$7:$BA$101,2,0)*U$5," ")</f>
        <v xml:space="preserve"> </v>
      </c>
      <c r="V346" s="148" t="str">
        <f>IFERROR(VLOOKUP(Open[[#This Row],[SM LT O A 2.9.23 R]],$AZ$7:$BA$101,2,0)*V$5," ")</f>
        <v xml:space="preserve"> </v>
      </c>
      <c r="W346" s="148" t="str">
        <f>IFERROR(VLOOKUP(Open[[#This Row],[SM LT O B 2.9.23 R]],$AZ$7:$BA$101,2,0)*W$5," ")</f>
        <v xml:space="preserve"> </v>
      </c>
      <c r="X346" s="148" t="str">
        <f>IFERROR(VLOOKUP(Open[[#This Row],[TS LA O 16.9.23 R]],$AZ$7:$BA$101,2,0)*X$5," ")</f>
        <v xml:space="preserve"> </v>
      </c>
      <c r="Y346" s="148" t="str">
        <f>IFERROR(VLOOKUP(Open[[#This Row],[TS ZH O 8.10.23 R]],$AZ$7:$BA$101,2,0)*Y$5," ")</f>
        <v xml:space="preserve"> </v>
      </c>
      <c r="Z346" s="148" t="str">
        <f>IFERROR(VLOOKUP(Open[[#This Row],[TS ZH O/A 6.1.24 R]],$AZ$7:$BA$101,2,0)*Z$5," ")</f>
        <v xml:space="preserve"> </v>
      </c>
      <c r="AA346" s="148" t="str">
        <f>IFERROR(VLOOKUP(Open[[#This Row],[TS ZH O/B 6.1.24 R]],$AZ$7:$BA$101,2,0)*AA$5," ")</f>
        <v xml:space="preserve"> </v>
      </c>
      <c r="AB346" s="148" t="str">
        <f>IFERROR(VLOOKUP(Open[[#This Row],[TS SH O 13.1.24 R]],$AZ$7:$BA$101,2,0)*AB$5," ")</f>
        <v xml:space="preserve"> </v>
      </c>
      <c r="AC346">
        <v>0</v>
      </c>
      <c r="AD346">
        <v>0</v>
      </c>
      <c r="AE346">
        <v>0</v>
      </c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</row>
    <row r="347" spans="1:48">
      <c r="A347" s="104">
        <f>RANK(Open[[#This Row],[PR Punkte]],Open[PR Punkte],0)</f>
        <v>332</v>
      </c>
      <c r="B347" s="1">
        <f>IF(Open[[#This Row],[PR Rang beim letzten Turnier]]&gt;Open[[#This Row],[PR Rang]],1,IF(Open[[#This Row],[PR Rang beim letzten Turnier]]=Open[[#This Row],[PR Rang]],0,-1))</f>
        <v>0</v>
      </c>
      <c r="C347" s="104">
        <f>RANK(Open[[#This Row],[PR Punkte]],Open[PR Punkte],0)</f>
        <v>332</v>
      </c>
      <c r="D347" s="1" t="s">
        <v>27</v>
      </c>
      <c r="E347" s="1" t="s">
        <v>0</v>
      </c>
      <c r="F347" s="99">
        <f>SUM(Open[[#This Row],[PR 1]:[PR 3]])</f>
        <v>0</v>
      </c>
      <c r="G347" s="52">
        <f>LARGE(Open[[#This Row],[TS ZH O/B 26.03.23]:[PR3]],1)</f>
        <v>0</v>
      </c>
      <c r="H347" s="52">
        <f>LARGE(Open[[#This Row],[TS ZH O/B 26.03.23]:[PR3]],2)</f>
        <v>0</v>
      </c>
      <c r="I347" s="52">
        <f>LARGE(Open[[#This Row],[TS ZH O/B 26.03.23]:[PR3]],3)</f>
        <v>0</v>
      </c>
      <c r="J347" s="1">
        <f t="shared" si="10"/>
        <v>332</v>
      </c>
      <c r="K347" s="52">
        <f t="shared" si="11"/>
        <v>0</v>
      </c>
      <c r="L347" s="52" t="str">
        <f>IFERROR(VLOOKUP(Open[[#This Row],[TS ZH O/B 26.03.23 Rang]],$AZ$7:$BA$101,2,0)*L$5," ")</f>
        <v xml:space="preserve"> </v>
      </c>
      <c r="M347" s="52" t="str">
        <f>IFERROR(VLOOKUP(Open[[#This Row],[TS SG O 29.04.23 Rang]],$AZ$7:$BA$101,2,0)*M$5," ")</f>
        <v xml:space="preserve"> </v>
      </c>
      <c r="N347" s="52" t="str">
        <f>IFERROR(VLOOKUP(Open[[#This Row],[TS ES O 11.06.23 Rang]],$AZ$7:$BA$101,2,0)*N$5," ")</f>
        <v xml:space="preserve"> </v>
      </c>
      <c r="O347" s="52" t="str">
        <f>IFERROR(VLOOKUP(Open[[#This Row],[TS SH O 24.06.23 Rang]],$AZ$7:$BA$101,2,0)*O$5," ")</f>
        <v xml:space="preserve"> </v>
      </c>
      <c r="P347" s="52" t="str">
        <f>IFERROR(VLOOKUP(Open[[#This Row],[TS LU O A 1.6.23 R]],$AZ$7:$BA$101,2,0)*P$5," ")</f>
        <v xml:space="preserve"> </v>
      </c>
      <c r="Q347" s="52" t="str">
        <f>IFERROR(VLOOKUP(Open[[#This Row],[TS LU O B 1.6.23 R]],$AZ$7:$BA$101,2,0)*Q$5," ")</f>
        <v xml:space="preserve"> </v>
      </c>
      <c r="R347" s="52" t="str">
        <f>IFERROR(VLOOKUP(Open[[#This Row],[TS ZH O/A 8.7.23 R]],$AZ$7:$BA$101,2,0)*R$5," ")</f>
        <v xml:space="preserve"> </v>
      </c>
      <c r="S347" s="148" t="str">
        <f>IFERROR(VLOOKUP(Open[[#This Row],[TS ZH O/B 8.7.23 R]],$AZ$7:$BA$101,2,0)*S$5," ")</f>
        <v xml:space="preserve"> </v>
      </c>
      <c r="T347" s="148" t="str">
        <f>IFERROR(VLOOKUP(Open[[#This Row],[TS BA O A 12.08.23 R]],$AZ$7:$BA$101,2,0)*T$5," ")</f>
        <v xml:space="preserve"> </v>
      </c>
      <c r="U347" s="148" t="str">
        <f>IFERROR(VLOOKUP(Open[[#This Row],[TS BA O B 12.08.23  R]],$AZ$7:$BA$101,2,0)*U$5," ")</f>
        <v xml:space="preserve"> </v>
      </c>
      <c r="V347" s="148" t="str">
        <f>IFERROR(VLOOKUP(Open[[#This Row],[SM LT O A 2.9.23 R]],$AZ$7:$BA$101,2,0)*V$5," ")</f>
        <v xml:space="preserve"> </v>
      </c>
      <c r="W347" s="148" t="str">
        <f>IFERROR(VLOOKUP(Open[[#This Row],[SM LT O B 2.9.23 R]],$AZ$7:$BA$101,2,0)*W$5," ")</f>
        <v xml:space="preserve"> </v>
      </c>
      <c r="X347" s="148" t="str">
        <f>IFERROR(VLOOKUP(Open[[#This Row],[TS LA O 16.9.23 R]],$AZ$7:$BA$101,2,0)*X$5," ")</f>
        <v xml:space="preserve"> </v>
      </c>
      <c r="Y347" s="148" t="str">
        <f>IFERROR(VLOOKUP(Open[[#This Row],[TS ZH O 8.10.23 R]],$AZ$7:$BA$101,2,0)*Y$5," ")</f>
        <v xml:space="preserve"> </v>
      </c>
      <c r="Z347" s="148" t="str">
        <f>IFERROR(VLOOKUP(Open[[#This Row],[TS ZH O/A 6.1.24 R]],$AZ$7:$BA$101,2,0)*Z$5," ")</f>
        <v xml:space="preserve"> </v>
      </c>
      <c r="AA347" s="148" t="str">
        <f>IFERROR(VLOOKUP(Open[[#This Row],[TS ZH O/B 6.1.24 R]],$AZ$7:$BA$101,2,0)*AA$5," ")</f>
        <v xml:space="preserve"> </v>
      </c>
      <c r="AB347" s="148" t="str">
        <f>IFERROR(VLOOKUP(Open[[#This Row],[TS SH O 13.1.24 R]],$AZ$7:$BA$101,2,0)*AB$5," ")</f>
        <v xml:space="preserve"> </v>
      </c>
      <c r="AC347">
        <v>0</v>
      </c>
      <c r="AD347">
        <v>0</v>
      </c>
      <c r="AE347">
        <v>0</v>
      </c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</row>
    <row r="348" spans="1:48">
      <c r="A348" s="53">
        <f>RANK(Open[[#This Row],[PR Punkte]],Open[PR Punkte],0)</f>
        <v>332</v>
      </c>
      <c r="B348">
        <f>IF(Open[[#This Row],[PR Rang beim letzten Turnier]]&gt;Open[[#This Row],[PR Rang]],1,IF(Open[[#This Row],[PR Rang beim letzten Turnier]]=Open[[#This Row],[PR Rang]],0,-1))</f>
        <v>0</v>
      </c>
      <c r="C348" s="53">
        <f>RANK(Open[[#This Row],[PR Punkte]],Open[PR Punkte],0)</f>
        <v>332</v>
      </c>
      <c r="D348" s="1" t="s">
        <v>752</v>
      </c>
      <c r="E348" t="s">
        <v>17</v>
      </c>
      <c r="F348" s="52">
        <f>SUM(Open[[#This Row],[PR 1]:[PR 3]])</f>
        <v>0</v>
      </c>
      <c r="G348" s="52">
        <f>LARGE(Open[[#This Row],[TS ZH O/B 26.03.23]:[PR3]],1)</f>
        <v>0</v>
      </c>
      <c r="H348" s="52">
        <f>LARGE(Open[[#This Row],[TS ZH O/B 26.03.23]:[PR3]],2)</f>
        <v>0</v>
      </c>
      <c r="I348" s="52">
        <f>LARGE(Open[[#This Row],[TS ZH O/B 26.03.23]:[PR3]],3)</f>
        <v>0</v>
      </c>
      <c r="J348" s="1">
        <f t="shared" si="10"/>
        <v>332</v>
      </c>
      <c r="K348" s="52">
        <f t="shared" si="11"/>
        <v>0</v>
      </c>
      <c r="L348" s="52" t="str">
        <f>IFERROR(VLOOKUP(Open[[#This Row],[TS ZH O/B 26.03.23 Rang]],$AZ$7:$BA$101,2,0)*L$5," ")</f>
        <v xml:space="preserve"> </v>
      </c>
      <c r="M348" s="52" t="str">
        <f>IFERROR(VLOOKUP(Open[[#This Row],[TS SG O 29.04.23 Rang]],$AZ$7:$BA$101,2,0)*M$5," ")</f>
        <v xml:space="preserve"> </v>
      </c>
      <c r="N348" s="52" t="str">
        <f>IFERROR(VLOOKUP(Open[[#This Row],[TS ES O 11.06.23 Rang]],$AZ$7:$BA$101,2,0)*N$5," ")</f>
        <v xml:space="preserve"> </v>
      </c>
      <c r="O348" s="52" t="str">
        <f>IFERROR(VLOOKUP(Open[[#This Row],[TS SH O 24.06.23 Rang]],$AZ$7:$BA$101,2,0)*O$5," ")</f>
        <v xml:space="preserve"> </v>
      </c>
      <c r="P348" s="52" t="str">
        <f>IFERROR(VLOOKUP(Open[[#This Row],[TS LU O A 1.6.23 R]],$AZ$7:$BA$101,2,0)*P$5," ")</f>
        <v xml:space="preserve"> </v>
      </c>
      <c r="Q348" s="52" t="str">
        <f>IFERROR(VLOOKUP(Open[[#This Row],[TS LU O B 1.6.23 R]],$AZ$7:$BA$101,2,0)*Q$5," ")</f>
        <v xml:space="preserve"> </v>
      </c>
      <c r="R348" s="52" t="str">
        <f>IFERROR(VLOOKUP(Open[[#This Row],[TS ZH O/A 8.7.23 R]],$AZ$7:$BA$101,2,0)*R$5," ")</f>
        <v xml:space="preserve"> </v>
      </c>
      <c r="S348" s="148" t="str">
        <f>IFERROR(VLOOKUP(Open[[#This Row],[TS ZH O/B 8.7.23 R]],$AZ$7:$BA$101,2,0)*S$5," ")</f>
        <v xml:space="preserve"> </v>
      </c>
      <c r="T348" s="148" t="str">
        <f>IFERROR(VLOOKUP(Open[[#This Row],[TS BA O A 12.08.23 R]],$AZ$7:$BA$101,2,0)*T$5," ")</f>
        <v xml:space="preserve"> </v>
      </c>
      <c r="U348" s="148" t="str">
        <f>IFERROR(VLOOKUP(Open[[#This Row],[TS BA O B 12.08.23  R]],$AZ$7:$BA$101,2,0)*U$5," ")</f>
        <v xml:space="preserve"> </v>
      </c>
      <c r="V348" s="148" t="str">
        <f>IFERROR(VLOOKUP(Open[[#This Row],[SM LT O A 2.9.23 R]],$AZ$7:$BA$101,2,0)*V$5," ")</f>
        <v xml:space="preserve"> </v>
      </c>
      <c r="W348" s="148" t="str">
        <f>IFERROR(VLOOKUP(Open[[#This Row],[SM LT O B 2.9.23 R]],$AZ$7:$BA$101,2,0)*W$5," ")</f>
        <v xml:space="preserve"> </v>
      </c>
      <c r="X348" s="148" t="str">
        <f>IFERROR(VLOOKUP(Open[[#This Row],[TS LA O 16.9.23 R]],$AZ$7:$BA$101,2,0)*X$5," ")</f>
        <v xml:space="preserve"> </v>
      </c>
      <c r="Y348" s="148" t="str">
        <f>IFERROR(VLOOKUP(Open[[#This Row],[TS ZH O 8.10.23 R]],$AZ$7:$BA$101,2,0)*Y$5," ")</f>
        <v xml:space="preserve"> </v>
      </c>
      <c r="Z348" s="148" t="str">
        <f>IFERROR(VLOOKUP(Open[[#This Row],[TS ZH O/A 6.1.24 R]],$AZ$7:$BA$101,2,0)*Z$5," ")</f>
        <v xml:space="preserve"> </v>
      </c>
      <c r="AA348" s="148" t="str">
        <f>IFERROR(VLOOKUP(Open[[#This Row],[TS ZH O/B 6.1.24 R]],$AZ$7:$BA$101,2,0)*AA$5," ")</f>
        <v xml:space="preserve"> </v>
      </c>
      <c r="AB348" s="148" t="str">
        <f>IFERROR(VLOOKUP(Open[[#This Row],[TS SH O 13.1.24 R]],$AZ$7:$BA$101,2,0)*AB$5," ")</f>
        <v xml:space="preserve"> </v>
      </c>
      <c r="AC348">
        <v>0</v>
      </c>
      <c r="AD348">
        <v>0</v>
      </c>
      <c r="AE348">
        <v>0</v>
      </c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</row>
    <row r="349" spans="1:48">
      <c r="A349" s="53">
        <f>RANK(Open[[#This Row],[PR Punkte]],Open[PR Punkte],0)</f>
        <v>332</v>
      </c>
      <c r="B349">
        <f>IF(Open[[#This Row],[PR Rang beim letzten Turnier]]&gt;Open[[#This Row],[PR Rang]],1,IF(Open[[#This Row],[PR Rang beim letzten Turnier]]=Open[[#This Row],[PR Rang]],0,-1))</f>
        <v>0</v>
      </c>
      <c r="C349" s="53">
        <f>RANK(Open[[#This Row],[PR Punkte]],Open[PR Punkte],0)</f>
        <v>332</v>
      </c>
      <c r="D349" s="1" t="s">
        <v>751</v>
      </c>
      <c r="E349" t="s">
        <v>17</v>
      </c>
      <c r="F349" s="52">
        <f>SUM(Open[[#This Row],[PR 1]:[PR 3]])</f>
        <v>0</v>
      </c>
      <c r="G349" s="52">
        <f>LARGE(Open[[#This Row],[TS ZH O/B 26.03.23]:[PR3]],1)</f>
        <v>0</v>
      </c>
      <c r="H349" s="52">
        <f>LARGE(Open[[#This Row],[TS ZH O/B 26.03.23]:[PR3]],2)</f>
        <v>0</v>
      </c>
      <c r="I349" s="52">
        <f>LARGE(Open[[#This Row],[TS ZH O/B 26.03.23]:[PR3]],3)</f>
        <v>0</v>
      </c>
      <c r="J349" s="1">
        <f t="shared" si="10"/>
        <v>332</v>
      </c>
      <c r="K349" s="52">
        <f t="shared" si="11"/>
        <v>0</v>
      </c>
      <c r="L349" s="52" t="str">
        <f>IFERROR(VLOOKUP(Open[[#This Row],[TS ZH O/B 26.03.23 Rang]],$AZ$7:$BA$101,2,0)*L$5," ")</f>
        <v xml:space="preserve"> </v>
      </c>
      <c r="M349" s="52" t="str">
        <f>IFERROR(VLOOKUP(Open[[#This Row],[TS SG O 29.04.23 Rang]],$AZ$7:$BA$101,2,0)*M$5," ")</f>
        <v xml:space="preserve"> </v>
      </c>
      <c r="N349" s="52" t="str">
        <f>IFERROR(VLOOKUP(Open[[#This Row],[TS ES O 11.06.23 Rang]],$AZ$7:$BA$101,2,0)*N$5," ")</f>
        <v xml:space="preserve"> </v>
      </c>
      <c r="O349" s="52" t="str">
        <f>IFERROR(VLOOKUP(Open[[#This Row],[TS SH O 24.06.23 Rang]],$AZ$7:$BA$101,2,0)*O$5," ")</f>
        <v xml:space="preserve"> </v>
      </c>
      <c r="P349" s="52" t="str">
        <f>IFERROR(VLOOKUP(Open[[#This Row],[TS LU O A 1.6.23 R]],$AZ$7:$BA$101,2,0)*P$5," ")</f>
        <v xml:space="preserve"> </v>
      </c>
      <c r="Q349" s="52" t="str">
        <f>IFERROR(VLOOKUP(Open[[#This Row],[TS LU O B 1.6.23 R]],$AZ$7:$BA$101,2,0)*Q$5," ")</f>
        <v xml:space="preserve"> </v>
      </c>
      <c r="R349" s="52" t="str">
        <f>IFERROR(VLOOKUP(Open[[#This Row],[TS ZH O/A 8.7.23 R]],$AZ$7:$BA$101,2,0)*R$5," ")</f>
        <v xml:space="preserve"> </v>
      </c>
      <c r="S349" s="148" t="str">
        <f>IFERROR(VLOOKUP(Open[[#This Row],[TS ZH O/B 8.7.23 R]],$AZ$7:$BA$101,2,0)*S$5," ")</f>
        <v xml:space="preserve"> </v>
      </c>
      <c r="T349" s="148" t="str">
        <f>IFERROR(VLOOKUP(Open[[#This Row],[TS BA O A 12.08.23 R]],$AZ$7:$BA$101,2,0)*T$5," ")</f>
        <v xml:space="preserve"> </v>
      </c>
      <c r="U349" s="148" t="str">
        <f>IFERROR(VLOOKUP(Open[[#This Row],[TS BA O B 12.08.23  R]],$AZ$7:$BA$101,2,0)*U$5," ")</f>
        <v xml:space="preserve"> </v>
      </c>
      <c r="V349" s="148" t="str">
        <f>IFERROR(VLOOKUP(Open[[#This Row],[SM LT O A 2.9.23 R]],$AZ$7:$BA$101,2,0)*V$5," ")</f>
        <v xml:space="preserve"> </v>
      </c>
      <c r="W349" s="148" t="str">
        <f>IFERROR(VLOOKUP(Open[[#This Row],[SM LT O B 2.9.23 R]],$AZ$7:$BA$101,2,0)*W$5," ")</f>
        <v xml:space="preserve"> </v>
      </c>
      <c r="X349" s="148" t="str">
        <f>IFERROR(VLOOKUP(Open[[#This Row],[TS LA O 16.9.23 R]],$AZ$7:$BA$101,2,0)*X$5," ")</f>
        <v xml:space="preserve"> </v>
      </c>
      <c r="Y349" s="148" t="str">
        <f>IFERROR(VLOOKUP(Open[[#This Row],[TS ZH O 8.10.23 R]],$AZ$7:$BA$101,2,0)*Y$5," ")</f>
        <v xml:space="preserve"> </v>
      </c>
      <c r="Z349" s="148" t="str">
        <f>IFERROR(VLOOKUP(Open[[#This Row],[TS ZH O/A 6.1.24 R]],$AZ$7:$BA$101,2,0)*Z$5," ")</f>
        <v xml:space="preserve"> </v>
      </c>
      <c r="AA349" s="148" t="str">
        <f>IFERROR(VLOOKUP(Open[[#This Row],[TS ZH O/B 6.1.24 R]],$AZ$7:$BA$101,2,0)*AA$5," ")</f>
        <v xml:space="preserve"> </v>
      </c>
      <c r="AB349" s="148" t="str">
        <f>IFERROR(VLOOKUP(Open[[#This Row],[TS SH O 13.1.24 R]],$AZ$7:$BA$101,2,0)*AB$5," ")</f>
        <v xml:space="preserve"> </v>
      </c>
      <c r="AC349">
        <v>0</v>
      </c>
      <c r="AD349">
        <v>0</v>
      </c>
      <c r="AE349">
        <v>0</v>
      </c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</row>
    <row r="350" spans="1:48">
      <c r="A350" s="53">
        <f>RANK(Open[[#This Row],[PR Punkte]],Open[PR Punkte],0)</f>
        <v>332</v>
      </c>
      <c r="B350">
        <f>IF(Open[[#This Row],[PR Rang beim letzten Turnier]]&gt;Open[[#This Row],[PR Rang]],1,IF(Open[[#This Row],[PR Rang beim letzten Turnier]]=Open[[#This Row],[PR Rang]],0,-1))</f>
        <v>0</v>
      </c>
      <c r="C350" s="53">
        <f>RANK(Open[[#This Row],[PR Punkte]],Open[PR Punkte],0)</f>
        <v>332</v>
      </c>
      <c r="D350" s="1" t="s">
        <v>750</v>
      </c>
      <c r="E350" t="s">
        <v>10</v>
      </c>
      <c r="F350" s="52">
        <f>SUM(Open[[#This Row],[PR 1]:[PR 3]])</f>
        <v>0</v>
      </c>
      <c r="G350" s="52">
        <f>LARGE(Open[[#This Row],[TS ZH O/B 26.03.23]:[PR3]],1)</f>
        <v>0</v>
      </c>
      <c r="H350" s="52">
        <f>LARGE(Open[[#This Row],[TS ZH O/B 26.03.23]:[PR3]],2)</f>
        <v>0</v>
      </c>
      <c r="I350" s="52">
        <f>LARGE(Open[[#This Row],[TS ZH O/B 26.03.23]:[PR3]],3)</f>
        <v>0</v>
      </c>
      <c r="J350" s="1">
        <f t="shared" si="10"/>
        <v>332</v>
      </c>
      <c r="K350" s="52">
        <f t="shared" si="11"/>
        <v>0</v>
      </c>
      <c r="L350" s="52" t="str">
        <f>IFERROR(VLOOKUP(Open[[#This Row],[TS ZH O/B 26.03.23 Rang]],$AZ$7:$BA$101,2,0)*L$5," ")</f>
        <v xml:space="preserve"> </v>
      </c>
      <c r="M350" s="52" t="str">
        <f>IFERROR(VLOOKUP(Open[[#This Row],[TS SG O 29.04.23 Rang]],$AZ$7:$BA$101,2,0)*M$5," ")</f>
        <v xml:space="preserve"> </v>
      </c>
      <c r="N350" s="52" t="str">
        <f>IFERROR(VLOOKUP(Open[[#This Row],[TS ES O 11.06.23 Rang]],$AZ$7:$BA$101,2,0)*N$5," ")</f>
        <v xml:space="preserve"> </v>
      </c>
      <c r="O350" s="52" t="str">
        <f>IFERROR(VLOOKUP(Open[[#This Row],[TS SH O 24.06.23 Rang]],$AZ$7:$BA$101,2,0)*O$5," ")</f>
        <v xml:space="preserve"> </v>
      </c>
      <c r="P350" s="52" t="str">
        <f>IFERROR(VLOOKUP(Open[[#This Row],[TS LU O A 1.6.23 R]],$AZ$7:$BA$101,2,0)*P$5," ")</f>
        <v xml:space="preserve"> </v>
      </c>
      <c r="Q350" s="52" t="str">
        <f>IFERROR(VLOOKUP(Open[[#This Row],[TS LU O B 1.6.23 R]],$AZ$7:$BA$101,2,0)*Q$5," ")</f>
        <v xml:space="preserve"> </v>
      </c>
      <c r="R350" s="52" t="str">
        <f>IFERROR(VLOOKUP(Open[[#This Row],[TS ZH O/A 8.7.23 R]],$AZ$7:$BA$101,2,0)*R$5," ")</f>
        <v xml:space="preserve"> </v>
      </c>
      <c r="S350" s="148" t="str">
        <f>IFERROR(VLOOKUP(Open[[#This Row],[TS ZH O/B 8.7.23 R]],$AZ$7:$BA$101,2,0)*S$5," ")</f>
        <v xml:space="preserve"> </v>
      </c>
      <c r="T350" s="148" t="str">
        <f>IFERROR(VLOOKUP(Open[[#This Row],[TS BA O A 12.08.23 R]],$AZ$7:$BA$101,2,0)*T$5," ")</f>
        <v xml:space="preserve"> </v>
      </c>
      <c r="U350" s="148" t="str">
        <f>IFERROR(VLOOKUP(Open[[#This Row],[TS BA O B 12.08.23  R]],$AZ$7:$BA$101,2,0)*U$5," ")</f>
        <v xml:space="preserve"> </v>
      </c>
      <c r="V350" s="148" t="str">
        <f>IFERROR(VLOOKUP(Open[[#This Row],[SM LT O A 2.9.23 R]],$AZ$7:$BA$101,2,0)*V$5," ")</f>
        <v xml:space="preserve"> </v>
      </c>
      <c r="W350" s="148" t="str">
        <f>IFERROR(VLOOKUP(Open[[#This Row],[SM LT O B 2.9.23 R]],$AZ$7:$BA$101,2,0)*W$5," ")</f>
        <v xml:space="preserve"> </v>
      </c>
      <c r="X350" s="148" t="str">
        <f>IFERROR(VLOOKUP(Open[[#This Row],[TS LA O 16.9.23 R]],$AZ$7:$BA$101,2,0)*X$5," ")</f>
        <v xml:space="preserve"> </v>
      </c>
      <c r="Y350" s="148" t="str">
        <f>IFERROR(VLOOKUP(Open[[#This Row],[TS ZH O 8.10.23 R]],$AZ$7:$BA$101,2,0)*Y$5," ")</f>
        <v xml:space="preserve"> </v>
      </c>
      <c r="Z350" s="148" t="str">
        <f>IFERROR(VLOOKUP(Open[[#This Row],[TS ZH O/A 6.1.24 R]],$AZ$7:$BA$101,2,0)*Z$5," ")</f>
        <v xml:space="preserve"> </v>
      </c>
      <c r="AA350" s="148" t="str">
        <f>IFERROR(VLOOKUP(Open[[#This Row],[TS ZH O/B 6.1.24 R]],$AZ$7:$BA$101,2,0)*AA$5," ")</f>
        <v xml:space="preserve"> </v>
      </c>
      <c r="AB350" s="148" t="str">
        <f>IFERROR(VLOOKUP(Open[[#This Row],[TS SH O 13.1.24 R]],$AZ$7:$BA$101,2,0)*AB$5," ")</f>
        <v xml:space="preserve"> </v>
      </c>
      <c r="AC350">
        <v>0</v>
      </c>
      <c r="AD350">
        <v>0</v>
      </c>
      <c r="AE350">
        <v>0</v>
      </c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</row>
    <row r="351" spans="1:48">
      <c r="A351" s="53">
        <f>RANK(Open[[#This Row],[PR Punkte]],Open[PR Punkte],0)</f>
        <v>332</v>
      </c>
      <c r="B351">
        <f>IF(Open[[#This Row],[PR Rang beim letzten Turnier]]&gt;Open[[#This Row],[PR Rang]],1,IF(Open[[#This Row],[PR Rang beim letzten Turnier]]=Open[[#This Row],[PR Rang]],0,-1))</f>
        <v>0</v>
      </c>
      <c r="C351" s="53">
        <f>RANK(Open[[#This Row],[PR Punkte]],Open[PR Punkte],0)</f>
        <v>332</v>
      </c>
      <c r="D351" s="1" t="s">
        <v>753</v>
      </c>
      <c r="E351" t="s">
        <v>10</v>
      </c>
      <c r="F351" s="52">
        <f>SUM(Open[[#This Row],[PR 1]:[PR 3]])</f>
        <v>0</v>
      </c>
      <c r="G351" s="52">
        <f>LARGE(Open[[#This Row],[TS ZH O/B 26.03.23]:[PR3]],1)</f>
        <v>0</v>
      </c>
      <c r="H351" s="52">
        <f>LARGE(Open[[#This Row],[TS ZH O/B 26.03.23]:[PR3]],2)</f>
        <v>0</v>
      </c>
      <c r="I351" s="52">
        <f>LARGE(Open[[#This Row],[TS ZH O/B 26.03.23]:[PR3]],3)</f>
        <v>0</v>
      </c>
      <c r="J351" s="1">
        <f t="shared" si="10"/>
        <v>332</v>
      </c>
      <c r="K351" s="52">
        <f t="shared" si="11"/>
        <v>0</v>
      </c>
      <c r="L351" s="52" t="str">
        <f>IFERROR(VLOOKUP(Open[[#This Row],[TS ZH O/B 26.03.23 Rang]],$AZ$7:$BA$101,2,0)*L$5," ")</f>
        <v xml:space="preserve"> </v>
      </c>
      <c r="M351" s="52" t="str">
        <f>IFERROR(VLOOKUP(Open[[#This Row],[TS SG O 29.04.23 Rang]],$AZ$7:$BA$101,2,0)*M$5," ")</f>
        <v xml:space="preserve"> </v>
      </c>
      <c r="N351" s="52" t="str">
        <f>IFERROR(VLOOKUP(Open[[#This Row],[TS ES O 11.06.23 Rang]],$AZ$7:$BA$101,2,0)*N$5," ")</f>
        <v xml:space="preserve"> </v>
      </c>
      <c r="O351" s="52" t="str">
        <f>IFERROR(VLOOKUP(Open[[#This Row],[TS SH O 24.06.23 Rang]],$AZ$7:$BA$101,2,0)*O$5," ")</f>
        <v xml:space="preserve"> </v>
      </c>
      <c r="P351" s="52" t="str">
        <f>IFERROR(VLOOKUP(Open[[#This Row],[TS LU O A 1.6.23 R]],$AZ$7:$BA$101,2,0)*P$5," ")</f>
        <v xml:space="preserve"> </v>
      </c>
      <c r="Q351" s="52" t="str">
        <f>IFERROR(VLOOKUP(Open[[#This Row],[TS LU O B 1.6.23 R]],$AZ$7:$BA$101,2,0)*Q$5," ")</f>
        <v xml:space="preserve"> </v>
      </c>
      <c r="R351" s="52" t="str">
        <f>IFERROR(VLOOKUP(Open[[#This Row],[TS ZH O/A 8.7.23 R]],$AZ$7:$BA$101,2,0)*R$5," ")</f>
        <v xml:space="preserve"> </v>
      </c>
      <c r="S351" s="148" t="str">
        <f>IFERROR(VLOOKUP(Open[[#This Row],[TS ZH O/B 8.7.23 R]],$AZ$7:$BA$101,2,0)*S$5," ")</f>
        <v xml:space="preserve"> </v>
      </c>
      <c r="T351" s="148" t="str">
        <f>IFERROR(VLOOKUP(Open[[#This Row],[TS BA O A 12.08.23 R]],$AZ$7:$BA$101,2,0)*T$5," ")</f>
        <v xml:space="preserve"> </v>
      </c>
      <c r="U351" s="148" t="str">
        <f>IFERROR(VLOOKUP(Open[[#This Row],[TS BA O B 12.08.23  R]],$AZ$7:$BA$101,2,0)*U$5," ")</f>
        <v xml:space="preserve"> </v>
      </c>
      <c r="V351" s="148" t="str">
        <f>IFERROR(VLOOKUP(Open[[#This Row],[SM LT O A 2.9.23 R]],$AZ$7:$BA$101,2,0)*V$5," ")</f>
        <v xml:space="preserve"> </v>
      </c>
      <c r="W351" s="148" t="str">
        <f>IFERROR(VLOOKUP(Open[[#This Row],[SM LT O B 2.9.23 R]],$AZ$7:$BA$101,2,0)*W$5," ")</f>
        <v xml:space="preserve"> </v>
      </c>
      <c r="X351" s="148" t="str">
        <f>IFERROR(VLOOKUP(Open[[#This Row],[TS LA O 16.9.23 R]],$AZ$7:$BA$101,2,0)*X$5," ")</f>
        <v xml:space="preserve"> </v>
      </c>
      <c r="Y351" s="148" t="str">
        <f>IFERROR(VLOOKUP(Open[[#This Row],[TS ZH O 8.10.23 R]],$AZ$7:$BA$101,2,0)*Y$5," ")</f>
        <v xml:space="preserve"> </v>
      </c>
      <c r="Z351" s="148" t="str">
        <f>IFERROR(VLOOKUP(Open[[#This Row],[TS ZH O/A 6.1.24 R]],$AZ$7:$BA$101,2,0)*Z$5," ")</f>
        <v xml:space="preserve"> </v>
      </c>
      <c r="AA351" s="148" t="str">
        <f>IFERROR(VLOOKUP(Open[[#This Row],[TS ZH O/B 6.1.24 R]],$AZ$7:$BA$101,2,0)*AA$5," ")</f>
        <v xml:space="preserve"> </v>
      </c>
      <c r="AB351" s="148" t="str">
        <f>IFERROR(VLOOKUP(Open[[#This Row],[TS SH O 13.1.24 R]],$AZ$7:$BA$101,2,0)*AB$5," ")</f>
        <v xml:space="preserve"> </v>
      </c>
      <c r="AC351">
        <v>0</v>
      </c>
      <c r="AD351">
        <v>0</v>
      </c>
      <c r="AE351">
        <v>0</v>
      </c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</row>
    <row r="352" spans="1:48">
      <c r="A352" s="53">
        <f>RANK(Open[[#This Row],[PR Punkte]],Open[PR Punkte],0)</f>
        <v>332</v>
      </c>
      <c r="B352">
        <f>IF(Open[[#This Row],[PR Rang beim letzten Turnier]]&gt;Open[[#This Row],[PR Rang]],1,IF(Open[[#This Row],[PR Rang beim letzten Turnier]]=Open[[#This Row],[PR Rang]],0,-1))</f>
        <v>0</v>
      </c>
      <c r="C352" s="53">
        <f>RANK(Open[[#This Row],[PR Punkte]],Open[PR Punkte],0)</f>
        <v>332</v>
      </c>
      <c r="D352" s="1" t="s">
        <v>728</v>
      </c>
      <c r="E352" t="s">
        <v>10</v>
      </c>
      <c r="F352" s="52">
        <f>SUM(Open[[#This Row],[PR 1]:[PR 3]])</f>
        <v>0</v>
      </c>
      <c r="G352" s="52">
        <f>LARGE(Open[[#This Row],[TS ZH O/B 26.03.23]:[PR3]],1)</f>
        <v>0</v>
      </c>
      <c r="H352" s="52">
        <f>LARGE(Open[[#This Row],[TS ZH O/B 26.03.23]:[PR3]],2)</f>
        <v>0</v>
      </c>
      <c r="I352" s="52">
        <f>LARGE(Open[[#This Row],[TS ZH O/B 26.03.23]:[PR3]],3)</f>
        <v>0</v>
      </c>
      <c r="J352" s="1">
        <f t="shared" si="10"/>
        <v>332</v>
      </c>
      <c r="K352" s="52">
        <f t="shared" si="11"/>
        <v>0</v>
      </c>
      <c r="L352" s="52" t="str">
        <f>IFERROR(VLOOKUP(Open[[#This Row],[TS ZH O/B 26.03.23 Rang]],$AZ$7:$BA$101,2,0)*L$5," ")</f>
        <v xml:space="preserve"> </v>
      </c>
      <c r="M352" s="52" t="str">
        <f>IFERROR(VLOOKUP(Open[[#This Row],[TS SG O 29.04.23 Rang]],$AZ$7:$BA$101,2,0)*M$5," ")</f>
        <v xml:space="preserve"> </v>
      </c>
      <c r="N352" s="52" t="str">
        <f>IFERROR(VLOOKUP(Open[[#This Row],[TS ES O 11.06.23 Rang]],$AZ$7:$BA$101,2,0)*N$5," ")</f>
        <v xml:space="preserve"> </v>
      </c>
      <c r="O352" s="52" t="str">
        <f>IFERROR(VLOOKUP(Open[[#This Row],[TS SH O 24.06.23 Rang]],$AZ$7:$BA$101,2,0)*O$5," ")</f>
        <v xml:space="preserve"> </v>
      </c>
      <c r="P352" s="52" t="str">
        <f>IFERROR(VLOOKUP(Open[[#This Row],[TS LU O A 1.6.23 R]],$AZ$7:$BA$101,2,0)*P$5," ")</f>
        <v xml:space="preserve"> </v>
      </c>
      <c r="Q352" s="52" t="str">
        <f>IFERROR(VLOOKUP(Open[[#This Row],[TS LU O B 1.6.23 R]],$AZ$7:$BA$101,2,0)*Q$5," ")</f>
        <v xml:space="preserve"> </v>
      </c>
      <c r="R352" s="52" t="str">
        <f>IFERROR(VLOOKUP(Open[[#This Row],[TS ZH O/A 8.7.23 R]],$AZ$7:$BA$101,2,0)*R$5," ")</f>
        <v xml:space="preserve"> </v>
      </c>
      <c r="S352" s="148" t="str">
        <f>IFERROR(VLOOKUP(Open[[#This Row],[TS ZH O/B 8.7.23 R]],$AZ$7:$BA$101,2,0)*S$5," ")</f>
        <v xml:space="preserve"> </v>
      </c>
      <c r="T352" s="148" t="str">
        <f>IFERROR(VLOOKUP(Open[[#This Row],[TS BA O A 12.08.23 R]],$AZ$7:$BA$101,2,0)*T$5," ")</f>
        <v xml:space="preserve"> </v>
      </c>
      <c r="U352" s="148" t="str">
        <f>IFERROR(VLOOKUP(Open[[#This Row],[TS BA O B 12.08.23  R]],$AZ$7:$BA$101,2,0)*U$5," ")</f>
        <v xml:space="preserve"> </v>
      </c>
      <c r="V352" s="148" t="str">
        <f>IFERROR(VLOOKUP(Open[[#This Row],[SM LT O A 2.9.23 R]],$AZ$7:$BA$101,2,0)*V$5," ")</f>
        <v xml:space="preserve"> </v>
      </c>
      <c r="W352" s="148" t="str">
        <f>IFERROR(VLOOKUP(Open[[#This Row],[SM LT O B 2.9.23 R]],$AZ$7:$BA$101,2,0)*W$5," ")</f>
        <v xml:space="preserve"> </v>
      </c>
      <c r="X352" s="148" t="str">
        <f>IFERROR(VLOOKUP(Open[[#This Row],[TS LA O 16.9.23 R]],$AZ$7:$BA$101,2,0)*X$5," ")</f>
        <v xml:space="preserve"> </v>
      </c>
      <c r="Y352" s="148" t="str">
        <f>IFERROR(VLOOKUP(Open[[#This Row],[TS ZH O 8.10.23 R]],$AZ$7:$BA$101,2,0)*Y$5," ")</f>
        <v xml:space="preserve"> </v>
      </c>
      <c r="Z352" s="148" t="str">
        <f>IFERROR(VLOOKUP(Open[[#This Row],[TS ZH O/A 6.1.24 R]],$AZ$7:$BA$101,2,0)*Z$5," ")</f>
        <v xml:space="preserve"> </v>
      </c>
      <c r="AA352" s="148" t="str">
        <f>IFERROR(VLOOKUP(Open[[#This Row],[TS ZH O/B 6.1.24 R]],$AZ$7:$BA$101,2,0)*AA$5," ")</f>
        <v xml:space="preserve"> </v>
      </c>
      <c r="AB352" s="148" t="str">
        <f>IFERROR(VLOOKUP(Open[[#This Row],[TS SH O 13.1.24 R]],$AZ$7:$BA$101,2,0)*AB$5," ")</f>
        <v xml:space="preserve"> </v>
      </c>
      <c r="AC352">
        <v>0</v>
      </c>
      <c r="AD352">
        <v>0</v>
      </c>
      <c r="AE352">
        <v>0</v>
      </c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</row>
    <row r="353" spans="1:48">
      <c r="A353" s="53">
        <f>RANK(Open[[#This Row],[PR Punkte]],Open[PR Punkte],0)</f>
        <v>332</v>
      </c>
      <c r="B353">
        <f>IF(Open[[#This Row],[PR Rang beim letzten Turnier]]&gt;Open[[#This Row],[PR Rang]],1,IF(Open[[#This Row],[PR Rang beim letzten Turnier]]=Open[[#This Row],[PR Rang]],0,-1))</f>
        <v>0</v>
      </c>
      <c r="C353" s="53">
        <f>RANK(Open[[#This Row],[PR Punkte]],Open[PR Punkte],0)</f>
        <v>332</v>
      </c>
      <c r="D353" s="1" t="s">
        <v>704</v>
      </c>
      <c r="E353" t="s">
        <v>633</v>
      </c>
      <c r="F353" s="99">
        <f>SUM(Open[[#This Row],[PR 1]:[PR 3]])</f>
        <v>0</v>
      </c>
      <c r="G353" s="52">
        <f>LARGE(Open[[#This Row],[TS ZH O/B 26.03.23]:[PR3]],1)</f>
        <v>0</v>
      </c>
      <c r="H353" s="52">
        <f>LARGE(Open[[#This Row],[TS ZH O/B 26.03.23]:[PR3]],2)</f>
        <v>0</v>
      </c>
      <c r="I353" s="52">
        <f>LARGE(Open[[#This Row],[TS ZH O/B 26.03.23]:[PR3]],3)</f>
        <v>0</v>
      </c>
      <c r="J353" s="1">
        <f t="shared" si="10"/>
        <v>332</v>
      </c>
      <c r="K353" s="52">
        <f t="shared" si="11"/>
        <v>0</v>
      </c>
      <c r="L353" s="52" t="str">
        <f>IFERROR(VLOOKUP(Open[[#This Row],[TS ZH O/B 26.03.23 Rang]],$AZ$7:$BA$101,2,0)*L$5," ")</f>
        <v xml:space="preserve"> </v>
      </c>
      <c r="M353" s="52" t="str">
        <f>IFERROR(VLOOKUP(Open[[#This Row],[TS SG O 29.04.23 Rang]],$AZ$7:$BA$101,2,0)*M$5," ")</f>
        <v xml:space="preserve"> </v>
      </c>
      <c r="N353" s="52" t="str">
        <f>IFERROR(VLOOKUP(Open[[#This Row],[TS ES O 11.06.23 Rang]],$AZ$7:$BA$101,2,0)*N$5," ")</f>
        <v xml:space="preserve"> </v>
      </c>
      <c r="O353" s="52" t="str">
        <f>IFERROR(VLOOKUP(Open[[#This Row],[TS SH O 24.06.23 Rang]],$AZ$7:$BA$101,2,0)*O$5," ")</f>
        <v xml:space="preserve"> </v>
      </c>
      <c r="P353" s="52" t="str">
        <f>IFERROR(VLOOKUP(Open[[#This Row],[TS LU O A 1.6.23 R]],$AZ$7:$BA$101,2,0)*P$5," ")</f>
        <v xml:space="preserve"> </v>
      </c>
      <c r="Q353" s="52" t="str">
        <f>IFERROR(VLOOKUP(Open[[#This Row],[TS LU O B 1.6.23 R]],$AZ$7:$BA$101,2,0)*Q$5," ")</f>
        <v xml:space="preserve"> </v>
      </c>
      <c r="R353" s="52" t="str">
        <f>IFERROR(VLOOKUP(Open[[#This Row],[TS ZH O/A 8.7.23 R]],$AZ$7:$BA$101,2,0)*R$5," ")</f>
        <v xml:space="preserve"> </v>
      </c>
      <c r="S353" s="148" t="str">
        <f>IFERROR(VLOOKUP(Open[[#This Row],[TS ZH O/B 8.7.23 R]],$AZ$7:$BA$101,2,0)*S$5," ")</f>
        <v xml:space="preserve"> </v>
      </c>
      <c r="T353" s="148" t="str">
        <f>IFERROR(VLOOKUP(Open[[#This Row],[TS BA O A 12.08.23 R]],$AZ$7:$BA$101,2,0)*T$5," ")</f>
        <v xml:space="preserve"> </v>
      </c>
      <c r="U353" s="148" t="str">
        <f>IFERROR(VLOOKUP(Open[[#This Row],[TS BA O B 12.08.23  R]],$AZ$7:$BA$101,2,0)*U$5," ")</f>
        <v xml:space="preserve"> </v>
      </c>
      <c r="V353" s="148" t="str">
        <f>IFERROR(VLOOKUP(Open[[#This Row],[SM LT O A 2.9.23 R]],$AZ$7:$BA$101,2,0)*V$5," ")</f>
        <v xml:space="preserve"> </v>
      </c>
      <c r="W353" s="148" t="str">
        <f>IFERROR(VLOOKUP(Open[[#This Row],[SM LT O B 2.9.23 R]],$AZ$7:$BA$101,2,0)*W$5," ")</f>
        <v xml:space="preserve"> </v>
      </c>
      <c r="X353" s="148" t="str">
        <f>IFERROR(VLOOKUP(Open[[#This Row],[TS LA O 16.9.23 R]],$AZ$7:$BA$101,2,0)*X$5," ")</f>
        <v xml:space="preserve"> </v>
      </c>
      <c r="Y353" s="148" t="str">
        <f>IFERROR(VLOOKUP(Open[[#This Row],[TS ZH O 8.10.23 R]],$AZ$7:$BA$101,2,0)*Y$5," ")</f>
        <v xml:space="preserve"> </v>
      </c>
      <c r="Z353" s="148" t="str">
        <f>IFERROR(VLOOKUP(Open[[#This Row],[TS ZH O/A 6.1.24 R]],$AZ$7:$BA$101,2,0)*Z$5," ")</f>
        <v xml:space="preserve"> </v>
      </c>
      <c r="AA353" s="148" t="str">
        <f>IFERROR(VLOOKUP(Open[[#This Row],[TS ZH O/B 6.1.24 R]],$AZ$7:$BA$101,2,0)*AA$5," ")</f>
        <v xml:space="preserve"> </v>
      </c>
      <c r="AB353" s="148" t="str">
        <f>IFERROR(VLOOKUP(Open[[#This Row],[TS SH O 13.1.24 R]],$AZ$7:$BA$101,2,0)*AB$5," ")</f>
        <v xml:space="preserve"> </v>
      </c>
      <c r="AC353">
        <v>0</v>
      </c>
      <c r="AD353">
        <v>0</v>
      </c>
      <c r="AE353">
        <v>0</v>
      </c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</row>
    <row r="354" spans="1:48">
      <c r="A354" s="53">
        <f>RANK(Open[[#This Row],[PR Punkte]],Open[PR Punkte],0)</f>
        <v>332</v>
      </c>
      <c r="B354">
        <f>IF(Open[[#This Row],[PR Rang beim letzten Turnier]]&gt;Open[[#This Row],[PR Rang]],1,IF(Open[[#This Row],[PR Rang beim letzten Turnier]]=Open[[#This Row],[PR Rang]],0,-1))</f>
        <v>0</v>
      </c>
      <c r="C354" s="53">
        <f>RANK(Open[[#This Row],[PR Punkte]],Open[PR Punkte],0)</f>
        <v>332</v>
      </c>
      <c r="D354" s="1" t="s">
        <v>40</v>
      </c>
      <c r="E354" t="s">
        <v>10</v>
      </c>
      <c r="F354" s="52">
        <f>SUM(Open[[#This Row],[PR 1]:[PR 3]])</f>
        <v>0</v>
      </c>
      <c r="G354" s="52">
        <f>LARGE(Open[[#This Row],[TS ZH O/B 26.03.23]:[PR3]],1)</f>
        <v>0</v>
      </c>
      <c r="H354" s="52">
        <f>LARGE(Open[[#This Row],[TS ZH O/B 26.03.23]:[PR3]],2)</f>
        <v>0</v>
      </c>
      <c r="I354" s="52">
        <f>LARGE(Open[[#This Row],[TS ZH O/B 26.03.23]:[PR3]],3)</f>
        <v>0</v>
      </c>
      <c r="J354" s="1">
        <f t="shared" si="10"/>
        <v>332</v>
      </c>
      <c r="K354" s="52">
        <f t="shared" si="11"/>
        <v>0</v>
      </c>
      <c r="L354" s="52" t="str">
        <f>IFERROR(VLOOKUP(Open[[#This Row],[TS ZH O/B 26.03.23 Rang]],$AZ$7:$BA$101,2,0)*L$5," ")</f>
        <v xml:space="preserve"> </v>
      </c>
      <c r="M354" s="52" t="str">
        <f>IFERROR(VLOOKUP(Open[[#This Row],[TS SG O 29.04.23 Rang]],$AZ$7:$BA$101,2,0)*M$5," ")</f>
        <v xml:space="preserve"> </v>
      </c>
      <c r="N354" s="52" t="str">
        <f>IFERROR(VLOOKUP(Open[[#This Row],[TS ES O 11.06.23 Rang]],$AZ$7:$BA$101,2,0)*N$5," ")</f>
        <v xml:space="preserve"> </v>
      </c>
      <c r="O354" s="52" t="str">
        <f>IFERROR(VLOOKUP(Open[[#This Row],[TS SH O 24.06.23 Rang]],$AZ$7:$BA$101,2,0)*O$5," ")</f>
        <v xml:space="preserve"> </v>
      </c>
      <c r="P354" s="52" t="str">
        <f>IFERROR(VLOOKUP(Open[[#This Row],[TS LU O A 1.6.23 R]],$AZ$7:$BA$101,2,0)*P$5," ")</f>
        <v xml:space="preserve"> </v>
      </c>
      <c r="Q354" s="52" t="str">
        <f>IFERROR(VLOOKUP(Open[[#This Row],[TS LU O B 1.6.23 R]],$AZ$7:$BA$101,2,0)*Q$5," ")</f>
        <v xml:space="preserve"> </v>
      </c>
      <c r="R354" s="52" t="str">
        <f>IFERROR(VLOOKUP(Open[[#This Row],[TS ZH O/A 8.7.23 R]],$AZ$7:$BA$101,2,0)*R$5," ")</f>
        <v xml:space="preserve"> </v>
      </c>
      <c r="S354" s="148" t="str">
        <f>IFERROR(VLOOKUP(Open[[#This Row],[TS ZH O/B 8.7.23 R]],$AZ$7:$BA$101,2,0)*S$5," ")</f>
        <v xml:space="preserve"> </v>
      </c>
      <c r="T354" s="148" t="str">
        <f>IFERROR(VLOOKUP(Open[[#This Row],[TS BA O A 12.08.23 R]],$AZ$7:$BA$101,2,0)*T$5," ")</f>
        <v xml:space="preserve"> </v>
      </c>
      <c r="U354" s="148" t="str">
        <f>IFERROR(VLOOKUP(Open[[#This Row],[TS BA O B 12.08.23  R]],$AZ$7:$BA$101,2,0)*U$5," ")</f>
        <v xml:space="preserve"> </v>
      </c>
      <c r="V354" s="148" t="str">
        <f>IFERROR(VLOOKUP(Open[[#This Row],[SM LT O A 2.9.23 R]],$AZ$7:$BA$101,2,0)*V$5," ")</f>
        <v xml:space="preserve"> </v>
      </c>
      <c r="W354" s="148" t="str">
        <f>IFERROR(VLOOKUP(Open[[#This Row],[SM LT O B 2.9.23 R]],$AZ$7:$BA$101,2,0)*W$5," ")</f>
        <v xml:space="preserve"> </v>
      </c>
      <c r="X354" s="148" t="str">
        <f>IFERROR(VLOOKUP(Open[[#This Row],[TS LA O 16.9.23 R]],$AZ$7:$BA$101,2,0)*X$5," ")</f>
        <v xml:space="preserve"> </v>
      </c>
      <c r="Y354" s="148" t="str">
        <f>IFERROR(VLOOKUP(Open[[#This Row],[TS ZH O 8.10.23 R]],$AZ$7:$BA$101,2,0)*Y$5," ")</f>
        <v xml:space="preserve"> </v>
      </c>
      <c r="Z354" s="148" t="str">
        <f>IFERROR(VLOOKUP(Open[[#This Row],[TS ZH O/A 6.1.24 R]],$AZ$7:$BA$101,2,0)*Z$5," ")</f>
        <v xml:space="preserve"> </v>
      </c>
      <c r="AA354" s="148" t="str">
        <f>IFERROR(VLOOKUP(Open[[#This Row],[TS ZH O/B 6.1.24 R]],$AZ$7:$BA$101,2,0)*AA$5," ")</f>
        <v xml:space="preserve"> </v>
      </c>
      <c r="AB354" s="148" t="str">
        <f>IFERROR(VLOOKUP(Open[[#This Row],[TS SH O 13.1.24 R]],$AZ$7:$BA$101,2,0)*AB$5," ")</f>
        <v xml:space="preserve"> </v>
      </c>
      <c r="AC354">
        <v>0</v>
      </c>
      <c r="AD354">
        <v>0</v>
      </c>
      <c r="AE354">
        <v>0</v>
      </c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</row>
    <row r="355" spans="1:48">
      <c r="A355" s="53">
        <f>RANK(Open[[#This Row],[PR Punkte]],Open[PR Punkte],0)</f>
        <v>332</v>
      </c>
      <c r="B355">
        <f>IF(Open[[#This Row],[PR Rang beim letzten Turnier]]&gt;Open[[#This Row],[PR Rang]],1,IF(Open[[#This Row],[PR Rang beim letzten Turnier]]=Open[[#This Row],[PR Rang]],0,-1))</f>
        <v>0</v>
      </c>
      <c r="C355" s="53">
        <f>RANK(Open[[#This Row],[PR Punkte]],Open[PR Punkte],0)</f>
        <v>332</v>
      </c>
      <c r="D355" s="1" t="s">
        <v>39</v>
      </c>
      <c r="E355" t="s">
        <v>10</v>
      </c>
      <c r="F355" s="52">
        <f>SUM(Open[[#This Row],[PR 1]:[PR 3]])</f>
        <v>0</v>
      </c>
      <c r="G355" s="52">
        <f>LARGE(Open[[#This Row],[TS ZH O/B 26.03.23]:[PR3]],1)</f>
        <v>0</v>
      </c>
      <c r="H355" s="52">
        <f>LARGE(Open[[#This Row],[TS ZH O/B 26.03.23]:[PR3]],2)</f>
        <v>0</v>
      </c>
      <c r="I355" s="52">
        <f>LARGE(Open[[#This Row],[TS ZH O/B 26.03.23]:[PR3]],3)</f>
        <v>0</v>
      </c>
      <c r="J355" s="1">
        <f t="shared" si="10"/>
        <v>332</v>
      </c>
      <c r="K355" s="52">
        <f t="shared" si="11"/>
        <v>0</v>
      </c>
      <c r="L355" s="52" t="str">
        <f>IFERROR(VLOOKUP(Open[[#This Row],[TS ZH O/B 26.03.23 Rang]],$AZ$7:$BA$101,2,0)*L$5," ")</f>
        <v xml:space="preserve"> </v>
      </c>
      <c r="M355" s="52" t="str">
        <f>IFERROR(VLOOKUP(Open[[#This Row],[TS SG O 29.04.23 Rang]],$AZ$7:$BA$101,2,0)*M$5," ")</f>
        <v xml:space="preserve"> </v>
      </c>
      <c r="N355" s="52" t="str">
        <f>IFERROR(VLOOKUP(Open[[#This Row],[TS ES O 11.06.23 Rang]],$AZ$7:$BA$101,2,0)*N$5," ")</f>
        <v xml:space="preserve"> </v>
      </c>
      <c r="O355" s="52" t="str">
        <f>IFERROR(VLOOKUP(Open[[#This Row],[TS SH O 24.06.23 Rang]],$AZ$7:$BA$101,2,0)*O$5," ")</f>
        <v xml:space="preserve"> </v>
      </c>
      <c r="P355" s="52" t="str">
        <f>IFERROR(VLOOKUP(Open[[#This Row],[TS LU O A 1.6.23 R]],$AZ$7:$BA$101,2,0)*P$5," ")</f>
        <v xml:space="preserve"> </v>
      </c>
      <c r="Q355" s="52" t="str">
        <f>IFERROR(VLOOKUP(Open[[#This Row],[TS LU O B 1.6.23 R]],$AZ$7:$BA$101,2,0)*Q$5," ")</f>
        <v xml:space="preserve"> </v>
      </c>
      <c r="R355" s="52" t="str">
        <f>IFERROR(VLOOKUP(Open[[#This Row],[TS ZH O/A 8.7.23 R]],$AZ$7:$BA$101,2,0)*R$5," ")</f>
        <v xml:space="preserve"> </v>
      </c>
      <c r="S355" s="148" t="str">
        <f>IFERROR(VLOOKUP(Open[[#This Row],[TS ZH O/B 8.7.23 R]],$AZ$7:$BA$101,2,0)*S$5," ")</f>
        <v xml:space="preserve"> </v>
      </c>
      <c r="T355" s="148" t="str">
        <f>IFERROR(VLOOKUP(Open[[#This Row],[TS BA O A 12.08.23 R]],$AZ$7:$BA$101,2,0)*T$5," ")</f>
        <v xml:space="preserve"> </v>
      </c>
      <c r="U355" s="148" t="str">
        <f>IFERROR(VLOOKUP(Open[[#This Row],[TS BA O B 12.08.23  R]],$AZ$7:$BA$101,2,0)*U$5," ")</f>
        <v xml:space="preserve"> </v>
      </c>
      <c r="V355" s="148" t="str">
        <f>IFERROR(VLOOKUP(Open[[#This Row],[SM LT O A 2.9.23 R]],$AZ$7:$BA$101,2,0)*V$5," ")</f>
        <v xml:space="preserve"> </v>
      </c>
      <c r="W355" s="148" t="str">
        <f>IFERROR(VLOOKUP(Open[[#This Row],[SM LT O B 2.9.23 R]],$AZ$7:$BA$101,2,0)*W$5," ")</f>
        <v xml:space="preserve"> </v>
      </c>
      <c r="X355" s="148" t="str">
        <f>IFERROR(VLOOKUP(Open[[#This Row],[TS LA O 16.9.23 R]],$AZ$7:$BA$101,2,0)*X$5," ")</f>
        <v xml:space="preserve"> </v>
      </c>
      <c r="Y355" s="148" t="str">
        <f>IFERROR(VLOOKUP(Open[[#This Row],[TS ZH O 8.10.23 R]],$AZ$7:$BA$101,2,0)*Y$5," ")</f>
        <v xml:space="preserve"> </v>
      </c>
      <c r="Z355" s="148" t="str">
        <f>IFERROR(VLOOKUP(Open[[#This Row],[TS ZH O/A 6.1.24 R]],$AZ$7:$BA$101,2,0)*Z$5," ")</f>
        <v xml:space="preserve"> </v>
      </c>
      <c r="AA355" s="148" t="str">
        <f>IFERROR(VLOOKUP(Open[[#This Row],[TS ZH O/B 6.1.24 R]],$AZ$7:$BA$101,2,0)*AA$5," ")</f>
        <v xml:space="preserve"> </v>
      </c>
      <c r="AB355" s="148" t="str">
        <f>IFERROR(VLOOKUP(Open[[#This Row],[TS SH O 13.1.24 R]],$AZ$7:$BA$101,2,0)*AB$5," ")</f>
        <v xml:space="preserve"> </v>
      </c>
      <c r="AC355">
        <v>0</v>
      </c>
      <c r="AD355">
        <v>0</v>
      </c>
      <c r="AE355">
        <v>0</v>
      </c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</row>
    <row r="356" spans="1:48">
      <c r="A356" s="53">
        <f>RANK(Open[[#This Row],[PR Punkte]],Open[PR Punkte],0)</f>
        <v>332</v>
      </c>
      <c r="B356">
        <f>IF(Open[[#This Row],[PR Rang beim letzten Turnier]]&gt;Open[[#This Row],[PR Rang]],1,IF(Open[[#This Row],[PR Rang beim letzten Turnier]]=Open[[#This Row],[PR Rang]],0,-1))</f>
        <v>0</v>
      </c>
      <c r="C356" s="53">
        <f>RANK(Open[[#This Row],[PR Punkte]],Open[PR Punkte],0)</f>
        <v>332</v>
      </c>
      <c r="D356" s="1" t="s">
        <v>660</v>
      </c>
      <c r="E356" t="s">
        <v>12</v>
      </c>
      <c r="F356" s="99">
        <f>SUM(Open[[#This Row],[PR 1]:[PR 3]])</f>
        <v>0</v>
      </c>
      <c r="G356" s="52">
        <f>LARGE(Open[[#This Row],[TS ZH O/B 26.03.23]:[PR3]],1)</f>
        <v>0</v>
      </c>
      <c r="H356" s="52">
        <f>LARGE(Open[[#This Row],[TS ZH O/B 26.03.23]:[PR3]],2)</f>
        <v>0</v>
      </c>
      <c r="I356" s="52">
        <f>LARGE(Open[[#This Row],[TS ZH O/B 26.03.23]:[PR3]],3)</f>
        <v>0</v>
      </c>
      <c r="J356" s="1">
        <f t="shared" si="10"/>
        <v>332</v>
      </c>
      <c r="K356" s="52">
        <f t="shared" si="11"/>
        <v>0</v>
      </c>
      <c r="L356" s="52" t="str">
        <f>IFERROR(VLOOKUP(Open[[#This Row],[TS ZH O/B 26.03.23 Rang]],$AZ$7:$BA$101,2,0)*L$5," ")</f>
        <v xml:space="preserve"> </v>
      </c>
      <c r="M356" s="52" t="str">
        <f>IFERROR(VLOOKUP(Open[[#This Row],[TS SG O 29.04.23 Rang]],$AZ$7:$BA$101,2,0)*M$5," ")</f>
        <v xml:space="preserve"> </v>
      </c>
      <c r="N356" s="52" t="str">
        <f>IFERROR(VLOOKUP(Open[[#This Row],[TS ES O 11.06.23 Rang]],$AZ$7:$BA$101,2,0)*N$5," ")</f>
        <v xml:space="preserve"> </v>
      </c>
      <c r="O356" s="52" t="str">
        <f>IFERROR(VLOOKUP(Open[[#This Row],[TS SH O 24.06.23 Rang]],$AZ$7:$BA$101,2,0)*O$5," ")</f>
        <v xml:space="preserve"> </v>
      </c>
      <c r="P356" s="52" t="str">
        <f>IFERROR(VLOOKUP(Open[[#This Row],[TS LU O A 1.6.23 R]],$AZ$7:$BA$101,2,0)*P$5," ")</f>
        <v xml:space="preserve"> </v>
      </c>
      <c r="Q356" s="52" t="str">
        <f>IFERROR(VLOOKUP(Open[[#This Row],[TS LU O B 1.6.23 R]],$AZ$7:$BA$101,2,0)*Q$5," ")</f>
        <v xml:space="preserve"> </v>
      </c>
      <c r="R356" s="52" t="str">
        <f>IFERROR(VLOOKUP(Open[[#This Row],[TS ZH O/A 8.7.23 R]],$AZ$7:$BA$101,2,0)*R$5," ")</f>
        <v xml:space="preserve"> </v>
      </c>
      <c r="S356" s="148" t="str">
        <f>IFERROR(VLOOKUP(Open[[#This Row],[TS ZH O/B 8.7.23 R]],$AZ$7:$BA$101,2,0)*S$5," ")</f>
        <v xml:space="preserve"> </v>
      </c>
      <c r="T356" s="148" t="str">
        <f>IFERROR(VLOOKUP(Open[[#This Row],[TS BA O A 12.08.23 R]],$AZ$7:$BA$101,2,0)*T$5," ")</f>
        <v xml:space="preserve"> </v>
      </c>
      <c r="U356" s="148" t="str">
        <f>IFERROR(VLOOKUP(Open[[#This Row],[TS BA O B 12.08.23  R]],$AZ$7:$BA$101,2,0)*U$5," ")</f>
        <v xml:space="preserve"> </v>
      </c>
      <c r="V356" s="148" t="str">
        <f>IFERROR(VLOOKUP(Open[[#This Row],[SM LT O A 2.9.23 R]],$AZ$7:$BA$101,2,0)*V$5," ")</f>
        <v xml:space="preserve"> </v>
      </c>
      <c r="W356" s="148" t="str">
        <f>IFERROR(VLOOKUP(Open[[#This Row],[SM LT O B 2.9.23 R]],$AZ$7:$BA$101,2,0)*W$5," ")</f>
        <v xml:space="preserve"> </v>
      </c>
      <c r="X356" s="148" t="str">
        <f>IFERROR(VLOOKUP(Open[[#This Row],[TS LA O 16.9.23 R]],$AZ$7:$BA$101,2,0)*X$5," ")</f>
        <v xml:space="preserve"> </v>
      </c>
      <c r="Y356" s="148" t="str">
        <f>IFERROR(VLOOKUP(Open[[#This Row],[TS ZH O 8.10.23 R]],$AZ$7:$BA$101,2,0)*Y$5," ")</f>
        <v xml:space="preserve"> </v>
      </c>
      <c r="Z356" s="148" t="str">
        <f>IFERROR(VLOOKUP(Open[[#This Row],[TS ZH O/A 6.1.24 R]],$AZ$7:$BA$101,2,0)*Z$5," ")</f>
        <v xml:space="preserve"> </v>
      </c>
      <c r="AA356" s="148" t="str">
        <f>IFERROR(VLOOKUP(Open[[#This Row],[TS ZH O/B 6.1.24 R]],$AZ$7:$BA$101,2,0)*AA$5," ")</f>
        <v xml:space="preserve"> </v>
      </c>
      <c r="AB356" s="148" t="str">
        <f>IFERROR(VLOOKUP(Open[[#This Row],[TS SH O 13.1.24 R]],$AZ$7:$BA$101,2,0)*AB$5," ")</f>
        <v xml:space="preserve"> </v>
      </c>
      <c r="AC356">
        <v>0</v>
      </c>
      <c r="AD356">
        <v>0</v>
      </c>
      <c r="AE356">
        <v>0</v>
      </c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</row>
    <row r="357" spans="1:48">
      <c r="A357" s="53">
        <f>RANK(Open[[#This Row],[PR Punkte]],Open[PR Punkte],0)</f>
        <v>332</v>
      </c>
      <c r="B357">
        <f>IF(Open[[#This Row],[PR Rang beim letzten Turnier]]&gt;Open[[#This Row],[PR Rang]],1,IF(Open[[#This Row],[PR Rang beim letzten Turnier]]=Open[[#This Row],[PR Rang]],0,-1))</f>
        <v>0</v>
      </c>
      <c r="C357" s="53">
        <f>RANK(Open[[#This Row],[PR Punkte]],Open[PR Punkte],0)</f>
        <v>332</v>
      </c>
      <c r="D357" s="1" t="s">
        <v>621</v>
      </c>
      <c r="E357" t="s">
        <v>10</v>
      </c>
      <c r="F357" s="99">
        <f>SUM(Open[[#This Row],[PR 1]:[PR 3]])</f>
        <v>0</v>
      </c>
      <c r="G357" s="52">
        <f>LARGE(Open[[#This Row],[TS ZH O/B 26.03.23]:[PR3]],1)</f>
        <v>0</v>
      </c>
      <c r="H357" s="52">
        <f>LARGE(Open[[#This Row],[TS ZH O/B 26.03.23]:[PR3]],2)</f>
        <v>0</v>
      </c>
      <c r="I357" s="52">
        <f>LARGE(Open[[#This Row],[TS ZH O/B 26.03.23]:[PR3]],3)</f>
        <v>0</v>
      </c>
      <c r="J357" s="1">
        <f t="shared" si="10"/>
        <v>332</v>
      </c>
      <c r="K357" s="52">
        <f t="shared" si="11"/>
        <v>0</v>
      </c>
      <c r="L357" s="52" t="str">
        <f>IFERROR(VLOOKUP(Open[[#This Row],[TS ZH O/B 26.03.23 Rang]],$AZ$7:$BA$101,2,0)*L$5," ")</f>
        <v xml:space="preserve"> </v>
      </c>
      <c r="M357" s="52" t="str">
        <f>IFERROR(VLOOKUP(Open[[#This Row],[TS SG O 29.04.23 Rang]],$AZ$7:$BA$101,2,0)*M$5," ")</f>
        <v xml:space="preserve"> </v>
      </c>
      <c r="N357" s="52" t="str">
        <f>IFERROR(VLOOKUP(Open[[#This Row],[TS ES O 11.06.23 Rang]],$AZ$7:$BA$101,2,0)*N$5," ")</f>
        <v xml:space="preserve"> </v>
      </c>
      <c r="O357" s="52" t="str">
        <f>IFERROR(VLOOKUP(Open[[#This Row],[TS SH O 24.06.23 Rang]],$AZ$7:$BA$101,2,0)*O$5," ")</f>
        <v xml:space="preserve"> </v>
      </c>
      <c r="P357" s="52" t="str">
        <f>IFERROR(VLOOKUP(Open[[#This Row],[TS LU O A 1.6.23 R]],$AZ$7:$BA$101,2,0)*P$5," ")</f>
        <v xml:space="preserve"> </v>
      </c>
      <c r="Q357" s="52" t="str">
        <f>IFERROR(VLOOKUP(Open[[#This Row],[TS LU O B 1.6.23 R]],$AZ$7:$BA$101,2,0)*Q$5," ")</f>
        <v xml:space="preserve"> </v>
      </c>
      <c r="R357" s="52" t="str">
        <f>IFERROR(VLOOKUP(Open[[#This Row],[TS ZH O/A 8.7.23 R]],$AZ$7:$BA$101,2,0)*R$5," ")</f>
        <v xml:space="preserve"> </v>
      </c>
      <c r="S357" s="148" t="str">
        <f>IFERROR(VLOOKUP(Open[[#This Row],[TS ZH O/B 8.7.23 R]],$AZ$7:$BA$101,2,0)*S$5," ")</f>
        <v xml:space="preserve"> </v>
      </c>
      <c r="T357" s="148" t="str">
        <f>IFERROR(VLOOKUP(Open[[#This Row],[TS BA O A 12.08.23 R]],$AZ$7:$BA$101,2,0)*T$5," ")</f>
        <v xml:space="preserve"> </v>
      </c>
      <c r="U357" s="148" t="str">
        <f>IFERROR(VLOOKUP(Open[[#This Row],[TS BA O B 12.08.23  R]],$AZ$7:$BA$101,2,0)*U$5," ")</f>
        <v xml:space="preserve"> </v>
      </c>
      <c r="V357" s="148" t="str">
        <f>IFERROR(VLOOKUP(Open[[#This Row],[SM LT O A 2.9.23 R]],$AZ$7:$BA$101,2,0)*V$5," ")</f>
        <v xml:space="preserve"> </v>
      </c>
      <c r="W357" s="148" t="str">
        <f>IFERROR(VLOOKUP(Open[[#This Row],[SM LT O B 2.9.23 R]],$AZ$7:$BA$101,2,0)*W$5," ")</f>
        <v xml:space="preserve"> </v>
      </c>
      <c r="X357" s="148" t="str">
        <f>IFERROR(VLOOKUP(Open[[#This Row],[TS LA O 16.9.23 R]],$AZ$7:$BA$101,2,0)*X$5," ")</f>
        <v xml:space="preserve"> </v>
      </c>
      <c r="Y357" s="148" t="str">
        <f>IFERROR(VLOOKUP(Open[[#This Row],[TS ZH O 8.10.23 R]],$AZ$7:$BA$101,2,0)*Y$5," ")</f>
        <v xml:space="preserve"> </v>
      </c>
      <c r="Z357" s="148" t="str">
        <f>IFERROR(VLOOKUP(Open[[#This Row],[TS ZH O/A 6.1.24 R]],$AZ$7:$BA$101,2,0)*Z$5," ")</f>
        <v xml:space="preserve"> </v>
      </c>
      <c r="AA357" s="148" t="str">
        <f>IFERROR(VLOOKUP(Open[[#This Row],[TS ZH O/B 6.1.24 R]],$AZ$7:$BA$101,2,0)*AA$5," ")</f>
        <v xml:space="preserve"> </v>
      </c>
      <c r="AB357" s="148" t="str">
        <f>IFERROR(VLOOKUP(Open[[#This Row],[TS SH O 13.1.24 R]],$AZ$7:$BA$101,2,0)*AB$5," ")</f>
        <v xml:space="preserve"> </v>
      </c>
      <c r="AC357">
        <v>0</v>
      </c>
      <c r="AD357">
        <v>0</v>
      </c>
      <c r="AE357">
        <v>0</v>
      </c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</row>
    <row r="358" spans="1:48">
      <c r="A358" s="53">
        <f>RANK(Open[[#This Row],[PR Punkte]],Open[PR Punkte],0)</f>
        <v>332</v>
      </c>
      <c r="B358">
        <f>IF(Open[[#This Row],[PR Rang beim letzten Turnier]]&gt;Open[[#This Row],[PR Rang]],1,IF(Open[[#This Row],[PR Rang beim letzten Turnier]]=Open[[#This Row],[PR Rang]],0,-1))</f>
        <v>0</v>
      </c>
      <c r="C358" s="53">
        <f>RANK(Open[[#This Row],[PR Punkte]],Open[PR Punkte],0)</f>
        <v>332</v>
      </c>
      <c r="D358" s="1" t="s">
        <v>715</v>
      </c>
      <c r="E358" t="s">
        <v>12</v>
      </c>
      <c r="F358" s="52">
        <f>SUM(Open[[#This Row],[PR 1]:[PR 3]])</f>
        <v>0</v>
      </c>
      <c r="G358" s="52">
        <f>LARGE(Open[[#This Row],[TS ZH O/B 26.03.23]:[PR3]],1)</f>
        <v>0</v>
      </c>
      <c r="H358" s="52">
        <f>LARGE(Open[[#This Row],[TS ZH O/B 26.03.23]:[PR3]],2)</f>
        <v>0</v>
      </c>
      <c r="I358" s="52">
        <f>LARGE(Open[[#This Row],[TS ZH O/B 26.03.23]:[PR3]],3)</f>
        <v>0</v>
      </c>
      <c r="J358" s="1">
        <f t="shared" si="10"/>
        <v>332</v>
      </c>
      <c r="K358" s="52">
        <f t="shared" si="11"/>
        <v>0</v>
      </c>
      <c r="L358" s="52" t="str">
        <f>IFERROR(VLOOKUP(Open[[#This Row],[TS ZH O/B 26.03.23 Rang]],$AZ$7:$BA$101,2,0)*L$5," ")</f>
        <v xml:space="preserve"> </v>
      </c>
      <c r="M358" s="52" t="str">
        <f>IFERROR(VLOOKUP(Open[[#This Row],[TS SG O 29.04.23 Rang]],$AZ$7:$BA$101,2,0)*M$5," ")</f>
        <v xml:space="preserve"> </v>
      </c>
      <c r="N358" s="52" t="str">
        <f>IFERROR(VLOOKUP(Open[[#This Row],[TS ES O 11.06.23 Rang]],$AZ$7:$BA$101,2,0)*N$5," ")</f>
        <v xml:space="preserve"> </v>
      </c>
      <c r="O358" s="52" t="str">
        <f>IFERROR(VLOOKUP(Open[[#This Row],[TS SH O 24.06.23 Rang]],$AZ$7:$BA$101,2,0)*O$5," ")</f>
        <v xml:space="preserve"> </v>
      </c>
      <c r="P358" s="52" t="str">
        <f>IFERROR(VLOOKUP(Open[[#This Row],[TS LU O A 1.6.23 R]],$AZ$7:$BA$101,2,0)*P$5," ")</f>
        <v xml:space="preserve"> </v>
      </c>
      <c r="Q358" s="52" t="str">
        <f>IFERROR(VLOOKUP(Open[[#This Row],[TS LU O B 1.6.23 R]],$AZ$7:$BA$101,2,0)*Q$5," ")</f>
        <v xml:space="preserve"> </v>
      </c>
      <c r="R358" s="52" t="str">
        <f>IFERROR(VLOOKUP(Open[[#This Row],[TS ZH O/A 8.7.23 R]],$AZ$7:$BA$101,2,0)*R$5," ")</f>
        <v xml:space="preserve"> </v>
      </c>
      <c r="S358" s="148" t="str">
        <f>IFERROR(VLOOKUP(Open[[#This Row],[TS ZH O/B 8.7.23 R]],$AZ$7:$BA$101,2,0)*S$5," ")</f>
        <v xml:space="preserve"> </v>
      </c>
      <c r="T358" s="148" t="str">
        <f>IFERROR(VLOOKUP(Open[[#This Row],[TS BA O A 12.08.23 R]],$AZ$7:$BA$101,2,0)*T$5," ")</f>
        <v xml:space="preserve"> </v>
      </c>
      <c r="U358" s="148" t="str">
        <f>IFERROR(VLOOKUP(Open[[#This Row],[TS BA O B 12.08.23  R]],$AZ$7:$BA$101,2,0)*U$5," ")</f>
        <v xml:space="preserve"> </v>
      </c>
      <c r="V358" s="148" t="str">
        <f>IFERROR(VLOOKUP(Open[[#This Row],[SM LT O A 2.9.23 R]],$AZ$7:$BA$101,2,0)*V$5," ")</f>
        <v xml:space="preserve"> </v>
      </c>
      <c r="W358" s="148" t="str">
        <f>IFERROR(VLOOKUP(Open[[#This Row],[SM LT O B 2.9.23 R]],$AZ$7:$BA$101,2,0)*W$5," ")</f>
        <v xml:space="preserve"> </v>
      </c>
      <c r="X358" s="148" t="str">
        <f>IFERROR(VLOOKUP(Open[[#This Row],[TS LA O 16.9.23 R]],$AZ$7:$BA$101,2,0)*X$5," ")</f>
        <v xml:space="preserve"> </v>
      </c>
      <c r="Y358" s="148" t="str">
        <f>IFERROR(VLOOKUP(Open[[#This Row],[TS ZH O 8.10.23 R]],$AZ$7:$BA$101,2,0)*Y$5," ")</f>
        <v xml:space="preserve"> </v>
      </c>
      <c r="Z358" s="148" t="str">
        <f>IFERROR(VLOOKUP(Open[[#This Row],[TS ZH O/A 6.1.24 R]],$AZ$7:$BA$101,2,0)*Z$5," ")</f>
        <v xml:space="preserve"> </v>
      </c>
      <c r="AA358" s="148" t="str">
        <f>IFERROR(VLOOKUP(Open[[#This Row],[TS ZH O/B 6.1.24 R]],$AZ$7:$BA$101,2,0)*AA$5," ")</f>
        <v xml:space="preserve"> </v>
      </c>
      <c r="AB358" s="148" t="str">
        <f>IFERROR(VLOOKUP(Open[[#This Row],[TS SH O 13.1.24 R]],$AZ$7:$BA$101,2,0)*AB$5," ")</f>
        <v xml:space="preserve"> </v>
      </c>
      <c r="AC358">
        <v>0</v>
      </c>
      <c r="AD358">
        <v>0</v>
      </c>
      <c r="AE358">
        <v>0</v>
      </c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</row>
    <row r="359" spans="1:48">
      <c r="A359" s="53">
        <f>RANK(Open[[#This Row],[PR Punkte]],Open[PR Punkte],0)</f>
        <v>332</v>
      </c>
      <c r="B359">
        <f>IF(Open[[#This Row],[PR Rang beim letzten Turnier]]&gt;Open[[#This Row],[PR Rang]],1,IF(Open[[#This Row],[PR Rang beim letzten Turnier]]=Open[[#This Row],[PR Rang]],0,-1))</f>
        <v>0</v>
      </c>
      <c r="C359" s="53">
        <f>RANK(Open[[#This Row],[PR Punkte]],Open[PR Punkte],0)</f>
        <v>332</v>
      </c>
      <c r="D359" s="1" t="s">
        <v>344</v>
      </c>
      <c r="E359" t="s">
        <v>0</v>
      </c>
      <c r="F359" s="52">
        <f>SUM(Open[[#This Row],[PR 1]:[PR 3]])</f>
        <v>0</v>
      </c>
      <c r="G359" s="52">
        <f>LARGE(Open[[#This Row],[TS ZH O/B 26.03.23]:[PR3]],1)</f>
        <v>0</v>
      </c>
      <c r="H359" s="52">
        <f>LARGE(Open[[#This Row],[TS ZH O/B 26.03.23]:[PR3]],2)</f>
        <v>0</v>
      </c>
      <c r="I359" s="52">
        <f>LARGE(Open[[#This Row],[TS ZH O/B 26.03.23]:[PR3]],3)</f>
        <v>0</v>
      </c>
      <c r="J359" s="1">
        <f t="shared" si="10"/>
        <v>332</v>
      </c>
      <c r="K359" s="52">
        <f t="shared" si="11"/>
        <v>0</v>
      </c>
      <c r="L359" s="52" t="str">
        <f>IFERROR(VLOOKUP(Open[[#This Row],[TS ZH O/B 26.03.23 Rang]],$AZ$7:$BA$101,2,0)*L$5," ")</f>
        <v xml:space="preserve"> </v>
      </c>
      <c r="M359" s="52" t="str">
        <f>IFERROR(VLOOKUP(Open[[#This Row],[TS SG O 29.04.23 Rang]],$AZ$7:$BA$101,2,0)*M$5," ")</f>
        <v xml:space="preserve"> </v>
      </c>
      <c r="N359" s="52" t="str">
        <f>IFERROR(VLOOKUP(Open[[#This Row],[TS ES O 11.06.23 Rang]],$AZ$7:$BA$101,2,0)*N$5," ")</f>
        <v xml:space="preserve"> </v>
      </c>
      <c r="O359" s="52" t="str">
        <f>IFERROR(VLOOKUP(Open[[#This Row],[TS SH O 24.06.23 Rang]],$AZ$7:$BA$101,2,0)*O$5," ")</f>
        <v xml:space="preserve"> </v>
      </c>
      <c r="P359" s="52" t="str">
        <f>IFERROR(VLOOKUP(Open[[#This Row],[TS LU O A 1.6.23 R]],$AZ$7:$BA$101,2,0)*P$5," ")</f>
        <v xml:space="preserve"> </v>
      </c>
      <c r="Q359" s="52" t="str">
        <f>IFERROR(VLOOKUP(Open[[#This Row],[TS LU O B 1.6.23 R]],$AZ$7:$BA$101,2,0)*Q$5," ")</f>
        <v xml:space="preserve"> </v>
      </c>
      <c r="R359" s="52" t="str">
        <f>IFERROR(VLOOKUP(Open[[#This Row],[TS ZH O/A 8.7.23 R]],$AZ$7:$BA$101,2,0)*R$5," ")</f>
        <v xml:space="preserve"> </v>
      </c>
      <c r="S359" s="148" t="str">
        <f>IFERROR(VLOOKUP(Open[[#This Row],[TS ZH O/B 8.7.23 R]],$AZ$7:$BA$101,2,0)*S$5," ")</f>
        <v xml:space="preserve"> </v>
      </c>
      <c r="T359" s="148" t="str">
        <f>IFERROR(VLOOKUP(Open[[#This Row],[TS BA O A 12.08.23 R]],$AZ$7:$BA$101,2,0)*T$5," ")</f>
        <v xml:space="preserve"> </v>
      </c>
      <c r="U359" s="148" t="str">
        <f>IFERROR(VLOOKUP(Open[[#This Row],[TS BA O B 12.08.23  R]],$AZ$7:$BA$101,2,0)*U$5," ")</f>
        <v xml:space="preserve"> </v>
      </c>
      <c r="V359" s="148" t="str">
        <f>IFERROR(VLOOKUP(Open[[#This Row],[SM LT O A 2.9.23 R]],$AZ$7:$BA$101,2,0)*V$5," ")</f>
        <v xml:space="preserve"> </v>
      </c>
      <c r="W359" s="148" t="str">
        <f>IFERROR(VLOOKUP(Open[[#This Row],[SM LT O B 2.9.23 R]],$AZ$7:$BA$101,2,0)*W$5," ")</f>
        <v xml:space="preserve"> </v>
      </c>
      <c r="X359" s="148" t="str">
        <f>IFERROR(VLOOKUP(Open[[#This Row],[TS LA O 16.9.23 R]],$AZ$7:$BA$101,2,0)*X$5," ")</f>
        <v xml:space="preserve"> </v>
      </c>
      <c r="Y359" s="148" t="str">
        <f>IFERROR(VLOOKUP(Open[[#This Row],[TS ZH O 8.10.23 R]],$AZ$7:$BA$101,2,0)*Y$5," ")</f>
        <v xml:space="preserve"> </v>
      </c>
      <c r="Z359" s="148" t="str">
        <f>IFERROR(VLOOKUP(Open[[#This Row],[TS ZH O/A 6.1.24 R]],$AZ$7:$BA$101,2,0)*Z$5," ")</f>
        <v xml:space="preserve"> </v>
      </c>
      <c r="AA359" s="148" t="str">
        <f>IFERROR(VLOOKUP(Open[[#This Row],[TS ZH O/B 6.1.24 R]],$AZ$7:$BA$101,2,0)*AA$5," ")</f>
        <v xml:space="preserve"> </v>
      </c>
      <c r="AB359" s="148" t="str">
        <f>IFERROR(VLOOKUP(Open[[#This Row],[TS SH O 13.1.24 R]],$AZ$7:$BA$101,2,0)*AB$5," ")</f>
        <v xml:space="preserve"> </v>
      </c>
      <c r="AC359">
        <v>0</v>
      </c>
      <c r="AD359">
        <v>0</v>
      </c>
      <c r="AE359">
        <v>0</v>
      </c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</row>
    <row r="360" spans="1:48">
      <c r="A360" s="53">
        <f>RANK(Open[[#This Row],[PR Punkte]],Open[PR Punkte],0)</f>
        <v>332</v>
      </c>
      <c r="B360">
        <f>IF(Open[[#This Row],[PR Rang beim letzten Turnier]]&gt;Open[[#This Row],[PR Rang]],1,IF(Open[[#This Row],[PR Rang beim letzten Turnier]]=Open[[#This Row],[PR Rang]],0,-1))</f>
        <v>0</v>
      </c>
      <c r="C360" s="53">
        <f>RANK(Open[[#This Row],[PR Punkte]],Open[PR Punkte],0)</f>
        <v>332</v>
      </c>
      <c r="D360" s="1" t="s">
        <v>345</v>
      </c>
      <c r="E360" t="s">
        <v>10</v>
      </c>
      <c r="F360" s="52">
        <f>SUM(Open[[#This Row],[PR 1]:[PR 3]])</f>
        <v>0</v>
      </c>
      <c r="G360" s="52">
        <f>LARGE(Open[[#This Row],[TS ZH O/B 26.03.23]:[PR3]],1)</f>
        <v>0</v>
      </c>
      <c r="H360" s="52">
        <f>LARGE(Open[[#This Row],[TS ZH O/B 26.03.23]:[PR3]],2)</f>
        <v>0</v>
      </c>
      <c r="I360" s="52">
        <f>LARGE(Open[[#This Row],[TS ZH O/B 26.03.23]:[PR3]],3)</f>
        <v>0</v>
      </c>
      <c r="J360" s="1">
        <f t="shared" si="10"/>
        <v>332</v>
      </c>
      <c r="K360" s="52">
        <f t="shared" si="11"/>
        <v>0</v>
      </c>
      <c r="L360" s="52" t="str">
        <f>IFERROR(VLOOKUP(Open[[#This Row],[TS ZH O/B 26.03.23 Rang]],$AZ$7:$BA$101,2,0)*L$5," ")</f>
        <v xml:space="preserve"> </v>
      </c>
      <c r="M360" s="52" t="str">
        <f>IFERROR(VLOOKUP(Open[[#This Row],[TS SG O 29.04.23 Rang]],$AZ$7:$BA$101,2,0)*M$5," ")</f>
        <v xml:space="preserve"> </v>
      </c>
      <c r="N360" s="52" t="str">
        <f>IFERROR(VLOOKUP(Open[[#This Row],[TS ES O 11.06.23 Rang]],$AZ$7:$BA$101,2,0)*N$5," ")</f>
        <v xml:space="preserve"> </v>
      </c>
      <c r="O360" s="52" t="str">
        <f>IFERROR(VLOOKUP(Open[[#This Row],[TS SH O 24.06.23 Rang]],$AZ$7:$BA$101,2,0)*O$5," ")</f>
        <v xml:space="preserve"> </v>
      </c>
      <c r="P360" s="52" t="str">
        <f>IFERROR(VLOOKUP(Open[[#This Row],[TS LU O A 1.6.23 R]],$AZ$7:$BA$101,2,0)*P$5," ")</f>
        <v xml:space="preserve"> </v>
      </c>
      <c r="Q360" s="52" t="str">
        <f>IFERROR(VLOOKUP(Open[[#This Row],[TS LU O B 1.6.23 R]],$AZ$7:$BA$101,2,0)*Q$5," ")</f>
        <v xml:space="preserve"> </v>
      </c>
      <c r="R360" s="52" t="str">
        <f>IFERROR(VLOOKUP(Open[[#This Row],[TS ZH O/A 8.7.23 R]],$AZ$7:$BA$101,2,0)*R$5," ")</f>
        <v xml:space="preserve"> </v>
      </c>
      <c r="S360" s="148" t="str">
        <f>IFERROR(VLOOKUP(Open[[#This Row],[TS ZH O/B 8.7.23 R]],$AZ$7:$BA$101,2,0)*S$5," ")</f>
        <v xml:space="preserve"> </v>
      </c>
      <c r="T360" s="148" t="str">
        <f>IFERROR(VLOOKUP(Open[[#This Row],[TS BA O A 12.08.23 R]],$AZ$7:$BA$101,2,0)*T$5," ")</f>
        <v xml:space="preserve"> </v>
      </c>
      <c r="U360" s="148" t="str">
        <f>IFERROR(VLOOKUP(Open[[#This Row],[TS BA O B 12.08.23  R]],$AZ$7:$BA$101,2,0)*U$5," ")</f>
        <v xml:space="preserve"> </v>
      </c>
      <c r="V360" s="148" t="str">
        <f>IFERROR(VLOOKUP(Open[[#This Row],[SM LT O A 2.9.23 R]],$AZ$7:$BA$101,2,0)*V$5," ")</f>
        <v xml:space="preserve"> </v>
      </c>
      <c r="W360" s="148" t="str">
        <f>IFERROR(VLOOKUP(Open[[#This Row],[SM LT O B 2.9.23 R]],$AZ$7:$BA$101,2,0)*W$5," ")</f>
        <v xml:space="preserve"> </v>
      </c>
      <c r="X360" s="148" t="str">
        <f>IFERROR(VLOOKUP(Open[[#This Row],[TS LA O 16.9.23 R]],$AZ$7:$BA$101,2,0)*X$5," ")</f>
        <v xml:space="preserve"> </v>
      </c>
      <c r="Y360" s="148" t="str">
        <f>IFERROR(VLOOKUP(Open[[#This Row],[TS ZH O 8.10.23 R]],$AZ$7:$BA$101,2,0)*Y$5," ")</f>
        <v xml:space="preserve"> </v>
      </c>
      <c r="Z360" s="148" t="str">
        <f>IFERROR(VLOOKUP(Open[[#This Row],[TS ZH O/A 6.1.24 R]],$AZ$7:$BA$101,2,0)*Z$5," ")</f>
        <v xml:space="preserve"> </v>
      </c>
      <c r="AA360" s="148" t="str">
        <f>IFERROR(VLOOKUP(Open[[#This Row],[TS ZH O/B 6.1.24 R]],$AZ$7:$BA$101,2,0)*AA$5," ")</f>
        <v xml:space="preserve"> </v>
      </c>
      <c r="AB360" s="148" t="str">
        <f>IFERROR(VLOOKUP(Open[[#This Row],[TS SH O 13.1.24 R]],$AZ$7:$BA$101,2,0)*AB$5," ")</f>
        <v xml:space="preserve"> </v>
      </c>
      <c r="AC360">
        <v>0</v>
      </c>
      <c r="AD360">
        <v>0</v>
      </c>
      <c r="AE360">
        <v>0</v>
      </c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</row>
    <row r="361" spans="1:48">
      <c r="A361" s="53">
        <f>RANK(Open[[#This Row],[PR Punkte]],Open[PR Punkte],0)</f>
        <v>332</v>
      </c>
      <c r="B361">
        <f>IF(Open[[#This Row],[PR Rang beim letzten Turnier]]&gt;Open[[#This Row],[PR Rang]],1,IF(Open[[#This Row],[PR Rang beim letzten Turnier]]=Open[[#This Row],[PR Rang]],0,-1))</f>
        <v>0</v>
      </c>
      <c r="C361" s="53">
        <f>RANK(Open[[#This Row],[PR Punkte]],Open[PR Punkte],0)</f>
        <v>332</v>
      </c>
      <c r="D361" s="1" t="s">
        <v>162</v>
      </c>
      <c r="E361" t="s">
        <v>10</v>
      </c>
      <c r="F361" s="52">
        <f>SUM(Open[[#This Row],[PR 1]:[PR 3]])</f>
        <v>0</v>
      </c>
      <c r="G361" s="52">
        <f>LARGE(Open[[#This Row],[TS ZH O/B 26.03.23]:[PR3]],1)</f>
        <v>0</v>
      </c>
      <c r="H361" s="52">
        <f>LARGE(Open[[#This Row],[TS ZH O/B 26.03.23]:[PR3]],2)</f>
        <v>0</v>
      </c>
      <c r="I361" s="52">
        <f>LARGE(Open[[#This Row],[TS ZH O/B 26.03.23]:[PR3]],3)</f>
        <v>0</v>
      </c>
      <c r="J361" s="1">
        <f t="shared" si="10"/>
        <v>332</v>
      </c>
      <c r="K361" s="52">
        <f t="shared" si="11"/>
        <v>0</v>
      </c>
      <c r="L361" s="52" t="str">
        <f>IFERROR(VLOOKUP(Open[[#This Row],[TS ZH O/B 26.03.23 Rang]],$AZ$7:$BA$101,2,0)*L$5," ")</f>
        <v xml:space="preserve"> </v>
      </c>
      <c r="M361" s="52" t="str">
        <f>IFERROR(VLOOKUP(Open[[#This Row],[TS SG O 29.04.23 Rang]],$AZ$7:$BA$101,2,0)*M$5," ")</f>
        <v xml:space="preserve"> </v>
      </c>
      <c r="N361" s="52" t="str">
        <f>IFERROR(VLOOKUP(Open[[#This Row],[TS ES O 11.06.23 Rang]],$AZ$7:$BA$101,2,0)*N$5," ")</f>
        <v xml:space="preserve"> </v>
      </c>
      <c r="O361" s="52" t="str">
        <f>IFERROR(VLOOKUP(Open[[#This Row],[TS SH O 24.06.23 Rang]],$AZ$7:$BA$101,2,0)*O$5," ")</f>
        <v xml:space="preserve"> </v>
      </c>
      <c r="P361" s="52" t="str">
        <f>IFERROR(VLOOKUP(Open[[#This Row],[TS LU O A 1.6.23 R]],$AZ$7:$BA$101,2,0)*P$5," ")</f>
        <v xml:space="preserve"> </v>
      </c>
      <c r="Q361" s="52" t="str">
        <f>IFERROR(VLOOKUP(Open[[#This Row],[TS LU O B 1.6.23 R]],$AZ$7:$BA$101,2,0)*Q$5," ")</f>
        <v xml:space="preserve"> </v>
      </c>
      <c r="R361" s="52" t="str">
        <f>IFERROR(VLOOKUP(Open[[#This Row],[TS ZH O/A 8.7.23 R]],$AZ$7:$BA$101,2,0)*R$5," ")</f>
        <v xml:space="preserve"> </v>
      </c>
      <c r="S361" s="148" t="str">
        <f>IFERROR(VLOOKUP(Open[[#This Row],[TS ZH O/B 8.7.23 R]],$AZ$7:$BA$101,2,0)*S$5," ")</f>
        <v xml:space="preserve"> </v>
      </c>
      <c r="T361" s="148" t="str">
        <f>IFERROR(VLOOKUP(Open[[#This Row],[TS BA O A 12.08.23 R]],$AZ$7:$BA$101,2,0)*T$5," ")</f>
        <v xml:space="preserve"> </v>
      </c>
      <c r="U361" s="148" t="str">
        <f>IFERROR(VLOOKUP(Open[[#This Row],[TS BA O B 12.08.23  R]],$AZ$7:$BA$101,2,0)*U$5," ")</f>
        <v xml:space="preserve"> </v>
      </c>
      <c r="V361" s="148" t="str">
        <f>IFERROR(VLOOKUP(Open[[#This Row],[SM LT O A 2.9.23 R]],$AZ$7:$BA$101,2,0)*V$5," ")</f>
        <v xml:space="preserve"> </v>
      </c>
      <c r="W361" s="148" t="str">
        <f>IFERROR(VLOOKUP(Open[[#This Row],[SM LT O B 2.9.23 R]],$AZ$7:$BA$101,2,0)*W$5," ")</f>
        <v xml:space="preserve"> </v>
      </c>
      <c r="X361" s="148" t="str">
        <f>IFERROR(VLOOKUP(Open[[#This Row],[TS LA O 16.9.23 R]],$AZ$7:$BA$101,2,0)*X$5," ")</f>
        <v xml:space="preserve"> </v>
      </c>
      <c r="Y361" s="148" t="str">
        <f>IFERROR(VLOOKUP(Open[[#This Row],[TS ZH O 8.10.23 R]],$AZ$7:$BA$101,2,0)*Y$5," ")</f>
        <v xml:space="preserve"> </v>
      </c>
      <c r="Z361" s="148" t="str">
        <f>IFERROR(VLOOKUP(Open[[#This Row],[TS ZH O/A 6.1.24 R]],$AZ$7:$BA$101,2,0)*Z$5," ")</f>
        <v xml:space="preserve"> </v>
      </c>
      <c r="AA361" s="148" t="str">
        <f>IFERROR(VLOOKUP(Open[[#This Row],[TS ZH O/B 6.1.24 R]],$AZ$7:$BA$101,2,0)*AA$5," ")</f>
        <v xml:space="preserve"> </v>
      </c>
      <c r="AB361" s="148" t="str">
        <f>IFERROR(VLOOKUP(Open[[#This Row],[TS SH O 13.1.24 R]],$AZ$7:$BA$101,2,0)*AB$5," ")</f>
        <v xml:space="preserve"> </v>
      </c>
      <c r="AC361">
        <v>0</v>
      </c>
      <c r="AD361">
        <v>0</v>
      </c>
      <c r="AE361">
        <v>0</v>
      </c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</row>
    <row r="362" spans="1:48">
      <c r="A362" s="53">
        <f>RANK(Open[[#This Row],[PR Punkte]],Open[PR Punkte],0)</f>
        <v>332</v>
      </c>
      <c r="B362">
        <f>IF(Open[[#This Row],[PR Rang beim letzten Turnier]]&gt;Open[[#This Row],[PR Rang]],1,IF(Open[[#This Row],[PR Rang beim letzten Turnier]]=Open[[#This Row],[PR Rang]],0,-1))</f>
        <v>0</v>
      </c>
      <c r="C362" s="53">
        <f>RANK(Open[[#This Row],[PR Punkte]],Open[PR Punkte],0)</f>
        <v>332</v>
      </c>
      <c r="D362" s="1" t="s">
        <v>757</v>
      </c>
      <c r="E362" t="s">
        <v>10</v>
      </c>
      <c r="F362" s="52">
        <f>SUM(Open[[#This Row],[PR 1]:[PR 3]])</f>
        <v>0</v>
      </c>
      <c r="G362" s="52">
        <f>LARGE(Open[[#This Row],[TS ZH O/B 26.03.23]:[PR3]],1)</f>
        <v>0</v>
      </c>
      <c r="H362" s="52">
        <f>LARGE(Open[[#This Row],[TS ZH O/B 26.03.23]:[PR3]],2)</f>
        <v>0</v>
      </c>
      <c r="I362" s="52">
        <f>LARGE(Open[[#This Row],[TS ZH O/B 26.03.23]:[PR3]],3)</f>
        <v>0</v>
      </c>
      <c r="J362" s="1">
        <f t="shared" si="10"/>
        <v>332</v>
      </c>
      <c r="K362" s="52">
        <f t="shared" si="11"/>
        <v>0</v>
      </c>
      <c r="L362" s="52" t="str">
        <f>IFERROR(VLOOKUP(Open[[#This Row],[TS ZH O/B 26.03.23 Rang]],$AZ$7:$BA$101,2,0)*L$5," ")</f>
        <v xml:space="preserve"> </v>
      </c>
      <c r="M362" s="52" t="str">
        <f>IFERROR(VLOOKUP(Open[[#This Row],[TS SG O 29.04.23 Rang]],$AZ$7:$BA$101,2,0)*M$5," ")</f>
        <v xml:space="preserve"> </v>
      </c>
      <c r="N362" s="52" t="str">
        <f>IFERROR(VLOOKUP(Open[[#This Row],[TS ES O 11.06.23 Rang]],$AZ$7:$BA$101,2,0)*N$5," ")</f>
        <v xml:space="preserve"> </v>
      </c>
      <c r="O362" s="52" t="str">
        <f>IFERROR(VLOOKUP(Open[[#This Row],[TS SH O 24.06.23 Rang]],$AZ$7:$BA$101,2,0)*O$5," ")</f>
        <v xml:space="preserve"> </v>
      </c>
      <c r="P362" s="52" t="str">
        <f>IFERROR(VLOOKUP(Open[[#This Row],[TS LU O A 1.6.23 R]],$AZ$7:$BA$101,2,0)*P$5," ")</f>
        <v xml:space="preserve"> </v>
      </c>
      <c r="Q362" s="52" t="str">
        <f>IFERROR(VLOOKUP(Open[[#This Row],[TS LU O B 1.6.23 R]],$AZ$7:$BA$101,2,0)*Q$5," ")</f>
        <v xml:space="preserve"> </v>
      </c>
      <c r="R362" s="52" t="str">
        <f>IFERROR(VLOOKUP(Open[[#This Row],[TS ZH O/A 8.7.23 R]],$AZ$7:$BA$101,2,0)*R$5," ")</f>
        <v xml:space="preserve"> </v>
      </c>
      <c r="S362" s="148" t="str">
        <f>IFERROR(VLOOKUP(Open[[#This Row],[TS ZH O/B 8.7.23 R]],$AZ$7:$BA$101,2,0)*S$5," ")</f>
        <v xml:space="preserve"> </v>
      </c>
      <c r="T362" s="148" t="str">
        <f>IFERROR(VLOOKUP(Open[[#This Row],[TS BA O A 12.08.23 R]],$AZ$7:$BA$101,2,0)*T$5," ")</f>
        <v xml:space="preserve"> </v>
      </c>
      <c r="U362" s="148" t="str">
        <f>IFERROR(VLOOKUP(Open[[#This Row],[TS BA O B 12.08.23  R]],$AZ$7:$BA$101,2,0)*U$5," ")</f>
        <v xml:space="preserve"> </v>
      </c>
      <c r="V362" s="148" t="str">
        <f>IFERROR(VLOOKUP(Open[[#This Row],[SM LT O A 2.9.23 R]],$AZ$7:$BA$101,2,0)*V$5," ")</f>
        <v xml:space="preserve"> </v>
      </c>
      <c r="W362" s="148" t="str">
        <f>IFERROR(VLOOKUP(Open[[#This Row],[SM LT O B 2.9.23 R]],$AZ$7:$BA$101,2,0)*W$5," ")</f>
        <v xml:space="preserve"> </v>
      </c>
      <c r="X362" s="148" t="str">
        <f>IFERROR(VLOOKUP(Open[[#This Row],[TS LA O 16.9.23 R]],$AZ$7:$BA$101,2,0)*X$5," ")</f>
        <v xml:space="preserve"> </v>
      </c>
      <c r="Y362" s="148" t="str">
        <f>IFERROR(VLOOKUP(Open[[#This Row],[TS ZH O 8.10.23 R]],$AZ$7:$BA$101,2,0)*Y$5," ")</f>
        <v xml:space="preserve"> </v>
      </c>
      <c r="Z362" s="148" t="str">
        <f>IFERROR(VLOOKUP(Open[[#This Row],[TS ZH O/A 6.1.24 R]],$AZ$7:$BA$101,2,0)*Z$5," ")</f>
        <v xml:space="preserve"> </v>
      </c>
      <c r="AA362" s="148" t="str">
        <f>IFERROR(VLOOKUP(Open[[#This Row],[TS ZH O/B 6.1.24 R]],$AZ$7:$BA$101,2,0)*AA$5," ")</f>
        <v xml:space="preserve"> </v>
      </c>
      <c r="AB362" s="148" t="str">
        <f>IFERROR(VLOOKUP(Open[[#This Row],[TS SH O 13.1.24 R]],$AZ$7:$BA$101,2,0)*AB$5," ")</f>
        <v xml:space="preserve"> </v>
      </c>
      <c r="AC362">
        <v>0</v>
      </c>
      <c r="AD362">
        <v>0</v>
      </c>
      <c r="AE362">
        <v>0</v>
      </c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</row>
    <row r="363" spans="1:48">
      <c r="A363" s="53">
        <f>RANK(Open[[#This Row],[PR Punkte]],Open[PR Punkte],0)</f>
        <v>332</v>
      </c>
      <c r="B363">
        <f>IF(Open[[#This Row],[PR Rang beim letzten Turnier]]&gt;Open[[#This Row],[PR Rang]],1,IF(Open[[#This Row],[PR Rang beim letzten Turnier]]=Open[[#This Row],[PR Rang]],0,-1))</f>
        <v>0</v>
      </c>
      <c r="C363" s="53">
        <f>RANK(Open[[#This Row],[PR Punkte]],Open[PR Punkte],0)</f>
        <v>332</v>
      </c>
      <c r="D363" s="1" t="s">
        <v>569</v>
      </c>
      <c r="E363" t="s">
        <v>10</v>
      </c>
      <c r="F363" s="52">
        <f>SUM(Open[[#This Row],[PR 1]:[PR 3]])</f>
        <v>0</v>
      </c>
      <c r="G363" s="52">
        <f>LARGE(Open[[#This Row],[TS ZH O/B 26.03.23]:[PR3]],1)</f>
        <v>0</v>
      </c>
      <c r="H363" s="52">
        <f>LARGE(Open[[#This Row],[TS ZH O/B 26.03.23]:[PR3]],2)</f>
        <v>0</v>
      </c>
      <c r="I363" s="52">
        <f>LARGE(Open[[#This Row],[TS ZH O/B 26.03.23]:[PR3]],3)</f>
        <v>0</v>
      </c>
      <c r="J363" s="1">
        <f t="shared" si="10"/>
        <v>332</v>
      </c>
      <c r="K363" s="52">
        <f t="shared" si="11"/>
        <v>0</v>
      </c>
      <c r="L363" s="52" t="str">
        <f>IFERROR(VLOOKUP(Open[[#This Row],[TS ZH O/B 26.03.23 Rang]],$AZ$7:$BA$101,2,0)*L$5," ")</f>
        <v xml:space="preserve"> </v>
      </c>
      <c r="M363" s="52" t="str">
        <f>IFERROR(VLOOKUP(Open[[#This Row],[TS SG O 29.04.23 Rang]],$AZ$7:$BA$101,2,0)*M$5," ")</f>
        <v xml:space="preserve"> </v>
      </c>
      <c r="N363" s="52" t="str">
        <f>IFERROR(VLOOKUP(Open[[#This Row],[TS ES O 11.06.23 Rang]],$AZ$7:$BA$101,2,0)*N$5," ")</f>
        <v xml:space="preserve"> </v>
      </c>
      <c r="O363" s="52" t="str">
        <f>IFERROR(VLOOKUP(Open[[#This Row],[TS SH O 24.06.23 Rang]],$AZ$7:$BA$101,2,0)*O$5," ")</f>
        <v xml:space="preserve"> </v>
      </c>
      <c r="P363" s="52" t="str">
        <f>IFERROR(VLOOKUP(Open[[#This Row],[TS LU O A 1.6.23 R]],$AZ$7:$BA$101,2,0)*P$5," ")</f>
        <v xml:space="preserve"> </v>
      </c>
      <c r="Q363" s="52" t="str">
        <f>IFERROR(VLOOKUP(Open[[#This Row],[TS LU O B 1.6.23 R]],$AZ$7:$BA$101,2,0)*Q$5," ")</f>
        <v xml:space="preserve"> </v>
      </c>
      <c r="R363" s="52" t="str">
        <f>IFERROR(VLOOKUP(Open[[#This Row],[TS ZH O/A 8.7.23 R]],$AZ$7:$BA$101,2,0)*R$5," ")</f>
        <v xml:space="preserve"> </v>
      </c>
      <c r="S363" s="148" t="str">
        <f>IFERROR(VLOOKUP(Open[[#This Row],[TS ZH O/B 8.7.23 R]],$AZ$7:$BA$101,2,0)*S$5," ")</f>
        <v xml:space="preserve"> </v>
      </c>
      <c r="T363" s="148" t="str">
        <f>IFERROR(VLOOKUP(Open[[#This Row],[TS BA O A 12.08.23 R]],$AZ$7:$BA$101,2,0)*T$5," ")</f>
        <v xml:space="preserve"> </v>
      </c>
      <c r="U363" s="148" t="str">
        <f>IFERROR(VLOOKUP(Open[[#This Row],[TS BA O B 12.08.23  R]],$AZ$7:$BA$101,2,0)*U$5," ")</f>
        <v xml:space="preserve"> </v>
      </c>
      <c r="V363" s="148" t="str">
        <f>IFERROR(VLOOKUP(Open[[#This Row],[SM LT O A 2.9.23 R]],$AZ$7:$BA$101,2,0)*V$5," ")</f>
        <v xml:space="preserve"> </v>
      </c>
      <c r="W363" s="148" t="str">
        <f>IFERROR(VLOOKUP(Open[[#This Row],[SM LT O B 2.9.23 R]],$AZ$7:$BA$101,2,0)*W$5," ")</f>
        <v xml:space="preserve"> </v>
      </c>
      <c r="X363" s="148" t="str">
        <f>IFERROR(VLOOKUP(Open[[#This Row],[TS LA O 16.9.23 R]],$AZ$7:$BA$101,2,0)*X$5," ")</f>
        <v xml:space="preserve"> </v>
      </c>
      <c r="Y363" s="148" t="str">
        <f>IFERROR(VLOOKUP(Open[[#This Row],[TS ZH O 8.10.23 R]],$AZ$7:$BA$101,2,0)*Y$5," ")</f>
        <v xml:space="preserve"> </v>
      </c>
      <c r="Z363" s="148" t="str">
        <f>IFERROR(VLOOKUP(Open[[#This Row],[TS ZH O/A 6.1.24 R]],$AZ$7:$BA$101,2,0)*Z$5," ")</f>
        <v xml:space="preserve"> </v>
      </c>
      <c r="AA363" s="148" t="str">
        <f>IFERROR(VLOOKUP(Open[[#This Row],[TS ZH O/B 6.1.24 R]],$AZ$7:$BA$101,2,0)*AA$5," ")</f>
        <v xml:space="preserve"> </v>
      </c>
      <c r="AB363" s="148" t="str">
        <f>IFERROR(VLOOKUP(Open[[#This Row],[TS SH O 13.1.24 R]],$AZ$7:$BA$101,2,0)*AB$5," ")</f>
        <v xml:space="preserve"> </v>
      </c>
      <c r="AC363">
        <v>0</v>
      </c>
      <c r="AD363">
        <v>0</v>
      </c>
      <c r="AE363">
        <v>0</v>
      </c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</row>
    <row r="364" spans="1:48">
      <c r="A364" s="53">
        <f>RANK(Open[[#This Row],[PR Punkte]],Open[PR Punkte],0)</f>
        <v>332</v>
      </c>
      <c r="B364">
        <f>IF(Open[[#This Row],[PR Rang beim letzten Turnier]]&gt;Open[[#This Row],[PR Rang]],1,IF(Open[[#This Row],[PR Rang beim letzten Turnier]]=Open[[#This Row],[PR Rang]],0,-1))</f>
        <v>0</v>
      </c>
      <c r="C364" s="53">
        <f>RANK(Open[[#This Row],[PR Punkte]],Open[PR Punkte],0)</f>
        <v>332</v>
      </c>
      <c r="D364" s="1" t="s">
        <v>756</v>
      </c>
      <c r="E364" t="s">
        <v>10</v>
      </c>
      <c r="F364" s="52">
        <f>SUM(Open[[#This Row],[PR 1]:[PR 3]])</f>
        <v>0</v>
      </c>
      <c r="G364" s="52">
        <f>LARGE(Open[[#This Row],[TS ZH O/B 26.03.23]:[PR3]],1)</f>
        <v>0</v>
      </c>
      <c r="H364" s="52">
        <f>LARGE(Open[[#This Row],[TS ZH O/B 26.03.23]:[PR3]],2)</f>
        <v>0</v>
      </c>
      <c r="I364" s="52">
        <f>LARGE(Open[[#This Row],[TS ZH O/B 26.03.23]:[PR3]],3)</f>
        <v>0</v>
      </c>
      <c r="J364" s="1">
        <f t="shared" si="10"/>
        <v>332</v>
      </c>
      <c r="K364" s="52">
        <f t="shared" si="11"/>
        <v>0</v>
      </c>
      <c r="L364" s="52" t="str">
        <f>IFERROR(VLOOKUP(Open[[#This Row],[TS ZH O/B 26.03.23 Rang]],$AZ$7:$BA$101,2,0)*L$5," ")</f>
        <v xml:space="preserve"> </v>
      </c>
      <c r="M364" s="52" t="str">
        <f>IFERROR(VLOOKUP(Open[[#This Row],[TS SG O 29.04.23 Rang]],$AZ$7:$BA$101,2,0)*M$5," ")</f>
        <v xml:space="preserve"> </v>
      </c>
      <c r="N364" s="52" t="str">
        <f>IFERROR(VLOOKUP(Open[[#This Row],[TS ES O 11.06.23 Rang]],$AZ$7:$BA$101,2,0)*N$5," ")</f>
        <v xml:space="preserve"> </v>
      </c>
      <c r="O364" s="52" t="str">
        <f>IFERROR(VLOOKUP(Open[[#This Row],[TS SH O 24.06.23 Rang]],$AZ$7:$BA$101,2,0)*O$5," ")</f>
        <v xml:space="preserve"> </v>
      </c>
      <c r="P364" s="52" t="str">
        <f>IFERROR(VLOOKUP(Open[[#This Row],[TS LU O A 1.6.23 R]],$AZ$7:$BA$101,2,0)*P$5," ")</f>
        <v xml:space="preserve"> </v>
      </c>
      <c r="Q364" s="52" t="str">
        <f>IFERROR(VLOOKUP(Open[[#This Row],[TS LU O B 1.6.23 R]],$AZ$7:$BA$101,2,0)*Q$5," ")</f>
        <v xml:space="preserve"> </v>
      </c>
      <c r="R364" s="52" t="str">
        <f>IFERROR(VLOOKUP(Open[[#This Row],[TS ZH O/A 8.7.23 R]],$AZ$7:$BA$101,2,0)*R$5," ")</f>
        <v xml:space="preserve"> </v>
      </c>
      <c r="S364" s="148" t="str">
        <f>IFERROR(VLOOKUP(Open[[#This Row],[TS ZH O/B 8.7.23 R]],$AZ$7:$BA$101,2,0)*S$5," ")</f>
        <v xml:space="preserve"> </v>
      </c>
      <c r="T364" s="148" t="str">
        <f>IFERROR(VLOOKUP(Open[[#This Row],[TS BA O A 12.08.23 R]],$AZ$7:$BA$101,2,0)*T$5," ")</f>
        <v xml:space="preserve"> </v>
      </c>
      <c r="U364" s="148" t="str">
        <f>IFERROR(VLOOKUP(Open[[#This Row],[TS BA O B 12.08.23  R]],$AZ$7:$BA$101,2,0)*U$5," ")</f>
        <v xml:space="preserve"> </v>
      </c>
      <c r="V364" s="148" t="str">
        <f>IFERROR(VLOOKUP(Open[[#This Row],[SM LT O A 2.9.23 R]],$AZ$7:$BA$101,2,0)*V$5," ")</f>
        <v xml:space="preserve"> </v>
      </c>
      <c r="W364" s="148" t="str">
        <f>IFERROR(VLOOKUP(Open[[#This Row],[SM LT O B 2.9.23 R]],$AZ$7:$BA$101,2,0)*W$5," ")</f>
        <v xml:space="preserve"> </v>
      </c>
      <c r="X364" s="148" t="str">
        <f>IFERROR(VLOOKUP(Open[[#This Row],[TS LA O 16.9.23 R]],$AZ$7:$BA$101,2,0)*X$5," ")</f>
        <v xml:space="preserve"> </v>
      </c>
      <c r="Y364" s="148" t="str">
        <f>IFERROR(VLOOKUP(Open[[#This Row],[TS ZH O 8.10.23 R]],$AZ$7:$BA$101,2,0)*Y$5," ")</f>
        <v xml:space="preserve"> </v>
      </c>
      <c r="Z364" s="148" t="str">
        <f>IFERROR(VLOOKUP(Open[[#This Row],[TS ZH O/A 6.1.24 R]],$AZ$7:$BA$101,2,0)*Z$5," ")</f>
        <v xml:space="preserve"> </v>
      </c>
      <c r="AA364" s="148" t="str">
        <f>IFERROR(VLOOKUP(Open[[#This Row],[TS ZH O/B 6.1.24 R]],$AZ$7:$BA$101,2,0)*AA$5," ")</f>
        <v xml:space="preserve"> </v>
      </c>
      <c r="AB364" s="148" t="str">
        <f>IFERROR(VLOOKUP(Open[[#This Row],[TS SH O 13.1.24 R]],$AZ$7:$BA$101,2,0)*AB$5," ")</f>
        <v xml:space="preserve"> </v>
      </c>
      <c r="AC364">
        <v>0</v>
      </c>
      <c r="AD364">
        <v>0</v>
      </c>
      <c r="AE364">
        <v>0</v>
      </c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</row>
    <row r="365" spans="1:48">
      <c r="A365" s="53">
        <f>RANK(Open[[#This Row],[PR Punkte]],Open[PR Punkte],0)</f>
        <v>332</v>
      </c>
      <c r="B365">
        <f>IF(Open[[#This Row],[PR Rang beim letzten Turnier]]&gt;Open[[#This Row],[PR Rang]],1,IF(Open[[#This Row],[PR Rang beim letzten Turnier]]=Open[[#This Row],[PR Rang]],0,-1))</f>
        <v>0</v>
      </c>
      <c r="C365" s="53">
        <f>RANK(Open[[#This Row],[PR Punkte]],Open[PR Punkte],0)</f>
        <v>332</v>
      </c>
      <c r="D365" s="1" t="s">
        <v>758</v>
      </c>
      <c r="E365" t="s">
        <v>10</v>
      </c>
      <c r="F365" s="52">
        <f>SUM(Open[[#This Row],[PR 1]:[PR 3]])</f>
        <v>0</v>
      </c>
      <c r="G365" s="52">
        <f>LARGE(Open[[#This Row],[TS ZH O/B 26.03.23]:[PR3]],1)</f>
        <v>0</v>
      </c>
      <c r="H365" s="52">
        <f>LARGE(Open[[#This Row],[TS ZH O/B 26.03.23]:[PR3]],2)</f>
        <v>0</v>
      </c>
      <c r="I365" s="52">
        <f>LARGE(Open[[#This Row],[TS ZH O/B 26.03.23]:[PR3]],3)</f>
        <v>0</v>
      </c>
      <c r="J365" s="1">
        <f t="shared" si="10"/>
        <v>332</v>
      </c>
      <c r="K365" s="52">
        <f t="shared" si="11"/>
        <v>0</v>
      </c>
      <c r="L365" s="52" t="str">
        <f>IFERROR(VLOOKUP(Open[[#This Row],[TS ZH O/B 26.03.23 Rang]],$AZ$7:$BA$101,2,0)*L$5," ")</f>
        <v xml:space="preserve"> </v>
      </c>
      <c r="M365" s="52" t="str">
        <f>IFERROR(VLOOKUP(Open[[#This Row],[TS SG O 29.04.23 Rang]],$AZ$7:$BA$101,2,0)*M$5," ")</f>
        <v xml:space="preserve"> </v>
      </c>
      <c r="N365" s="52" t="str">
        <f>IFERROR(VLOOKUP(Open[[#This Row],[TS ES O 11.06.23 Rang]],$AZ$7:$BA$101,2,0)*N$5," ")</f>
        <v xml:space="preserve"> </v>
      </c>
      <c r="O365" s="52" t="str">
        <f>IFERROR(VLOOKUP(Open[[#This Row],[TS SH O 24.06.23 Rang]],$AZ$7:$BA$101,2,0)*O$5," ")</f>
        <v xml:space="preserve"> </v>
      </c>
      <c r="P365" s="52" t="str">
        <f>IFERROR(VLOOKUP(Open[[#This Row],[TS LU O A 1.6.23 R]],$AZ$7:$BA$101,2,0)*P$5," ")</f>
        <v xml:space="preserve"> </v>
      </c>
      <c r="Q365" s="52" t="str">
        <f>IFERROR(VLOOKUP(Open[[#This Row],[TS LU O B 1.6.23 R]],$AZ$7:$BA$101,2,0)*Q$5," ")</f>
        <v xml:space="preserve"> </v>
      </c>
      <c r="R365" s="52" t="str">
        <f>IFERROR(VLOOKUP(Open[[#This Row],[TS ZH O/A 8.7.23 R]],$AZ$7:$BA$101,2,0)*R$5," ")</f>
        <v xml:space="preserve"> </v>
      </c>
      <c r="S365" s="148" t="str">
        <f>IFERROR(VLOOKUP(Open[[#This Row],[TS ZH O/B 8.7.23 R]],$AZ$7:$BA$101,2,0)*S$5," ")</f>
        <v xml:space="preserve"> </v>
      </c>
      <c r="T365" s="148" t="str">
        <f>IFERROR(VLOOKUP(Open[[#This Row],[TS BA O A 12.08.23 R]],$AZ$7:$BA$101,2,0)*T$5," ")</f>
        <v xml:space="preserve"> </v>
      </c>
      <c r="U365" s="148" t="str">
        <f>IFERROR(VLOOKUP(Open[[#This Row],[TS BA O B 12.08.23  R]],$AZ$7:$BA$101,2,0)*U$5," ")</f>
        <v xml:space="preserve"> </v>
      </c>
      <c r="V365" s="148" t="str">
        <f>IFERROR(VLOOKUP(Open[[#This Row],[SM LT O A 2.9.23 R]],$AZ$7:$BA$101,2,0)*V$5," ")</f>
        <v xml:space="preserve"> </v>
      </c>
      <c r="W365" s="148" t="str">
        <f>IFERROR(VLOOKUP(Open[[#This Row],[SM LT O B 2.9.23 R]],$AZ$7:$BA$101,2,0)*W$5," ")</f>
        <v xml:space="preserve"> </v>
      </c>
      <c r="X365" s="148" t="str">
        <f>IFERROR(VLOOKUP(Open[[#This Row],[TS LA O 16.9.23 R]],$AZ$7:$BA$101,2,0)*X$5," ")</f>
        <v xml:space="preserve"> </v>
      </c>
      <c r="Y365" s="148" t="str">
        <f>IFERROR(VLOOKUP(Open[[#This Row],[TS ZH O 8.10.23 R]],$AZ$7:$BA$101,2,0)*Y$5," ")</f>
        <v xml:space="preserve"> </v>
      </c>
      <c r="Z365" s="148" t="str">
        <f>IFERROR(VLOOKUP(Open[[#This Row],[TS ZH O/A 6.1.24 R]],$AZ$7:$BA$101,2,0)*Z$5," ")</f>
        <v xml:space="preserve"> </v>
      </c>
      <c r="AA365" s="148" t="str">
        <f>IFERROR(VLOOKUP(Open[[#This Row],[TS ZH O/B 6.1.24 R]],$AZ$7:$BA$101,2,0)*AA$5," ")</f>
        <v xml:space="preserve"> </v>
      </c>
      <c r="AB365" s="148" t="str">
        <f>IFERROR(VLOOKUP(Open[[#This Row],[TS SH O 13.1.24 R]],$AZ$7:$BA$101,2,0)*AB$5," ")</f>
        <v xml:space="preserve"> </v>
      </c>
      <c r="AC365">
        <v>0</v>
      </c>
      <c r="AD365">
        <v>0</v>
      </c>
      <c r="AE365">
        <v>0</v>
      </c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</row>
    <row r="366" spans="1:48">
      <c r="A366" s="53">
        <f>RANK(Open[[#This Row],[PR Punkte]],Open[PR Punkte],0)</f>
        <v>332</v>
      </c>
      <c r="B366">
        <f>IF(Open[[#This Row],[PR Rang beim letzten Turnier]]&gt;Open[[#This Row],[PR Rang]],1,IF(Open[[#This Row],[PR Rang beim letzten Turnier]]=Open[[#This Row],[PR Rang]],0,-1))</f>
        <v>0</v>
      </c>
      <c r="C366" s="53">
        <f>RANK(Open[[#This Row],[PR Punkte]],Open[PR Punkte],0)</f>
        <v>332</v>
      </c>
      <c r="D366" s="1" t="s">
        <v>406</v>
      </c>
      <c r="E366" s="1" t="s">
        <v>17</v>
      </c>
      <c r="F366" s="52">
        <f>SUM(Open[[#This Row],[PR 1]:[PR 3]])</f>
        <v>0</v>
      </c>
      <c r="G366" s="52">
        <f>LARGE(Open[[#This Row],[TS ZH O/B 26.03.23]:[PR3]],1)</f>
        <v>0</v>
      </c>
      <c r="H366" s="52">
        <f>LARGE(Open[[#This Row],[TS ZH O/B 26.03.23]:[PR3]],2)</f>
        <v>0</v>
      </c>
      <c r="I366" s="52">
        <f>LARGE(Open[[#This Row],[TS ZH O/B 26.03.23]:[PR3]],3)</f>
        <v>0</v>
      </c>
      <c r="J366" s="1">
        <f t="shared" si="10"/>
        <v>332</v>
      </c>
      <c r="K366" s="52">
        <f t="shared" si="11"/>
        <v>0</v>
      </c>
      <c r="L366" s="52" t="str">
        <f>IFERROR(VLOOKUP(Open[[#This Row],[TS ZH O/B 26.03.23 Rang]],$AZ$7:$BA$101,2,0)*L$5," ")</f>
        <v xml:space="preserve"> </v>
      </c>
      <c r="M366" s="52" t="str">
        <f>IFERROR(VLOOKUP(Open[[#This Row],[TS SG O 29.04.23 Rang]],$AZ$7:$BA$101,2,0)*M$5," ")</f>
        <v xml:space="preserve"> </v>
      </c>
      <c r="N366" s="52" t="str">
        <f>IFERROR(VLOOKUP(Open[[#This Row],[TS ES O 11.06.23 Rang]],$AZ$7:$BA$101,2,0)*N$5," ")</f>
        <v xml:space="preserve"> </v>
      </c>
      <c r="O366" s="52" t="str">
        <f>IFERROR(VLOOKUP(Open[[#This Row],[TS SH O 24.06.23 Rang]],$AZ$7:$BA$101,2,0)*O$5," ")</f>
        <v xml:space="preserve"> </v>
      </c>
      <c r="P366" s="52" t="str">
        <f>IFERROR(VLOOKUP(Open[[#This Row],[TS LU O A 1.6.23 R]],$AZ$7:$BA$101,2,0)*P$5," ")</f>
        <v xml:space="preserve"> </v>
      </c>
      <c r="Q366" s="52" t="str">
        <f>IFERROR(VLOOKUP(Open[[#This Row],[TS LU O B 1.6.23 R]],$AZ$7:$BA$101,2,0)*Q$5," ")</f>
        <v xml:space="preserve"> </v>
      </c>
      <c r="R366" s="52" t="str">
        <f>IFERROR(VLOOKUP(Open[[#This Row],[TS ZH O/A 8.7.23 R]],$AZ$7:$BA$101,2,0)*R$5," ")</f>
        <v xml:space="preserve"> </v>
      </c>
      <c r="S366" s="148" t="str">
        <f>IFERROR(VLOOKUP(Open[[#This Row],[TS ZH O/B 8.7.23 R]],$AZ$7:$BA$101,2,0)*S$5," ")</f>
        <v xml:space="preserve"> </v>
      </c>
      <c r="T366" s="148" t="str">
        <f>IFERROR(VLOOKUP(Open[[#This Row],[TS BA O A 12.08.23 R]],$AZ$7:$BA$101,2,0)*T$5," ")</f>
        <v xml:space="preserve"> </v>
      </c>
      <c r="U366" s="148" t="str">
        <f>IFERROR(VLOOKUP(Open[[#This Row],[TS BA O B 12.08.23  R]],$AZ$7:$BA$101,2,0)*U$5," ")</f>
        <v xml:space="preserve"> </v>
      </c>
      <c r="V366" s="148" t="str">
        <f>IFERROR(VLOOKUP(Open[[#This Row],[SM LT O A 2.9.23 R]],$AZ$7:$BA$101,2,0)*V$5," ")</f>
        <v xml:space="preserve"> </v>
      </c>
      <c r="W366" s="148" t="str">
        <f>IFERROR(VLOOKUP(Open[[#This Row],[SM LT O B 2.9.23 R]],$AZ$7:$BA$101,2,0)*W$5," ")</f>
        <v xml:space="preserve"> </v>
      </c>
      <c r="X366" s="148" t="str">
        <f>IFERROR(VLOOKUP(Open[[#This Row],[TS LA O 16.9.23 R]],$AZ$7:$BA$101,2,0)*X$5," ")</f>
        <v xml:space="preserve"> </v>
      </c>
      <c r="Y366" s="148" t="str">
        <f>IFERROR(VLOOKUP(Open[[#This Row],[TS ZH O 8.10.23 R]],$AZ$7:$BA$101,2,0)*Y$5," ")</f>
        <v xml:space="preserve"> </v>
      </c>
      <c r="Z366" s="148" t="str">
        <f>IFERROR(VLOOKUP(Open[[#This Row],[TS ZH O/A 6.1.24 R]],$AZ$7:$BA$101,2,0)*Z$5," ")</f>
        <v xml:space="preserve"> </v>
      </c>
      <c r="AA366" s="148" t="str">
        <f>IFERROR(VLOOKUP(Open[[#This Row],[TS ZH O/B 6.1.24 R]],$AZ$7:$BA$101,2,0)*AA$5," ")</f>
        <v xml:space="preserve"> </v>
      </c>
      <c r="AB366" s="148" t="str">
        <f>IFERROR(VLOOKUP(Open[[#This Row],[TS SH O 13.1.24 R]],$AZ$7:$BA$101,2,0)*AB$5," ")</f>
        <v xml:space="preserve"> </v>
      </c>
      <c r="AC366">
        <v>0</v>
      </c>
      <c r="AD366">
        <v>0</v>
      </c>
      <c r="AE366">
        <v>0</v>
      </c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</row>
    <row r="367" spans="1:48">
      <c r="A367" s="121">
        <f>RANK(Open[[#This Row],[PR Punkte]],Open[PR Punkte],0)</f>
        <v>332</v>
      </c>
      <c r="B367" s="122">
        <f>IF(Open[[#This Row],[PR Rang beim letzten Turnier]]&gt;Open[[#This Row],[PR Rang]],1,IF(Open[[#This Row],[PR Rang beim letzten Turnier]]=Open[[#This Row],[PR Rang]],0,-1))</f>
        <v>0</v>
      </c>
      <c r="C367" s="121">
        <f>RANK(Open[[#This Row],[PR Punkte]],Open[PR Punkte],0)</f>
        <v>332</v>
      </c>
      <c r="D367" s="128" t="s">
        <v>680</v>
      </c>
      <c r="E367" t="s">
        <v>17</v>
      </c>
      <c r="F367" s="129">
        <f>SUM(Open[[#This Row],[PR 1]:[PR 3]])</f>
        <v>0</v>
      </c>
      <c r="G367" s="52">
        <f>LARGE(Open[[#This Row],[TS ZH O/B 26.03.23]:[PR3]],1)</f>
        <v>0</v>
      </c>
      <c r="H367" s="52">
        <f>LARGE(Open[[#This Row],[TS ZH O/B 26.03.23]:[PR3]],2)</f>
        <v>0</v>
      </c>
      <c r="I367" s="52">
        <f>LARGE(Open[[#This Row],[TS ZH O/B 26.03.23]:[PR3]],3)</f>
        <v>0</v>
      </c>
      <c r="J367" s="1">
        <f t="shared" si="10"/>
        <v>332</v>
      </c>
      <c r="K367" s="123">
        <f t="shared" si="11"/>
        <v>0</v>
      </c>
      <c r="L367" s="52" t="str">
        <f>IFERROR(VLOOKUP(Open[[#This Row],[TS ZH O/B 26.03.23 Rang]],$AZ$7:$BA$101,2,0)*L$5," ")</f>
        <v xml:space="preserve"> </v>
      </c>
      <c r="M367" s="52" t="str">
        <f>IFERROR(VLOOKUP(Open[[#This Row],[TS SG O 29.04.23 Rang]],$AZ$7:$BA$101,2,0)*M$5," ")</f>
        <v xml:space="preserve"> </v>
      </c>
      <c r="N367" s="52" t="str">
        <f>IFERROR(VLOOKUP(Open[[#This Row],[TS ES O 11.06.23 Rang]],$AZ$7:$BA$101,2,0)*N$5," ")</f>
        <v xml:space="preserve"> </v>
      </c>
      <c r="O367" s="52" t="str">
        <f>IFERROR(VLOOKUP(Open[[#This Row],[TS SH O 24.06.23 Rang]],$AZ$7:$BA$101,2,0)*O$5," ")</f>
        <v xml:space="preserve"> </v>
      </c>
      <c r="P367" s="52" t="str">
        <f>IFERROR(VLOOKUP(Open[[#This Row],[TS LU O A 1.6.23 R]],$AZ$7:$BA$101,2,0)*P$5," ")</f>
        <v xml:space="preserve"> </v>
      </c>
      <c r="Q367" s="52" t="str">
        <f>IFERROR(VLOOKUP(Open[[#This Row],[TS LU O B 1.6.23 R]],$AZ$7:$BA$101,2,0)*Q$5," ")</f>
        <v xml:space="preserve"> </v>
      </c>
      <c r="R367" s="52" t="str">
        <f>IFERROR(VLOOKUP(Open[[#This Row],[TS ZH O/A 8.7.23 R]],$AZ$7:$BA$101,2,0)*R$5," ")</f>
        <v xml:space="preserve"> </v>
      </c>
      <c r="S367" s="148" t="str">
        <f>IFERROR(VLOOKUP(Open[[#This Row],[TS ZH O/B 8.7.23 R]],$AZ$7:$BA$101,2,0)*S$5," ")</f>
        <v xml:space="preserve"> </v>
      </c>
      <c r="T367" s="148" t="str">
        <f>IFERROR(VLOOKUP(Open[[#This Row],[TS BA O A 12.08.23 R]],$AZ$7:$BA$101,2,0)*T$5," ")</f>
        <v xml:space="preserve"> </v>
      </c>
      <c r="U367" s="148" t="str">
        <f>IFERROR(VLOOKUP(Open[[#This Row],[TS BA O B 12.08.23  R]],$AZ$7:$BA$101,2,0)*U$5," ")</f>
        <v xml:space="preserve"> </v>
      </c>
      <c r="V367" s="148" t="str">
        <f>IFERROR(VLOOKUP(Open[[#This Row],[SM LT O A 2.9.23 R]],$AZ$7:$BA$101,2,0)*V$5," ")</f>
        <v xml:space="preserve"> </v>
      </c>
      <c r="W367" s="148" t="str">
        <f>IFERROR(VLOOKUP(Open[[#This Row],[SM LT O B 2.9.23 R]],$AZ$7:$BA$101,2,0)*W$5," ")</f>
        <v xml:space="preserve"> </v>
      </c>
      <c r="X367" s="148" t="str">
        <f>IFERROR(VLOOKUP(Open[[#This Row],[TS LA O 16.9.23 R]],$AZ$7:$BA$101,2,0)*X$5," ")</f>
        <v xml:space="preserve"> </v>
      </c>
      <c r="Y367" s="148" t="str">
        <f>IFERROR(VLOOKUP(Open[[#This Row],[TS ZH O 8.10.23 R]],$AZ$7:$BA$101,2,0)*Y$5," ")</f>
        <v xml:space="preserve"> </v>
      </c>
      <c r="Z367" s="148" t="str">
        <f>IFERROR(VLOOKUP(Open[[#This Row],[TS ZH O/A 6.1.24 R]],$AZ$7:$BA$101,2,0)*Z$5," ")</f>
        <v xml:space="preserve"> </v>
      </c>
      <c r="AA367" s="148" t="str">
        <f>IFERROR(VLOOKUP(Open[[#This Row],[TS ZH O/B 6.1.24 R]],$AZ$7:$BA$101,2,0)*AA$5," ")</f>
        <v xml:space="preserve"> </v>
      </c>
      <c r="AB367" s="148" t="str">
        <f>IFERROR(VLOOKUP(Open[[#This Row],[TS SH O 13.1.24 R]],$AZ$7:$BA$101,2,0)*AB$5," ")</f>
        <v xml:space="preserve"> </v>
      </c>
      <c r="AC367">
        <v>0</v>
      </c>
      <c r="AD367">
        <v>0</v>
      </c>
      <c r="AE367">
        <v>0</v>
      </c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</row>
    <row r="368" spans="1:48">
      <c r="A368" s="121">
        <f>RANK(Open[[#This Row],[PR Punkte]],Open[PR Punkte],0)</f>
        <v>332</v>
      </c>
      <c r="B368" s="122">
        <f>IF(Open[[#This Row],[PR Rang beim letzten Turnier]]&gt;Open[[#This Row],[PR Rang]],1,IF(Open[[#This Row],[PR Rang beim letzten Turnier]]=Open[[#This Row],[PR Rang]],0,-1))</f>
        <v>0</v>
      </c>
      <c r="C368" s="121">
        <f>RANK(Open[[#This Row],[PR Punkte]],Open[PR Punkte],0)</f>
        <v>332</v>
      </c>
      <c r="D368" s="128" t="s">
        <v>681</v>
      </c>
      <c r="E368" t="s">
        <v>17</v>
      </c>
      <c r="F368" s="129">
        <f>SUM(Open[[#This Row],[PR 1]:[PR 3]])</f>
        <v>0</v>
      </c>
      <c r="G368" s="52">
        <f>LARGE(Open[[#This Row],[TS ZH O/B 26.03.23]:[PR3]],1)</f>
        <v>0</v>
      </c>
      <c r="H368" s="52">
        <f>LARGE(Open[[#This Row],[TS ZH O/B 26.03.23]:[PR3]],2)</f>
        <v>0</v>
      </c>
      <c r="I368" s="52">
        <f>LARGE(Open[[#This Row],[TS ZH O/B 26.03.23]:[PR3]],3)</f>
        <v>0</v>
      </c>
      <c r="J368" s="1">
        <f t="shared" si="10"/>
        <v>332</v>
      </c>
      <c r="K368" s="123">
        <f t="shared" si="11"/>
        <v>0</v>
      </c>
      <c r="L368" s="52" t="str">
        <f>IFERROR(VLOOKUP(Open[[#This Row],[TS ZH O/B 26.03.23 Rang]],$AZ$7:$BA$101,2,0)*L$5," ")</f>
        <v xml:space="preserve"> </v>
      </c>
      <c r="M368" s="52" t="str">
        <f>IFERROR(VLOOKUP(Open[[#This Row],[TS SG O 29.04.23 Rang]],$AZ$7:$BA$101,2,0)*M$5," ")</f>
        <v xml:space="preserve"> </v>
      </c>
      <c r="N368" s="52" t="str">
        <f>IFERROR(VLOOKUP(Open[[#This Row],[TS ES O 11.06.23 Rang]],$AZ$7:$BA$101,2,0)*N$5," ")</f>
        <v xml:space="preserve"> </v>
      </c>
      <c r="O368" s="52" t="str">
        <f>IFERROR(VLOOKUP(Open[[#This Row],[TS SH O 24.06.23 Rang]],$AZ$7:$BA$101,2,0)*O$5," ")</f>
        <v xml:space="preserve"> </v>
      </c>
      <c r="P368" s="52" t="str">
        <f>IFERROR(VLOOKUP(Open[[#This Row],[TS LU O A 1.6.23 R]],$AZ$7:$BA$101,2,0)*P$5," ")</f>
        <v xml:space="preserve"> </v>
      </c>
      <c r="Q368" s="52" t="str">
        <f>IFERROR(VLOOKUP(Open[[#This Row],[TS LU O B 1.6.23 R]],$AZ$7:$BA$101,2,0)*Q$5," ")</f>
        <v xml:space="preserve"> </v>
      </c>
      <c r="R368" s="52" t="str">
        <f>IFERROR(VLOOKUP(Open[[#This Row],[TS ZH O/A 8.7.23 R]],$AZ$7:$BA$101,2,0)*R$5," ")</f>
        <v xml:space="preserve"> </v>
      </c>
      <c r="S368" s="148" t="str">
        <f>IFERROR(VLOOKUP(Open[[#This Row],[TS ZH O/B 8.7.23 R]],$AZ$7:$BA$101,2,0)*S$5," ")</f>
        <v xml:space="preserve"> </v>
      </c>
      <c r="T368" s="148" t="str">
        <f>IFERROR(VLOOKUP(Open[[#This Row],[TS BA O A 12.08.23 R]],$AZ$7:$BA$101,2,0)*T$5," ")</f>
        <v xml:space="preserve"> </v>
      </c>
      <c r="U368" s="148" t="str">
        <f>IFERROR(VLOOKUP(Open[[#This Row],[TS BA O B 12.08.23  R]],$AZ$7:$BA$101,2,0)*U$5," ")</f>
        <v xml:space="preserve"> </v>
      </c>
      <c r="V368" s="148" t="str">
        <f>IFERROR(VLOOKUP(Open[[#This Row],[SM LT O A 2.9.23 R]],$AZ$7:$BA$101,2,0)*V$5," ")</f>
        <v xml:space="preserve"> </v>
      </c>
      <c r="W368" s="148" t="str">
        <f>IFERROR(VLOOKUP(Open[[#This Row],[SM LT O B 2.9.23 R]],$AZ$7:$BA$101,2,0)*W$5," ")</f>
        <v xml:space="preserve"> </v>
      </c>
      <c r="X368" s="148" t="str">
        <f>IFERROR(VLOOKUP(Open[[#This Row],[TS LA O 16.9.23 R]],$AZ$7:$BA$101,2,0)*X$5," ")</f>
        <v xml:space="preserve"> </v>
      </c>
      <c r="Y368" s="148" t="str">
        <f>IFERROR(VLOOKUP(Open[[#This Row],[TS ZH O 8.10.23 R]],$AZ$7:$BA$101,2,0)*Y$5," ")</f>
        <v xml:space="preserve"> </v>
      </c>
      <c r="Z368" s="148" t="str">
        <f>IFERROR(VLOOKUP(Open[[#This Row],[TS ZH O/A 6.1.24 R]],$AZ$7:$BA$101,2,0)*Z$5," ")</f>
        <v xml:space="preserve"> </v>
      </c>
      <c r="AA368" s="148" t="str">
        <f>IFERROR(VLOOKUP(Open[[#This Row],[TS ZH O/B 6.1.24 R]],$AZ$7:$BA$101,2,0)*AA$5," ")</f>
        <v xml:space="preserve"> </v>
      </c>
      <c r="AB368" s="148" t="str">
        <f>IFERROR(VLOOKUP(Open[[#This Row],[TS SH O 13.1.24 R]],$AZ$7:$BA$101,2,0)*AB$5," ")</f>
        <v xml:space="preserve"> </v>
      </c>
      <c r="AC368">
        <v>0</v>
      </c>
      <c r="AD368">
        <v>0</v>
      </c>
      <c r="AE368">
        <v>0</v>
      </c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</row>
    <row r="369" spans="1:48">
      <c r="A369" s="53">
        <f>RANK(Open[[#This Row],[PR Punkte]],Open[PR Punkte],0)</f>
        <v>332</v>
      </c>
      <c r="B369">
        <f>IF(Open[[#This Row],[PR Rang beim letzten Turnier]]&gt;Open[[#This Row],[PR Rang]],1,IF(Open[[#This Row],[PR Rang beim letzten Turnier]]=Open[[#This Row],[PR Rang]],0,-1))</f>
        <v>0</v>
      </c>
      <c r="C369" s="53">
        <f>RANK(Open[[#This Row],[PR Punkte]],Open[PR Punkte],0)</f>
        <v>332</v>
      </c>
      <c r="D369" s="57" t="s">
        <v>142</v>
      </c>
      <c r="E369" s="1" t="s">
        <v>11</v>
      </c>
      <c r="F369" s="52">
        <f>SUM(Open[[#This Row],[PR 1]:[PR 3]])</f>
        <v>0</v>
      </c>
      <c r="G369" s="52">
        <f>LARGE(Open[[#This Row],[TS ZH O/B 26.03.23]:[PR3]],1)</f>
        <v>0</v>
      </c>
      <c r="H369" s="52">
        <f>LARGE(Open[[#This Row],[TS ZH O/B 26.03.23]:[PR3]],2)</f>
        <v>0</v>
      </c>
      <c r="I369" s="52">
        <f>LARGE(Open[[#This Row],[TS ZH O/B 26.03.23]:[PR3]],3)</f>
        <v>0</v>
      </c>
      <c r="J369" s="1">
        <f t="shared" si="10"/>
        <v>332</v>
      </c>
      <c r="K369" s="52">
        <f t="shared" si="11"/>
        <v>0</v>
      </c>
      <c r="L369" s="52" t="str">
        <f>IFERROR(VLOOKUP(Open[[#This Row],[TS ZH O/B 26.03.23 Rang]],$AZ$7:$BA$101,2,0)*L$5," ")</f>
        <v xml:space="preserve"> </v>
      </c>
      <c r="M369" s="52" t="str">
        <f>IFERROR(VLOOKUP(Open[[#This Row],[TS SG O 29.04.23 Rang]],$AZ$7:$BA$101,2,0)*M$5," ")</f>
        <v xml:space="preserve"> </v>
      </c>
      <c r="N369" s="52" t="str">
        <f>IFERROR(VLOOKUP(Open[[#This Row],[TS ES O 11.06.23 Rang]],$AZ$7:$BA$101,2,0)*N$5," ")</f>
        <v xml:space="preserve"> </v>
      </c>
      <c r="O369" s="52" t="str">
        <f>IFERROR(VLOOKUP(Open[[#This Row],[TS SH O 24.06.23 Rang]],$AZ$7:$BA$101,2,0)*O$5," ")</f>
        <v xml:space="preserve"> </v>
      </c>
      <c r="P369" s="52" t="str">
        <f>IFERROR(VLOOKUP(Open[[#This Row],[TS LU O A 1.6.23 R]],$AZ$7:$BA$101,2,0)*P$5," ")</f>
        <v xml:space="preserve"> </v>
      </c>
      <c r="Q369" s="52" t="str">
        <f>IFERROR(VLOOKUP(Open[[#This Row],[TS LU O B 1.6.23 R]],$AZ$7:$BA$101,2,0)*Q$5," ")</f>
        <v xml:space="preserve"> </v>
      </c>
      <c r="R369" s="52" t="str">
        <f>IFERROR(VLOOKUP(Open[[#This Row],[TS ZH O/A 8.7.23 R]],$AZ$7:$BA$101,2,0)*R$5," ")</f>
        <v xml:space="preserve"> </v>
      </c>
      <c r="S369" s="148" t="str">
        <f>IFERROR(VLOOKUP(Open[[#This Row],[TS ZH O/B 8.7.23 R]],$AZ$7:$BA$101,2,0)*S$5," ")</f>
        <v xml:space="preserve"> </v>
      </c>
      <c r="T369" s="148" t="str">
        <f>IFERROR(VLOOKUP(Open[[#This Row],[TS BA O A 12.08.23 R]],$AZ$7:$BA$101,2,0)*T$5," ")</f>
        <v xml:space="preserve"> </v>
      </c>
      <c r="U369" s="148" t="str">
        <f>IFERROR(VLOOKUP(Open[[#This Row],[TS BA O B 12.08.23  R]],$AZ$7:$BA$101,2,0)*U$5," ")</f>
        <v xml:space="preserve"> </v>
      </c>
      <c r="V369" s="148" t="str">
        <f>IFERROR(VLOOKUP(Open[[#This Row],[SM LT O A 2.9.23 R]],$AZ$7:$BA$101,2,0)*V$5," ")</f>
        <v xml:space="preserve"> </v>
      </c>
      <c r="W369" s="148" t="str">
        <f>IFERROR(VLOOKUP(Open[[#This Row],[SM LT O B 2.9.23 R]],$AZ$7:$BA$101,2,0)*W$5," ")</f>
        <v xml:space="preserve"> </v>
      </c>
      <c r="X369" s="148" t="str">
        <f>IFERROR(VLOOKUP(Open[[#This Row],[TS LA O 16.9.23 R]],$AZ$7:$BA$101,2,0)*X$5," ")</f>
        <v xml:space="preserve"> </v>
      </c>
      <c r="Y369" s="148" t="str">
        <f>IFERROR(VLOOKUP(Open[[#This Row],[TS ZH O 8.10.23 R]],$AZ$7:$BA$101,2,0)*Y$5," ")</f>
        <v xml:space="preserve"> </v>
      </c>
      <c r="Z369" s="148" t="str">
        <f>IFERROR(VLOOKUP(Open[[#This Row],[TS ZH O/A 6.1.24 R]],$AZ$7:$BA$101,2,0)*Z$5," ")</f>
        <v xml:space="preserve"> </v>
      </c>
      <c r="AA369" s="148" t="str">
        <f>IFERROR(VLOOKUP(Open[[#This Row],[TS ZH O/B 6.1.24 R]],$AZ$7:$BA$101,2,0)*AA$5," ")</f>
        <v xml:space="preserve"> </v>
      </c>
      <c r="AB369" s="148" t="str">
        <f>IFERROR(VLOOKUP(Open[[#This Row],[TS SH O 13.1.24 R]],$AZ$7:$BA$101,2,0)*AB$5," ")</f>
        <v xml:space="preserve"> </v>
      </c>
      <c r="AC369">
        <v>0</v>
      </c>
      <c r="AD369">
        <v>0</v>
      </c>
      <c r="AE369">
        <v>0</v>
      </c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</row>
    <row r="370" spans="1:48">
      <c r="A370" s="53">
        <f>RANK(Open[[#This Row],[PR Punkte]],Open[PR Punkte],0)</f>
        <v>332</v>
      </c>
      <c r="B370">
        <f>IF(Open[[#This Row],[PR Rang beim letzten Turnier]]&gt;Open[[#This Row],[PR Rang]],1,IF(Open[[#This Row],[PR Rang beim letzten Turnier]]=Open[[#This Row],[PR Rang]],0,-1))</f>
        <v>0</v>
      </c>
      <c r="C370" s="53">
        <f>RANK(Open[[#This Row],[PR Punkte]],Open[PR Punkte],0)</f>
        <v>332</v>
      </c>
      <c r="D370" s="1" t="s">
        <v>453</v>
      </c>
      <c r="E370" s="1" t="s">
        <v>17</v>
      </c>
      <c r="F370" s="52">
        <f>SUM(Open[[#This Row],[PR 1]:[PR 3]])</f>
        <v>0</v>
      </c>
      <c r="G370" s="52">
        <f>LARGE(Open[[#This Row],[TS ZH O/B 26.03.23]:[PR3]],1)</f>
        <v>0</v>
      </c>
      <c r="H370" s="52">
        <f>LARGE(Open[[#This Row],[TS ZH O/B 26.03.23]:[PR3]],2)</f>
        <v>0</v>
      </c>
      <c r="I370" s="52">
        <f>LARGE(Open[[#This Row],[TS ZH O/B 26.03.23]:[PR3]],3)</f>
        <v>0</v>
      </c>
      <c r="J370" s="1">
        <f t="shared" si="10"/>
        <v>332</v>
      </c>
      <c r="K370" s="52">
        <f t="shared" si="11"/>
        <v>0</v>
      </c>
      <c r="L370" s="52" t="str">
        <f>IFERROR(VLOOKUP(Open[[#This Row],[TS ZH O/B 26.03.23 Rang]],$AZ$7:$BA$101,2,0)*L$5," ")</f>
        <v xml:space="preserve"> </v>
      </c>
      <c r="M370" s="52" t="str">
        <f>IFERROR(VLOOKUP(Open[[#This Row],[TS SG O 29.04.23 Rang]],$AZ$7:$BA$101,2,0)*M$5," ")</f>
        <v xml:space="preserve"> </v>
      </c>
      <c r="N370" s="52" t="str">
        <f>IFERROR(VLOOKUP(Open[[#This Row],[TS ES O 11.06.23 Rang]],$AZ$7:$BA$101,2,0)*N$5," ")</f>
        <v xml:space="preserve"> </v>
      </c>
      <c r="O370" s="52" t="str">
        <f>IFERROR(VLOOKUP(Open[[#This Row],[TS SH O 24.06.23 Rang]],$AZ$7:$BA$101,2,0)*O$5," ")</f>
        <v xml:space="preserve"> </v>
      </c>
      <c r="P370" s="52" t="str">
        <f>IFERROR(VLOOKUP(Open[[#This Row],[TS LU O A 1.6.23 R]],$AZ$7:$BA$101,2,0)*P$5," ")</f>
        <v xml:space="preserve"> </v>
      </c>
      <c r="Q370" s="52" t="str">
        <f>IFERROR(VLOOKUP(Open[[#This Row],[TS LU O B 1.6.23 R]],$AZ$7:$BA$101,2,0)*Q$5," ")</f>
        <v xml:space="preserve"> </v>
      </c>
      <c r="R370" s="52" t="str">
        <f>IFERROR(VLOOKUP(Open[[#This Row],[TS ZH O/A 8.7.23 R]],$AZ$7:$BA$101,2,0)*R$5," ")</f>
        <v xml:space="preserve"> </v>
      </c>
      <c r="S370" s="148" t="str">
        <f>IFERROR(VLOOKUP(Open[[#This Row],[TS ZH O/B 8.7.23 R]],$AZ$7:$BA$101,2,0)*S$5," ")</f>
        <v xml:space="preserve"> </v>
      </c>
      <c r="T370" s="148" t="str">
        <f>IFERROR(VLOOKUP(Open[[#This Row],[TS BA O A 12.08.23 R]],$AZ$7:$BA$101,2,0)*T$5," ")</f>
        <v xml:space="preserve"> </v>
      </c>
      <c r="U370" s="148" t="str">
        <f>IFERROR(VLOOKUP(Open[[#This Row],[TS BA O B 12.08.23  R]],$AZ$7:$BA$101,2,0)*U$5," ")</f>
        <v xml:space="preserve"> </v>
      </c>
      <c r="V370" s="148" t="str">
        <f>IFERROR(VLOOKUP(Open[[#This Row],[SM LT O A 2.9.23 R]],$AZ$7:$BA$101,2,0)*V$5," ")</f>
        <v xml:space="preserve"> </v>
      </c>
      <c r="W370" s="148" t="str">
        <f>IFERROR(VLOOKUP(Open[[#This Row],[SM LT O B 2.9.23 R]],$AZ$7:$BA$101,2,0)*W$5," ")</f>
        <v xml:space="preserve"> </v>
      </c>
      <c r="X370" s="148" t="str">
        <f>IFERROR(VLOOKUP(Open[[#This Row],[TS LA O 16.9.23 R]],$AZ$7:$BA$101,2,0)*X$5," ")</f>
        <v xml:space="preserve"> </v>
      </c>
      <c r="Y370" s="148" t="str">
        <f>IFERROR(VLOOKUP(Open[[#This Row],[TS ZH O 8.10.23 R]],$AZ$7:$BA$101,2,0)*Y$5," ")</f>
        <v xml:space="preserve"> </v>
      </c>
      <c r="Z370" s="148" t="str">
        <f>IFERROR(VLOOKUP(Open[[#This Row],[TS ZH O/A 6.1.24 R]],$AZ$7:$BA$101,2,0)*Z$5," ")</f>
        <v xml:space="preserve"> </v>
      </c>
      <c r="AA370" s="148" t="str">
        <f>IFERROR(VLOOKUP(Open[[#This Row],[TS ZH O/B 6.1.24 R]],$AZ$7:$BA$101,2,0)*AA$5," ")</f>
        <v xml:space="preserve"> </v>
      </c>
      <c r="AB370" s="148" t="str">
        <f>IFERROR(VLOOKUP(Open[[#This Row],[TS SH O 13.1.24 R]],$AZ$7:$BA$101,2,0)*AB$5," ")</f>
        <v xml:space="preserve"> </v>
      </c>
      <c r="AC370">
        <v>0</v>
      </c>
      <c r="AD370">
        <v>0</v>
      </c>
      <c r="AE370">
        <v>0</v>
      </c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</row>
    <row r="371" spans="1:48">
      <c r="A371" s="53">
        <f>RANK(Open[[#This Row],[PR Punkte]],Open[PR Punkte],0)</f>
        <v>332</v>
      </c>
      <c r="B371">
        <f>IF(Open[[#This Row],[PR Rang beim letzten Turnier]]&gt;Open[[#This Row],[PR Rang]],1,IF(Open[[#This Row],[PR Rang beim letzten Turnier]]=Open[[#This Row],[PR Rang]],0,-1))</f>
        <v>0</v>
      </c>
      <c r="C371" s="53">
        <f>RANK(Open[[#This Row],[PR Punkte]],Open[PR Punkte],0)</f>
        <v>332</v>
      </c>
      <c r="D371" s="1" t="s">
        <v>454</v>
      </c>
      <c r="E371" s="1" t="s">
        <v>17</v>
      </c>
      <c r="F371" s="52">
        <f>SUM(Open[[#This Row],[PR 1]:[PR 3]])</f>
        <v>0</v>
      </c>
      <c r="G371" s="52">
        <f>LARGE(Open[[#This Row],[TS ZH O/B 26.03.23]:[PR3]],1)</f>
        <v>0</v>
      </c>
      <c r="H371" s="52">
        <f>LARGE(Open[[#This Row],[TS ZH O/B 26.03.23]:[PR3]],2)</f>
        <v>0</v>
      </c>
      <c r="I371" s="52">
        <f>LARGE(Open[[#This Row],[TS ZH O/B 26.03.23]:[PR3]],3)</f>
        <v>0</v>
      </c>
      <c r="J371" s="1">
        <f t="shared" si="10"/>
        <v>332</v>
      </c>
      <c r="K371" s="52">
        <f t="shared" si="11"/>
        <v>0</v>
      </c>
      <c r="L371" s="52" t="str">
        <f>IFERROR(VLOOKUP(Open[[#This Row],[TS ZH O/B 26.03.23 Rang]],$AZ$7:$BA$101,2,0)*L$5," ")</f>
        <v xml:space="preserve"> </v>
      </c>
      <c r="M371" s="52" t="str">
        <f>IFERROR(VLOOKUP(Open[[#This Row],[TS SG O 29.04.23 Rang]],$AZ$7:$BA$101,2,0)*M$5," ")</f>
        <v xml:space="preserve"> </v>
      </c>
      <c r="N371" s="52" t="str">
        <f>IFERROR(VLOOKUP(Open[[#This Row],[TS ES O 11.06.23 Rang]],$AZ$7:$BA$101,2,0)*N$5," ")</f>
        <v xml:space="preserve"> </v>
      </c>
      <c r="O371" s="52" t="str">
        <f>IFERROR(VLOOKUP(Open[[#This Row],[TS SH O 24.06.23 Rang]],$AZ$7:$BA$101,2,0)*O$5," ")</f>
        <v xml:space="preserve"> </v>
      </c>
      <c r="P371" s="52" t="str">
        <f>IFERROR(VLOOKUP(Open[[#This Row],[TS LU O A 1.6.23 R]],$AZ$7:$BA$101,2,0)*P$5," ")</f>
        <v xml:space="preserve"> </v>
      </c>
      <c r="Q371" s="52" t="str">
        <f>IFERROR(VLOOKUP(Open[[#This Row],[TS LU O B 1.6.23 R]],$AZ$7:$BA$101,2,0)*Q$5," ")</f>
        <v xml:space="preserve"> </v>
      </c>
      <c r="R371" s="52" t="str">
        <f>IFERROR(VLOOKUP(Open[[#This Row],[TS ZH O/A 8.7.23 R]],$AZ$7:$BA$101,2,0)*R$5," ")</f>
        <v xml:space="preserve"> </v>
      </c>
      <c r="S371" s="148" t="str">
        <f>IFERROR(VLOOKUP(Open[[#This Row],[TS ZH O/B 8.7.23 R]],$AZ$7:$BA$101,2,0)*S$5," ")</f>
        <v xml:space="preserve"> </v>
      </c>
      <c r="T371" s="148" t="str">
        <f>IFERROR(VLOOKUP(Open[[#This Row],[TS BA O A 12.08.23 R]],$AZ$7:$BA$101,2,0)*T$5," ")</f>
        <v xml:space="preserve"> </v>
      </c>
      <c r="U371" s="148" t="str">
        <f>IFERROR(VLOOKUP(Open[[#This Row],[TS BA O B 12.08.23  R]],$AZ$7:$BA$101,2,0)*U$5," ")</f>
        <v xml:space="preserve"> </v>
      </c>
      <c r="V371" s="148" t="str">
        <f>IFERROR(VLOOKUP(Open[[#This Row],[SM LT O A 2.9.23 R]],$AZ$7:$BA$101,2,0)*V$5," ")</f>
        <v xml:space="preserve"> </v>
      </c>
      <c r="W371" s="148" t="str">
        <f>IFERROR(VLOOKUP(Open[[#This Row],[SM LT O B 2.9.23 R]],$AZ$7:$BA$101,2,0)*W$5," ")</f>
        <v xml:space="preserve"> </v>
      </c>
      <c r="X371" s="148" t="str">
        <f>IFERROR(VLOOKUP(Open[[#This Row],[TS LA O 16.9.23 R]],$AZ$7:$BA$101,2,0)*X$5," ")</f>
        <v xml:space="preserve"> </v>
      </c>
      <c r="Y371" s="148" t="str">
        <f>IFERROR(VLOOKUP(Open[[#This Row],[TS ZH O 8.10.23 R]],$AZ$7:$BA$101,2,0)*Y$5," ")</f>
        <v xml:space="preserve"> </v>
      </c>
      <c r="Z371" s="148" t="str">
        <f>IFERROR(VLOOKUP(Open[[#This Row],[TS ZH O/A 6.1.24 R]],$AZ$7:$BA$101,2,0)*Z$5," ")</f>
        <v xml:space="preserve"> </v>
      </c>
      <c r="AA371" s="148" t="str">
        <f>IFERROR(VLOOKUP(Open[[#This Row],[TS ZH O/B 6.1.24 R]],$AZ$7:$BA$101,2,0)*AA$5," ")</f>
        <v xml:space="preserve"> </v>
      </c>
      <c r="AB371" s="148" t="str">
        <f>IFERROR(VLOOKUP(Open[[#This Row],[TS SH O 13.1.24 R]],$AZ$7:$BA$101,2,0)*AB$5," ")</f>
        <v xml:space="preserve"> </v>
      </c>
      <c r="AC371">
        <v>0</v>
      </c>
      <c r="AD371">
        <v>0</v>
      </c>
      <c r="AE371">
        <v>0</v>
      </c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</row>
    <row r="372" spans="1:48">
      <c r="A372" s="121">
        <f>RANK(Open[[#This Row],[PR Punkte]],Open[PR Punkte],0)</f>
        <v>332</v>
      </c>
      <c r="B372" s="122">
        <f>IF(Open[[#This Row],[PR Rang beim letzten Turnier]]&gt;Open[[#This Row],[PR Rang]],1,IF(Open[[#This Row],[PR Rang beim letzten Turnier]]=Open[[#This Row],[PR Rang]],0,-1))</f>
        <v>0</v>
      </c>
      <c r="C372" s="121">
        <f>RANK(Open[[#This Row],[PR Punkte]],Open[PR Punkte],0)</f>
        <v>332</v>
      </c>
      <c r="D372" s="128" t="s">
        <v>291</v>
      </c>
      <c r="E372" s="122" t="s">
        <v>17</v>
      </c>
      <c r="F372" s="129">
        <f>SUM(Open[[#This Row],[PR 1]:[PR 3]])</f>
        <v>0</v>
      </c>
      <c r="G372" s="52">
        <f>LARGE(Open[[#This Row],[TS ZH O/B 26.03.23]:[PR3]],1)</f>
        <v>0</v>
      </c>
      <c r="H372" s="52">
        <f>LARGE(Open[[#This Row],[TS ZH O/B 26.03.23]:[PR3]],2)</f>
        <v>0</v>
      </c>
      <c r="I372" s="52">
        <f>LARGE(Open[[#This Row],[TS ZH O/B 26.03.23]:[PR3]],3)</f>
        <v>0</v>
      </c>
      <c r="J372" s="1">
        <f t="shared" si="10"/>
        <v>332</v>
      </c>
      <c r="K372" s="123">
        <f t="shared" si="11"/>
        <v>0</v>
      </c>
      <c r="L372" s="52" t="str">
        <f>IFERROR(VLOOKUP(Open[[#This Row],[TS ZH O/B 26.03.23 Rang]],$AZ$7:$BA$101,2,0)*L$5," ")</f>
        <v xml:space="preserve"> </v>
      </c>
      <c r="M372" s="52" t="str">
        <f>IFERROR(VLOOKUP(Open[[#This Row],[TS SG O 29.04.23 Rang]],$AZ$7:$BA$101,2,0)*M$5," ")</f>
        <v xml:space="preserve"> </v>
      </c>
      <c r="N372" s="52" t="str">
        <f>IFERROR(VLOOKUP(Open[[#This Row],[TS ES O 11.06.23 Rang]],$AZ$7:$BA$101,2,0)*N$5," ")</f>
        <v xml:space="preserve"> </v>
      </c>
      <c r="O372" s="52" t="str">
        <f>IFERROR(VLOOKUP(Open[[#This Row],[TS SH O 24.06.23 Rang]],$AZ$7:$BA$101,2,0)*O$5," ")</f>
        <v xml:space="preserve"> </v>
      </c>
      <c r="P372" s="52" t="str">
        <f>IFERROR(VLOOKUP(Open[[#This Row],[TS LU O A 1.6.23 R]],$AZ$7:$BA$101,2,0)*P$5," ")</f>
        <v xml:space="preserve"> </v>
      </c>
      <c r="Q372" s="52" t="str">
        <f>IFERROR(VLOOKUP(Open[[#This Row],[TS LU O B 1.6.23 R]],$AZ$7:$BA$101,2,0)*Q$5," ")</f>
        <v xml:space="preserve"> </v>
      </c>
      <c r="R372" s="52" t="str">
        <f>IFERROR(VLOOKUP(Open[[#This Row],[TS ZH O/A 8.7.23 R]],$AZ$7:$BA$101,2,0)*R$5," ")</f>
        <v xml:space="preserve"> </v>
      </c>
      <c r="S372" s="148" t="str">
        <f>IFERROR(VLOOKUP(Open[[#This Row],[TS ZH O/B 8.7.23 R]],$AZ$7:$BA$101,2,0)*S$5," ")</f>
        <v xml:space="preserve"> </v>
      </c>
      <c r="T372" s="148" t="str">
        <f>IFERROR(VLOOKUP(Open[[#This Row],[TS BA O A 12.08.23 R]],$AZ$7:$BA$101,2,0)*T$5," ")</f>
        <v xml:space="preserve"> </v>
      </c>
      <c r="U372" s="148" t="str">
        <f>IFERROR(VLOOKUP(Open[[#This Row],[TS BA O B 12.08.23  R]],$AZ$7:$BA$101,2,0)*U$5," ")</f>
        <v xml:space="preserve"> </v>
      </c>
      <c r="V372" s="148" t="str">
        <f>IFERROR(VLOOKUP(Open[[#This Row],[SM LT O A 2.9.23 R]],$AZ$7:$BA$101,2,0)*V$5," ")</f>
        <v xml:space="preserve"> </v>
      </c>
      <c r="W372" s="148" t="str">
        <f>IFERROR(VLOOKUP(Open[[#This Row],[SM LT O B 2.9.23 R]],$AZ$7:$BA$101,2,0)*W$5," ")</f>
        <v xml:space="preserve"> </v>
      </c>
      <c r="X372" s="148" t="str">
        <f>IFERROR(VLOOKUP(Open[[#This Row],[TS LA O 16.9.23 R]],$AZ$7:$BA$101,2,0)*X$5," ")</f>
        <v xml:space="preserve"> </v>
      </c>
      <c r="Y372" s="148" t="str">
        <f>IFERROR(VLOOKUP(Open[[#This Row],[TS ZH O 8.10.23 R]],$AZ$7:$BA$101,2,0)*Y$5," ")</f>
        <v xml:space="preserve"> </v>
      </c>
      <c r="Z372" s="148" t="str">
        <f>IFERROR(VLOOKUP(Open[[#This Row],[TS ZH O/A 6.1.24 R]],$AZ$7:$BA$101,2,0)*Z$5," ")</f>
        <v xml:space="preserve"> </v>
      </c>
      <c r="AA372" s="148" t="str">
        <f>IFERROR(VLOOKUP(Open[[#This Row],[TS ZH O/B 6.1.24 R]],$AZ$7:$BA$101,2,0)*AA$5," ")</f>
        <v xml:space="preserve"> </v>
      </c>
      <c r="AB372" s="148" t="str">
        <f>IFERROR(VLOOKUP(Open[[#This Row],[TS SH O 13.1.24 R]],$AZ$7:$BA$101,2,0)*AB$5," ")</f>
        <v xml:space="preserve"> </v>
      </c>
      <c r="AC372">
        <v>0</v>
      </c>
      <c r="AD372">
        <v>0</v>
      </c>
      <c r="AE372">
        <v>0</v>
      </c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</row>
    <row r="373" spans="1:48">
      <c r="A373" s="121">
        <f>RANK(Open[[#This Row],[PR Punkte]],Open[PR Punkte],0)</f>
        <v>332</v>
      </c>
      <c r="B373" s="122">
        <f>IF(Open[[#This Row],[PR Rang beim letzten Turnier]]&gt;Open[[#This Row],[PR Rang]],1,IF(Open[[#This Row],[PR Rang beim letzten Turnier]]=Open[[#This Row],[PR Rang]],0,-1))</f>
        <v>0</v>
      </c>
      <c r="C373" s="121">
        <f>RANK(Open[[#This Row],[PR Punkte]],Open[PR Punkte],0)</f>
        <v>332</v>
      </c>
      <c r="D373" s="128" t="s">
        <v>683</v>
      </c>
      <c r="E373" s="122" t="s">
        <v>17</v>
      </c>
      <c r="F373" s="129">
        <f>SUM(Open[[#This Row],[PR 1]:[PR 3]])</f>
        <v>0</v>
      </c>
      <c r="G373" s="52">
        <f>LARGE(Open[[#This Row],[TS ZH O/B 26.03.23]:[PR3]],1)</f>
        <v>0</v>
      </c>
      <c r="H373" s="52">
        <f>LARGE(Open[[#This Row],[TS ZH O/B 26.03.23]:[PR3]],2)</f>
        <v>0</v>
      </c>
      <c r="I373" s="52">
        <f>LARGE(Open[[#This Row],[TS ZH O/B 26.03.23]:[PR3]],3)</f>
        <v>0</v>
      </c>
      <c r="J373" s="1">
        <f t="shared" si="10"/>
        <v>332</v>
      </c>
      <c r="K373" s="123">
        <f t="shared" si="11"/>
        <v>0</v>
      </c>
      <c r="L373" s="52" t="str">
        <f>IFERROR(VLOOKUP(Open[[#This Row],[TS ZH O/B 26.03.23 Rang]],$AZ$7:$BA$101,2,0)*L$5," ")</f>
        <v xml:space="preserve"> </v>
      </c>
      <c r="M373" s="52" t="str">
        <f>IFERROR(VLOOKUP(Open[[#This Row],[TS SG O 29.04.23 Rang]],$AZ$7:$BA$101,2,0)*M$5," ")</f>
        <v xml:space="preserve"> </v>
      </c>
      <c r="N373" s="52" t="str">
        <f>IFERROR(VLOOKUP(Open[[#This Row],[TS ES O 11.06.23 Rang]],$AZ$7:$BA$101,2,0)*N$5," ")</f>
        <v xml:space="preserve"> </v>
      </c>
      <c r="O373" s="52" t="str">
        <f>IFERROR(VLOOKUP(Open[[#This Row],[TS SH O 24.06.23 Rang]],$AZ$7:$BA$101,2,0)*O$5," ")</f>
        <v xml:space="preserve"> </v>
      </c>
      <c r="P373" s="52" t="str">
        <f>IFERROR(VLOOKUP(Open[[#This Row],[TS LU O A 1.6.23 R]],$AZ$7:$BA$101,2,0)*P$5," ")</f>
        <v xml:space="preserve"> </v>
      </c>
      <c r="Q373" s="52" t="str">
        <f>IFERROR(VLOOKUP(Open[[#This Row],[TS LU O B 1.6.23 R]],$AZ$7:$BA$101,2,0)*Q$5," ")</f>
        <v xml:space="preserve"> </v>
      </c>
      <c r="R373" s="52" t="str">
        <f>IFERROR(VLOOKUP(Open[[#This Row],[TS ZH O/A 8.7.23 R]],$AZ$7:$BA$101,2,0)*R$5," ")</f>
        <v xml:space="preserve"> </v>
      </c>
      <c r="S373" s="148" t="str">
        <f>IFERROR(VLOOKUP(Open[[#This Row],[TS ZH O/B 8.7.23 R]],$AZ$7:$BA$101,2,0)*S$5," ")</f>
        <v xml:space="preserve"> </v>
      </c>
      <c r="T373" s="148" t="str">
        <f>IFERROR(VLOOKUP(Open[[#This Row],[TS BA O A 12.08.23 R]],$AZ$7:$BA$101,2,0)*T$5," ")</f>
        <v xml:space="preserve"> </v>
      </c>
      <c r="U373" s="148" t="str">
        <f>IFERROR(VLOOKUP(Open[[#This Row],[TS BA O B 12.08.23  R]],$AZ$7:$BA$101,2,0)*U$5," ")</f>
        <v xml:space="preserve"> </v>
      </c>
      <c r="V373" s="148" t="str">
        <f>IFERROR(VLOOKUP(Open[[#This Row],[SM LT O A 2.9.23 R]],$AZ$7:$BA$101,2,0)*V$5," ")</f>
        <v xml:space="preserve"> </v>
      </c>
      <c r="W373" s="148" t="str">
        <f>IFERROR(VLOOKUP(Open[[#This Row],[SM LT O B 2.9.23 R]],$AZ$7:$BA$101,2,0)*W$5," ")</f>
        <v xml:space="preserve"> </v>
      </c>
      <c r="X373" s="148" t="str">
        <f>IFERROR(VLOOKUP(Open[[#This Row],[TS LA O 16.9.23 R]],$AZ$7:$BA$101,2,0)*X$5," ")</f>
        <v xml:space="preserve"> </v>
      </c>
      <c r="Y373" s="148" t="str">
        <f>IFERROR(VLOOKUP(Open[[#This Row],[TS ZH O 8.10.23 R]],$AZ$7:$BA$101,2,0)*Y$5," ")</f>
        <v xml:space="preserve"> </v>
      </c>
      <c r="Z373" s="148" t="str">
        <f>IFERROR(VLOOKUP(Open[[#This Row],[TS ZH O/A 6.1.24 R]],$AZ$7:$BA$101,2,0)*Z$5," ")</f>
        <v xml:space="preserve"> </v>
      </c>
      <c r="AA373" s="148" t="str">
        <f>IFERROR(VLOOKUP(Open[[#This Row],[TS ZH O/B 6.1.24 R]],$AZ$7:$BA$101,2,0)*AA$5," ")</f>
        <v xml:space="preserve"> </v>
      </c>
      <c r="AB373" s="148" t="str">
        <f>IFERROR(VLOOKUP(Open[[#This Row],[TS SH O 13.1.24 R]],$AZ$7:$BA$101,2,0)*AB$5," ")</f>
        <v xml:space="preserve"> </v>
      </c>
      <c r="AC373">
        <v>0</v>
      </c>
      <c r="AD373">
        <v>0</v>
      </c>
      <c r="AE373">
        <v>0</v>
      </c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</row>
    <row r="374" spans="1:48">
      <c r="A374" s="121">
        <f>RANK(Open[[#This Row],[PR Punkte]],Open[PR Punkte],0)</f>
        <v>332</v>
      </c>
      <c r="B374" s="122">
        <f>IF(Open[[#This Row],[PR Rang beim letzten Turnier]]&gt;Open[[#This Row],[PR Rang]],1,IF(Open[[#This Row],[PR Rang beim letzten Turnier]]=Open[[#This Row],[PR Rang]],0,-1))</f>
        <v>0</v>
      </c>
      <c r="C374" s="121">
        <f>RANK(Open[[#This Row],[PR Punkte]],Open[PR Punkte],0)</f>
        <v>332</v>
      </c>
      <c r="D374" s="128" t="s">
        <v>684</v>
      </c>
      <c r="E374" s="122" t="s">
        <v>17</v>
      </c>
      <c r="F374" s="129">
        <f>SUM(Open[[#This Row],[PR 1]:[PR 3]])</f>
        <v>0</v>
      </c>
      <c r="G374" s="52">
        <f>LARGE(Open[[#This Row],[TS ZH O/B 26.03.23]:[PR3]],1)</f>
        <v>0</v>
      </c>
      <c r="H374" s="52">
        <f>LARGE(Open[[#This Row],[TS ZH O/B 26.03.23]:[PR3]],2)</f>
        <v>0</v>
      </c>
      <c r="I374" s="52">
        <f>LARGE(Open[[#This Row],[TS ZH O/B 26.03.23]:[PR3]],3)</f>
        <v>0</v>
      </c>
      <c r="J374" s="1">
        <f t="shared" si="10"/>
        <v>332</v>
      </c>
      <c r="K374" s="123">
        <f t="shared" si="11"/>
        <v>0</v>
      </c>
      <c r="L374" s="52" t="str">
        <f>IFERROR(VLOOKUP(Open[[#This Row],[TS ZH O/B 26.03.23 Rang]],$AZ$7:$BA$101,2,0)*L$5," ")</f>
        <v xml:space="preserve"> </v>
      </c>
      <c r="M374" s="52" t="str">
        <f>IFERROR(VLOOKUP(Open[[#This Row],[TS SG O 29.04.23 Rang]],$AZ$7:$BA$101,2,0)*M$5," ")</f>
        <v xml:space="preserve"> </v>
      </c>
      <c r="N374" s="52" t="str">
        <f>IFERROR(VLOOKUP(Open[[#This Row],[TS ES O 11.06.23 Rang]],$AZ$7:$BA$101,2,0)*N$5," ")</f>
        <v xml:space="preserve"> </v>
      </c>
      <c r="O374" s="52" t="str">
        <f>IFERROR(VLOOKUP(Open[[#This Row],[TS SH O 24.06.23 Rang]],$AZ$7:$BA$101,2,0)*O$5," ")</f>
        <v xml:space="preserve"> </v>
      </c>
      <c r="P374" s="52" t="str">
        <f>IFERROR(VLOOKUP(Open[[#This Row],[TS LU O A 1.6.23 R]],$AZ$7:$BA$101,2,0)*P$5," ")</f>
        <v xml:space="preserve"> </v>
      </c>
      <c r="Q374" s="52" t="str">
        <f>IFERROR(VLOOKUP(Open[[#This Row],[TS LU O B 1.6.23 R]],$AZ$7:$BA$101,2,0)*Q$5," ")</f>
        <v xml:space="preserve"> </v>
      </c>
      <c r="R374" s="52" t="str">
        <f>IFERROR(VLOOKUP(Open[[#This Row],[TS ZH O/A 8.7.23 R]],$AZ$7:$BA$101,2,0)*R$5," ")</f>
        <v xml:space="preserve"> </v>
      </c>
      <c r="S374" s="148" t="str">
        <f>IFERROR(VLOOKUP(Open[[#This Row],[TS ZH O/B 8.7.23 R]],$AZ$7:$BA$101,2,0)*S$5," ")</f>
        <v xml:space="preserve"> </v>
      </c>
      <c r="T374" s="148" t="str">
        <f>IFERROR(VLOOKUP(Open[[#This Row],[TS BA O A 12.08.23 R]],$AZ$7:$BA$101,2,0)*T$5," ")</f>
        <v xml:space="preserve"> </v>
      </c>
      <c r="U374" s="148" t="str">
        <f>IFERROR(VLOOKUP(Open[[#This Row],[TS BA O B 12.08.23  R]],$AZ$7:$BA$101,2,0)*U$5," ")</f>
        <v xml:space="preserve"> </v>
      </c>
      <c r="V374" s="148" t="str">
        <f>IFERROR(VLOOKUP(Open[[#This Row],[SM LT O A 2.9.23 R]],$AZ$7:$BA$101,2,0)*V$5," ")</f>
        <v xml:space="preserve"> </v>
      </c>
      <c r="W374" s="148" t="str">
        <f>IFERROR(VLOOKUP(Open[[#This Row],[SM LT O B 2.9.23 R]],$AZ$7:$BA$101,2,0)*W$5," ")</f>
        <v xml:space="preserve"> </v>
      </c>
      <c r="X374" s="148" t="str">
        <f>IFERROR(VLOOKUP(Open[[#This Row],[TS LA O 16.9.23 R]],$AZ$7:$BA$101,2,0)*X$5," ")</f>
        <v xml:space="preserve"> </v>
      </c>
      <c r="Y374" s="148" t="str">
        <f>IFERROR(VLOOKUP(Open[[#This Row],[TS ZH O 8.10.23 R]],$AZ$7:$BA$101,2,0)*Y$5," ")</f>
        <v xml:space="preserve"> </v>
      </c>
      <c r="Z374" s="148" t="str">
        <f>IFERROR(VLOOKUP(Open[[#This Row],[TS ZH O/A 6.1.24 R]],$AZ$7:$BA$101,2,0)*Z$5," ")</f>
        <v xml:space="preserve"> </v>
      </c>
      <c r="AA374" s="148" t="str">
        <f>IFERROR(VLOOKUP(Open[[#This Row],[TS ZH O/B 6.1.24 R]],$AZ$7:$BA$101,2,0)*AA$5," ")</f>
        <v xml:space="preserve"> </v>
      </c>
      <c r="AB374" s="148" t="str">
        <f>IFERROR(VLOOKUP(Open[[#This Row],[TS SH O 13.1.24 R]],$AZ$7:$BA$101,2,0)*AB$5," ")</f>
        <v xml:space="preserve"> </v>
      </c>
      <c r="AC374">
        <v>0</v>
      </c>
      <c r="AD374">
        <v>0</v>
      </c>
      <c r="AE374">
        <v>0</v>
      </c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</row>
    <row r="375" spans="1:48">
      <c r="A375" s="121">
        <f>RANK(Open[[#This Row],[PR Punkte]],Open[PR Punkte],0)</f>
        <v>332</v>
      </c>
      <c r="B375" s="122">
        <f>IF(Open[[#This Row],[PR Rang beim letzten Turnier]]&gt;Open[[#This Row],[PR Rang]],1,IF(Open[[#This Row],[PR Rang beim letzten Turnier]]=Open[[#This Row],[PR Rang]],0,-1))</f>
        <v>0</v>
      </c>
      <c r="C375" s="121">
        <f>RANK(Open[[#This Row],[PR Punkte]],Open[PR Punkte],0)</f>
        <v>332</v>
      </c>
      <c r="D375" s="128" t="s">
        <v>685</v>
      </c>
      <c r="E375" s="122" t="s">
        <v>17</v>
      </c>
      <c r="F375" s="129">
        <f>SUM(Open[[#This Row],[PR 1]:[PR 3]])</f>
        <v>0</v>
      </c>
      <c r="G375" s="52">
        <f>LARGE(Open[[#This Row],[TS ZH O/B 26.03.23]:[PR3]],1)</f>
        <v>0</v>
      </c>
      <c r="H375" s="52">
        <f>LARGE(Open[[#This Row],[TS ZH O/B 26.03.23]:[PR3]],2)</f>
        <v>0</v>
      </c>
      <c r="I375" s="52">
        <f>LARGE(Open[[#This Row],[TS ZH O/B 26.03.23]:[PR3]],3)</f>
        <v>0</v>
      </c>
      <c r="J375" s="1">
        <f t="shared" si="10"/>
        <v>332</v>
      </c>
      <c r="K375" s="123">
        <f t="shared" si="11"/>
        <v>0</v>
      </c>
      <c r="L375" s="52" t="str">
        <f>IFERROR(VLOOKUP(Open[[#This Row],[TS ZH O/B 26.03.23 Rang]],$AZ$7:$BA$101,2,0)*L$5," ")</f>
        <v xml:space="preserve"> </v>
      </c>
      <c r="M375" s="52" t="str">
        <f>IFERROR(VLOOKUP(Open[[#This Row],[TS SG O 29.04.23 Rang]],$AZ$7:$BA$101,2,0)*M$5," ")</f>
        <v xml:space="preserve"> </v>
      </c>
      <c r="N375" s="52" t="str">
        <f>IFERROR(VLOOKUP(Open[[#This Row],[TS ES O 11.06.23 Rang]],$AZ$7:$BA$101,2,0)*N$5," ")</f>
        <v xml:space="preserve"> </v>
      </c>
      <c r="O375" s="52" t="str">
        <f>IFERROR(VLOOKUP(Open[[#This Row],[TS SH O 24.06.23 Rang]],$AZ$7:$BA$101,2,0)*O$5," ")</f>
        <v xml:space="preserve"> </v>
      </c>
      <c r="P375" s="52" t="str">
        <f>IFERROR(VLOOKUP(Open[[#This Row],[TS LU O A 1.6.23 R]],$AZ$7:$BA$101,2,0)*P$5," ")</f>
        <v xml:space="preserve"> </v>
      </c>
      <c r="Q375" s="52" t="str">
        <f>IFERROR(VLOOKUP(Open[[#This Row],[TS LU O B 1.6.23 R]],$AZ$7:$BA$101,2,0)*Q$5," ")</f>
        <v xml:space="preserve"> </v>
      </c>
      <c r="R375" s="52" t="str">
        <f>IFERROR(VLOOKUP(Open[[#This Row],[TS ZH O/A 8.7.23 R]],$AZ$7:$BA$101,2,0)*R$5," ")</f>
        <v xml:space="preserve"> </v>
      </c>
      <c r="S375" s="148" t="str">
        <f>IFERROR(VLOOKUP(Open[[#This Row],[TS ZH O/B 8.7.23 R]],$AZ$7:$BA$101,2,0)*S$5," ")</f>
        <v xml:space="preserve"> </v>
      </c>
      <c r="T375" s="148" t="str">
        <f>IFERROR(VLOOKUP(Open[[#This Row],[TS BA O A 12.08.23 R]],$AZ$7:$BA$101,2,0)*T$5," ")</f>
        <v xml:space="preserve"> </v>
      </c>
      <c r="U375" s="148" t="str">
        <f>IFERROR(VLOOKUP(Open[[#This Row],[TS BA O B 12.08.23  R]],$AZ$7:$BA$101,2,0)*U$5," ")</f>
        <v xml:space="preserve"> </v>
      </c>
      <c r="V375" s="148" t="str">
        <f>IFERROR(VLOOKUP(Open[[#This Row],[SM LT O A 2.9.23 R]],$AZ$7:$BA$101,2,0)*V$5," ")</f>
        <v xml:space="preserve"> </v>
      </c>
      <c r="W375" s="148" t="str">
        <f>IFERROR(VLOOKUP(Open[[#This Row],[SM LT O B 2.9.23 R]],$AZ$7:$BA$101,2,0)*W$5," ")</f>
        <v xml:space="preserve"> </v>
      </c>
      <c r="X375" s="148" t="str">
        <f>IFERROR(VLOOKUP(Open[[#This Row],[TS LA O 16.9.23 R]],$AZ$7:$BA$101,2,0)*X$5," ")</f>
        <v xml:space="preserve"> </v>
      </c>
      <c r="Y375" s="148" t="str">
        <f>IFERROR(VLOOKUP(Open[[#This Row],[TS ZH O 8.10.23 R]],$AZ$7:$BA$101,2,0)*Y$5," ")</f>
        <v xml:space="preserve"> </v>
      </c>
      <c r="Z375" s="148" t="str">
        <f>IFERROR(VLOOKUP(Open[[#This Row],[TS ZH O/A 6.1.24 R]],$AZ$7:$BA$101,2,0)*Z$5," ")</f>
        <v xml:space="preserve"> </v>
      </c>
      <c r="AA375" s="148" t="str">
        <f>IFERROR(VLOOKUP(Open[[#This Row],[TS ZH O/B 6.1.24 R]],$AZ$7:$BA$101,2,0)*AA$5," ")</f>
        <v xml:space="preserve"> </v>
      </c>
      <c r="AB375" s="148" t="str">
        <f>IFERROR(VLOOKUP(Open[[#This Row],[TS SH O 13.1.24 R]],$AZ$7:$BA$101,2,0)*AB$5," ")</f>
        <v xml:space="preserve"> </v>
      </c>
      <c r="AC375">
        <v>0</v>
      </c>
      <c r="AD375">
        <v>0</v>
      </c>
      <c r="AE375">
        <v>0</v>
      </c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</row>
    <row r="376" spans="1:48">
      <c r="A376" s="53">
        <f>RANK(Open[[#This Row],[PR Punkte]],Open[PR Punkte],0)</f>
        <v>332</v>
      </c>
      <c r="B376">
        <f>IF(Open[[#This Row],[PR Rang beim letzten Turnier]]&gt;Open[[#This Row],[PR Rang]],1,IF(Open[[#This Row],[PR Rang beim letzten Turnier]]=Open[[#This Row],[PR Rang]],0,-1))</f>
        <v>0</v>
      </c>
      <c r="C376" s="53">
        <f>RANK(Open[[#This Row],[PR Punkte]],Open[PR Punkte],0)</f>
        <v>332</v>
      </c>
      <c r="D376" s="1" t="s">
        <v>153</v>
      </c>
      <c r="E376" s="1" t="s">
        <v>11</v>
      </c>
      <c r="F376" s="52">
        <f>SUM(Open[[#This Row],[PR 1]:[PR 3]])</f>
        <v>0</v>
      </c>
      <c r="G376" s="52">
        <f>LARGE(Open[[#This Row],[TS ZH O/B 26.03.23]:[PR3]],1)</f>
        <v>0</v>
      </c>
      <c r="H376" s="52">
        <f>LARGE(Open[[#This Row],[TS ZH O/B 26.03.23]:[PR3]],2)</f>
        <v>0</v>
      </c>
      <c r="I376" s="52">
        <f>LARGE(Open[[#This Row],[TS ZH O/B 26.03.23]:[PR3]],3)</f>
        <v>0</v>
      </c>
      <c r="J376" s="1">
        <f t="shared" si="10"/>
        <v>332</v>
      </c>
      <c r="K376" s="52">
        <f t="shared" si="11"/>
        <v>0</v>
      </c>
      <c r="L376" s="52" t="str">
        <f>IFERROR(VLOOKUP(Open[[#This Row],[TS ZH O/B 26.03.23 Rang]],$AZ$7:$BA$101,2,0)*L$5," ")</f>
        <v xml:space="preserve"> </v>
      </c>
      <c r="M376" s="52" t="str">
        <f>IFERROR(VLOOKUP(Open[[#This Row],[TS SG O 29.04.23 Rang]],$AZ$7:$BA$101,2,0)*M$5," ")</f>
        <v xml:space="preserve"> </v>
      </c>
      <c r="N376" s="52" t="str">
        <f>IFERROR(VLOOKUP(Open[[#This Row],[TS ES O 11.06.23 Rang]],$AZ$7:$BA$101,2,0)*N$5," ")</f>
        <v xml:space="preserve"> </v>
      </c>
      <c r="O376" s="52" t="str">
        <f>IFERROR(VLOOKUP(Open[[#This Row],[TS SH O 24.06.23 Rang]],$AZ$7:$BA$101,2,0)*O$5," ")</f>
        <v xml:space="preserve"> </v>
      </c>
      <c r="P376" s="52" t="str">
        <f>IFERROR(VLOOKUP(Open[[#This Row],[TS LU O A 1.6.23 R]],$AZ$7:$BA$101,2,0)*P$5," ")</f>
        <v xml:space="preserve"> </v>
      </c>
      <c r="Q376" s="52" t="str">
        <f>IFERROR(VLOOKUP(Open[[#This Row],[TS LU O B 1.6.23 R]],$AZ$7:$BA$101,2,0)*Q$5," ")</f>
        <v xml:space="preserve"> </v>
      </c>
      <c r="R376" s="52" t="str">
        <f>IFERROR(VLOOKUP(Open[[#This Row],[TS ZH O/A 8.7.23 R]],$AZ$7:$BA$101,2,0)*R$5," ")</f>
        <v xml:space="preserve"> </v>
      </c>
      <c r="S376" s="148" t="str">
        <f>IFERROR(VLOOKUP(Open[[#This Row],[TS ZH O/B 8.7.23 R]],$AZ$7:$BA$101,2,0)*S$5," ")</f>
        <v xml:space="preserve"> </v>
      </c>
      <c r="T376" s="148" t="str">
        <f>IFERROR(VLOOKUP(Open[[#This Row],[TS BA O A 12.08.23 R]],$AZ$7:$BA$101,2,0)*T$5," ")</f>
        <v xml:space="preserve"> </v>
      </c>
      <c r="U376" s="148" t="str">
        <f>IFERROR(VLOOKUP(Open[[#This Row],[TS BA O B 12.08.23  R]],$AZ$7:$BA$101,2,0)*U$5," ")</f>
        <v xml:space="preserve"> </v>
      </c>
      <c r="V376" s="148" t="str">
        <f>IFERROR(VLOOKUP(Open[[#This Row],[SM LT O A 2.9.23 R]],$AZ$7:$BA$101,2,0)*V$5," ")</f>
        <v xml:space="preserve"> </v>
      </c>
      <c r="W376" s="148" t="str">
        <f>IFERROR(VLOOKUP(Open[[#This Row],[SM LT O B 2.9.23 R]],$AZ$7:$BA$101,2,0)*W$5," ")</f>
        <v xml:space="preserve"> </v>
      </c>
      <c r="X376" s="148" t="str">
        <f>IFERROR(VLOOKUP(Open[[#This Row],[TS LA O 16.9.23 R]],$AZ$7:$BA$101,2,0)*X$5," ")</f>
        <v xml:space="preserve"> </v>
      </c>
      <c r="Y376" s="148" t="str">
        <f>IFERROR(VLOOKUP(Open[[#This Row],[TS ZH O 8.10.23 R]],$AZ$7:$BA$101,2,0)*Y$5," ")</f>
        <v xml:space="preserve"> </v>
      </c>
      <c r="Z376" s="148" t="str">
        <f>IFERROR(VLOOKUP(Open[[#This Row],[TS ZH O/A 6.1.24 R]],$AZ$7:$BA$101,2,0)*Z$5," ")</f>
        <v xml:space="preserve"> </v>
      </c>
      <c r="AA376" s="148" t="str">
        <f>IFERROR(VLOOKUP(Open[[#This Row],[TS ZH O/B 6.1.24 R]],$AZ$7:$BA$101,2,0)*AA$5," ")</f>
        <v xml:space="preserve"> </v>
      </c>
      <c r="AB376" s="148" t="str">
        <f>IFERROR(VLOOKUP(Open[[#This Row],[TS SH O 13.1.24 R]],$AZ$7:$BA$101,2,0)*AB$5," ")</f>
        <v xml:space="preserve"> </v>
      </c>
      <c r="AC376">
        <v>0</v>
      </c>
      <c r="AD376">
        <v>0</v>
      </c>
      <c r="AE376">
        <v>0</v>
      </c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</row>
    <row r="377" spans="1:48">
      <c r="A377" s="53">
        <f>RANK(Open[[#This Row],[PR Punkte]],Open[PR Punkte],0)</f>
        <v>332</v>
      </c>
      <c r="B377">
        <f>IF(Open[[#This Row],[PR Rang beim letzten Turnier]]&gt;Open[[#This Row],[PR Rang]],1,IF(Open[[#This Row],[PR Rang beim letzten Turnier]]=Open[[#This Row],[PR Rang]],0,-1))</f>
        <v>0</v>
      </c>
      <c r="C377" s="53">
        <f>RANK(Open[[#This Row],[PR Punkte]],Open[PR Punkte],0)</f>
        <v>332</v>
      </c>
      <c r="D377" s="1" t="s">
        <v>409</v>
      </c>
      <c r="E377" s="1" t="s">
        <v>17</v>
      </c>
      <c r="F377" s="52">
        <f>SUM(Open[[#This Row],[PR 1]:[PR 3]])</f>
        <v>0</v>
      </c>
      <c r="G377" s="52">
        <f>LARGE(Open[[#This Row],[TS ZH O/B 26.03.23]:[PR3]],1)</f>
        <v>0</v>
      </c>
      <c r="H377" s="52">
        <f>LARGE(Open[[#This Row],[TS ZH O/B 26.03.23]:[PR3]],2)</f>
        <v>0</v>
      </c>
      <c r="I377" s="52">
        <f>LARGE(Open[[#This Row],[TS ZH O/B 26.03.23]:[PR3]],3)</f>
        <v>0</v>
      </c>
      <c r="J377" s="1">
        <f t="shared" si="10"/>
        <v>332</v>
      </c>
      <c r="K377" s="52">
        <f t="shared" si="11"/>
        <v>0</v>
      </c>
      <c r="L377" s="52" t="str">
        <f>IFERROR(VLOOKUP(Open[[#This Row],[TS ZH O/B 26.03.23 Rang]],$AZ$7:$BA$101,2,0)*L$5," ")</f>
        <v xml:space="preserve"> </v>
      </c>
      <c r="M377" s="52" t="str">
        <f>IFERROR(VLOOKUP(Open[[#This Row],[TS SG O 29.04.23 Rang]],$AZ$7:$BA$101,2,0)*M$5," ")</f>
        <v xml:space="preserve"> </v>
      </c>
      <c r="N377" s="52" t="str">
        <f>IFERROR(VLOOKUP(Open[[#This Row],[TS ES O 11.06.23 Rang]],$AZ$7:$BA$101,2,0)*N$5," ")</f>
        <v xml:space="preserve"> </v>
      </c>
      <c r="O377" s="52" t="str">
        <f>IFERROR(VLOOKUP(Open[[#This Row],[TS SH O 24.06.23 Rang]],$AZ$7:$BA$101,2,0)*O$5," ")</f>
        <v xml:space="preserve"> </v>
      </c>
      <c r="P377" s="52" t="str">
        <f>IFERROR(VLOOKUP(Open[[#This Row],[TS LU O A 1.6.23 R]],$AZ$7:$BA$101,2,0)*P$5," ")</f>
        <v xml:space="preserve"> </v>
      </c>
      <c r="Q377" s="52" t="str">
        <f>IFERROR(VLOOKUP(Open[[#This Row],[TS LU O B 1.6.23 R]],$AZ$7:$BA$101,2,0)*Q$5," ")</f>
        <v xml:space="preserve"> </v>
      </c>
      <c r="R377" s="52" t="str">
        <f>IFERROR(VLOOKUP(Open[[#This Row],[TS ZH O/A 8.7.23 R]],$AZ$7:$BA$101,2,0)*R$5," ")</f>
        <v xml:space="preserve"> </v>
      </c>
      <c r="S377" s="148" t="str">
        <f>IFERROR(VLOOKUP(Open[[#This Row],[TS ZH O/B 8.7.23 R]],$AZ$7:$BA$101,2,0)*S$5," ")</f>
        <v xml:space="preserve"> </v>
      </c>
      <c r="T377" s="148" t="str">
        <f>IFERROR(VLOOKUP(Open[[#This Row],[TS BA O A 12.08.23 R]],$AZ$7:$BA$101,2,0)*T$5," ")</f>
        <v xml:space="preserve"> </v>
      </c>
      <c r="U377" s="148" t="str">
        <f>IFERROR(VLOOKUP(Open[[#This Row],[TS BA O B 12.08.23  R]],$AZ$7:$BA$101,2,0)*U$5," ")</f>
        <v xml:space="preserve"> </v>
      </c>
      <c r="V377" s="148" t="str">
        <f>IFERROR(VLOOKUP(Open[[#This Row],[SM LT O A 2.9.23 R]],$AZ$7:$BA$101,2,0)*V$5," ")</f>
        <v xml:space="preserve"> </v>
      </c>
      <c r="W377" s="148" t="str">
        <f>IFERROR(VLOOKUP(Open[[#This Row],[SM LT O B 2.9.23 R]],$AZ$7:$BA$101,2,0)*W$5," ")</f>
        <v xml:space="preserve"> </v>
      </c>
      <c r="X377" s="148" t="str">
        <f>IFERROR(VLOOKUP(Open[[#This Row],[TS LA O 16.9.23 R]],$AZ$7:$BA$101,2,0)*X$5," ")</f>
        <v xml:space="preserve"> </v>
      </c>
      <c r="Y377" s="148" t="str">
        <f>IFERROR(VLOOKUP(Open[[#This Row],[TS ZH O 8.10.23 R]],$AZ$7:$BA$101,2,0)*Y$5," ")</f>
        <v xml:space="preserve"> </v>
      </c>
      <c r="Z377" s="148" t="str">
        <f>IFERROR(VLOOKUP(Open[[#This Row],[TS ZH O/A 6.1.24 R]],$AZ$7:$BA$101,2,0)*Z$5," ")</f>
        <v xml:space="preserve"> </v>
      </c>
      <c r="AA377" s="148" t="str">
        <f>IFERROR(VLOOKUP(Open[[#This Row],[TS ZH O/B 6.1.24 R]],$AZ$7:$BA$101,2,0)*AA$5," ")</f>
        <v xml:space="preserve"> </v>
      </c>
      <c r="AB377" s="148" t="str">
        <f>IFERROR(VLOOKUP(Open[[#This Row],[TS SH O 13.1.24 R]],$AZ$7:$BA$101,2,0)*AB$5," ")</f>
        <v xml:space="preserve"> </v>
      </c>
      <c r="AC377">
        <v>0</v>
      </c>
      <c r="AD377">
        <v>0</v>
      </c>
      <c r="AE377">
        <v>0</v>
      </c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</row>
    <row r="378" spans="1:48">
      <c r="A378" s="121">
        <f>RANK(Open[[#This Row],[PR Punkte]],Open[PR Punkte],0)</f>
        <v>332</v>
      </c>
      <c r="B378" s="122">
        <f>IF(Open[[#This Row],[PR Rang beim letzten Turnier]]&gt;Open[[#This Row],[PR Rang]],1,IF(Open[[#This Row],[PR Rang beim letzten Turnier]]=Open[[#This Row],[PR Rang]],0,-1))</f>
        <v>0</v>
      </c>
      <c r="C378" s="121">
        <f>RANK(Open[[#This Row],[PR Punkte]],Open[PR Punkte],0)</f>
        <v>332</v>
      </c>
      <c r="D378" s="128" t="s">
        <v>686</v>
      </c>
      <c r="E378" s="122" t="s">
        <v>17</v>
      </c>
      <c r="F378" s="129">
        <f>SUM(Open[[#This Row],[PR 1]:[PR 3]])</f>
        <v>0</v>
      </c>
      <c r="G378" s="52">
        <f>LARGE(Open[[#This Row],[TS ZH O/B 26.03.23]:[PR3]],1)</f>
        <v>0</v>
      </c>
      <c r="H378" s="52">
        <f>LARGE(Open[[#This Row],[TS ZH O/B 26.03.23]:[PR3]],2)</f>
        <v>0</v>
      </c>
      <c r="I378" s="52">
        <f>LARGE(Open[[#This Row],[TS ZH O/B 26.03.23]:[PR3]],3)</f>
        <v>0</v>
      </c>
      <c r="J378" s="1">
        <f t="shared" si="10"/>
        <v>332</v>
      </c>
      <c r="K378" s="123">
        <f t="shared" si="11"/>
        <v>0</v>
      </c>
      <c r="L378" s="52" t="str">
        <f>IFERROR(VLOOKUP(Open[[#This Row],[TS ZH O/B 26.03.23 Rang]],$AZ$7:$BA$101,2,0)*L$5," ")</f>
        <v xml:space="preserve"> </v>
      </c>
      <c r="M378" s="52" t="str">
        <f>IFERROR(VLOOKUP(Open[[#This Row],[TS SG O 29.04.23 Rang]],$AZ$7:$BA$101,2,0)*M$5," ")</f>
        <v xml:space="preserve"> </v>
      </c>
      <c r="N378" s="52" t="str">
        <f>IFERROR(VLOOKUP(Open[[#This Row],[TS ES O 11.06.23 Rang]],$AZ$7:$BA$101,2,0)*N$5," ")</f>
        <v xml:space="preserve"> </v>
      </c>
      <c r="O378" s="52" t="str">
        <f>IFERROR(VLOOKUP(Open[[#This Row],[TS SH O 24.06.23 Rang]],$AZ$7:$BA$101,2,0)*O$5," ")</f>
        <v xml:space="preserve"> </v>
      </c>
      <c r="P378" s="52" t="str">
        <f>IFERROR(VLOOKUP(Open[[#This Row],[TS LU O A 1.6.23 R]],$AZ$7:$BA$101,2,0)*P$5," ")</f>
        <v xml:space="preserve"> </v>
      </c>
      <c r="Q378" s="52" t="str">
        <f>IFERROR(VLOOKUP(Open[[#This Row],[TS LU O B 1.6.23 R]],$AZ$7:$BA$101,2,0)*Q$5," ")</f>
        <v xml:space="preserve"> </v>
      </c>
      <c r="R378" s="52" t="str">
        <f>IFERROR(VLOOKUP(Open[[#This Row],[TS ZH O/A 8.7.23 R]],$AZ$7:$BA$101,2,0)*R$5," ")</f>
        <v xml:space="preserve"> </v>
      </c>
      <c r="S378" s="148" t="str">
        <f>IFERROR(VLOOKUP(Open[[#This Row],[TS ZH O/B 8.7.23 R]],$AZ$7:$BA$101,2,0)*S$5," ")</f>
        <v xml:space="preserve"> </v>
      </c>
      <c r="T378" s="148" t="str">
        <f>IFERROR(VLOOKUP(Open[[#This Row],[TS BA O A 12.08.23 R]],$AZ$7:$BA$101,2,0)*T$5," ")</f>
        <v xml:space="preserve"> </v>
      </c>
      <c r="U378" s="148" t="str">
        <f>IFERROR(VLOOKUP(Open[[#This Row],[TS BA O B 12.08.23  R]],$AZ$7:$BA$101,2,0)*U$5," ")</f>
        <v xml:space="preserve"> </v>
      </c>
      <c r="V378" s="148" t="str">
        <f>IFERROR(VLOOKUP(Open[[#This Row],[SM LT O A 2.9.23 R]],$AZ$7:$BA$101,2,0)*V$5," ")</f>
        <v xml:space="preserve"> </v>
      </c>
      <c r="W378" s="148" t="str">
        <f>IFERROR(VLOOKUP(Open[[#This Row],[SM LT O B 2.9.23 R]],$AZ$7:$BA$101,2,0)*W$5," ")</f>
        <v xml:space="preserve"> </v>
      </c>
      <c r="X378" s="148" t="str">
        <f>IFERROR(VLOOKUP(Open[[#This Row],[TS LA O 16.9.23 R]],$AZ$7:$BA$101,2,0)*X$5," ")</f>
        <v xml:space="preserve"> </v>
      </c>
      <c r="Y378" s="148" t="str">
        <f>IFERROR(VLOOKUP(Open[[#This Row],[TS ZH O 8.10.23 R]],$AZ$7:$BA$101,2,0)*Y$5," ")</f>
        <v xml:space="preserve"> </v>
      </c>
      <c r="Z378" s="148" t="str">
        <f>IFERROR(VLOOKUP(Open[[#This Row],[TS ZH O/A 6.1.24 R]],$AZ$7:$BA$101,2,0)*Z$5," ")</f>
        <v xml:space="preserve"> </v>
      </c>
      <c r="AA378" s="148" t="str">
        <f>IFERROR(VLOOKUP(Open[[#This Row],[TS ZH O/B 6.1.24 R]],$AZ$7:$BA$101,2,0)*AA$5," ")</f>
        <v xml:space="preserve"> </v>
      </c>
      <c r="AB378" s="148" t="str">
        <f>IFERROR(VLOOKUP(Open[[#This Row],[TS SH O 13.1.24 R]],$AZ$7:$BA$101,2,0)*AB$5," ")</f>
        <v xml:space="preserve"> </v>
      </c>
      <c r="AC378">
        <v>0</v>
      </c>
      <c r="AD378">
        <v>0</v>
      </c>
      <c r="AE378">
        <v>0</v>
      </c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</row>
    <row r="379" spans="1:48">
      <c r="A379" s="121">
        <f>RANK(Open[[#This Row],[PR Punkte]],Open[PR Punkte],0)</f>
        <v>332</v>
      </c>
      <c r="B379" s="122">
        <f>IF(Open[[#This Row],[PR Rang beim letzten Turnier]]&gt;Open[[#This Row],[PR Rang]],1,IF(Open[[#This Row],[PR Rang beim letzten Turnier]]=Open[[#This Row],[PR Rang]],0,-1))</f>
        <v>0</v>
      </c>
      <c r="C379" s="121">
        <f>RANK(Open[[#This Row],[PR Punkte]],Open[PR Punkte],0)</f>
        <v>332</v>
      </c>
      <c r="D379" s="128" t="s">
        <v>638</v>
      </c>
      <c r="E379" s="122" t="s">
        <v>17</v>
      </c>
      <c r="F379" s="129">
        <f>SUM(Open[[#This Row],[PR 1]:[PR 3]])</f>
        <v>0</v>
      </c>
      <c r="G379" s="52">
        <f>LARGE(Open[[#This Row],[TS ZH O/B 26.03.23]:[PR3]],1)</f>
        <v>0</v>
      </c>
      <c r="H379" s="52">
        <f>LARGE(Open[[#This Row],[TS ZH O/B 26.03.23]:[PR3]],2)</f>
        <v>0</v>
      </c>
      <c r="I379" s="52">
        <f>LARGE(Open[[#This Row],[TS ZH O/B 26.03.23]:[PR3]],3)</f>
        <v>0</v>
      </c>
      <c r="J379" s="1">
        <f t="shared" si="10"/>
        <v>332</v>
      </c>
      <c r="K379" s="123">
        <f t="shared" si="11"/>
        <v>0</v>
      </c>
      <c r="L379" s="52" t="str">
        <f>IFERROR(VLOOKUP(Open[[#This Row],[TS ZH O/B 26.03.23 Rang]],$AZ$7:$BA$101,2,0)*L$5," ")</f>
        <v xml:space="preserve"> </v>
      </c>
      <c r="M379" s="52" t="str">
        <f>IFERROR(VLOOKUP(Open[[#This Row],[TS SG O 29.04.23 Rang]],$AZ$7:$BA$101,2,0)*M$5," ")</f>
        <v xml:space="preserve"> </v>
      </c>
      <c r="N379" s="52" t="str">
        <f>IFERROR(VLOOKUP(Open[[#This Row],[TS ES O 11.06.23 Rang]],$AZ$7:$BA$101,2,0)*N$5," ")</f>
        <v xml:space="preserve"> </v>
      </c>
      <c r="O379" s="52" t="str">
        <f>IFERROR(VLOOKUP(Open[[#This Row],[TS SH O 24.06.23 Rang]],$AZ$7:$BA$101,2,0)*O$5," ")</f>
        <v xml:space="preserve"> </v>
      </c>
      <c r="P379" s="52" t="str">
        <f>IFERROR(VLOOKUP(Open[[#This Row],[TS LU O A 1.6.23 R]],$AZ$7:$BA$101,2,0)*P$5," ")</f>
        <v xml:space="preserve"> </v>
      </c>
      <c r="Q379" s="52" t="str">
        <f>IFERROR(VLOOKUP(Open[[#This Row],[TS LU O B 1.6.23 R]],$AZ$7:$BA$101,2,0)*Q$5," ")</f>
        <v xml:space="preserve"> </v>
      </c>
      <c r="R379" s="52" t="str">
        <f>IFERROR(VLOOKUP(Open[[#This Row],[TS ZH O/A 8.7.23 R]],$AZ$7:$BA$101,2,0)*R$5," ")</f>
        <v xml:space="preserve"> </v>
      </c>
      <c r="S379" s="148" t="str">
        <f>IFERROR(VLOOKUP(Open[[#This Row],[TS ZH O/B 8.7.23 R]],$AZ$7:$BA$101,2,0)*S$5," ")</f>
        <v xml:space="preserve"> </v>
      </c>
      <c r="T379" s="148" t="str">
        <f>IFERROR(VLOOKUP(Open[[#This Row],[TS BA O A 12.08.23 R]],$AZ$7:$BA$101,2,0)*T$5," ")</f>
        <v xml:space="preserve"> </v>
      </c>
      <c r="U379" s="148" t="str">
        <f>IFERROR(VLOOKUP(Open[[#This Row],[TS BA O B 12.08.23  R]],$AZ$7:$BA$101,2,0)*U$5," ")</f>
        <v xml:space="preserve"> </v>
      </c>
      <c r="V379" s="148" t="str">
        <f>IFERROR(VLOOKUP(Open[[#This Row],[SM LT O A 2.9.23 R]],$AZ$7:$BA$101,2,0)*V$5," ")</f>
        <v xml:space="preserve"> </v>
      </c>
      <c r="W379" s="148" t="str">
        <f>IFERROR(VLOOKUP(Open[[#This Row],[SM LT O B 2.9.23 R]],$AZ$7:$BA$101,2,0)*W$5," ")</f>
        <v xml:space="preserve"> </v>
      </c>
      <c r="X379" s="148" t="str">
        <f>IFERROR(VLOOKUP(Open[[#This Row],[TS LA O 16.9.23 R]],$AZ$7:$BA$101,2,0)*X$5," ")</f>
        <v xml:space="preserve"> </v>
      </c>
      <c r="Y379" s="148" t="str">
        <f>IFERROR(VLOOKUP(Open[[#This Row],[TS ZH O 8.10.23 R]],$AZ$7:$BA$101,2,0)*Y$5," ")</f>
        <v xml:space="preserve"> </v>
      </c>
      <c r="Z379" s="148" t="str">
        <f>IFERROR(VLOOKUP(Open[[#This Row],[TS ZH O/A 6.1.24 R]],$AZ$7:$BA$101,2,0)*Z$5," ")</f>
        <v xml:space="preserve"> </v>
      </c>
      <c r="AA379" s="148" t="str">
        <f>IFERROR(VLOOKUP(Open[[#This Row],[TS ZH O/B 6.1.24 R]],$AZ$7:$BA$101,2,0)*AA$5," ")</f>
        <v xml:space="preserve"> </v>
      </c>
      <c r="AB379" s="148" t="str">
        <f>IFERROR(VLOOKUP(Open[[#This Row],[TS SH O 13.1.24 R]],$AZ$7:$BA$101,2,0)*AB$5," ")</f>
        <v xml:space="preserve"> </v>
      </c>
      <c r="AC379">
        <v>0</v>
      </c>
      <c r="AD379">
        <v>0</v>
      </c>
      <c r="AE379">
        <v>0</v>
      </c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</row>
    <row r="380" spans="1:48">
      <c r="A380" s="53">
        <f>RANK(Open[[#This Row],[PR Punkte]],Open[PR Punkte],0)</f>
        <v>332</v>
      </c>
      <c r="B380">
        <f>IF(Open[[#This Row],[PR Rang beim letzten Turnier]]&gt;Open[[#This Row],[PR Rang]],1,IF(Open[[#This Row],[PR Rang beim letzten Turnier]]=Open[[#This Row],[PR Rang]],0,-1))</f>
        <v>0</v>
      </c>
      <c r="C380" s="53">
        <f>RANK(Open[[#This Row],[PR Punkte]],Open[PR Punkte],0)</f>
        <v>332</v>
      </c>
      <c r="D380" s="1" t="s">
        <v>688</v>
      </c>
      <c r="E380" t="s">
        <v>633</v>
      </c>
      <c r="F380" s="99">
        <f>SUM(Open[[#This Row],[PR 1]:[PR 3]])</f>
        <v>0</v>
      </c>
      <c r="G380" s="52">
        <f>LARGE(Open[[#This Row],[TS ZH O/B 26.03.23]:[PR3]],1)</f>
        <v>0</v>
      </c>
      <c r="H380" s="52">
        <f>LARGE(Open[[#This Row],[TS ZH O/B 26.03.23]:[PR3]],2)</f>
        <v>0</v>
      </c>
      <c r="I380" s="52">
        <f>LARGE(Open[[#This Row],[TS ZH O/B 26.03.23]:[PR3]],3)</f>
        <v>0</v>
      </c>
      <c r="J380" s="1">
        <f t="shared" si="10"/>
        <v>332</v>
      </c>
      <c r="K380" s="52">
        <f t="shared" si="11"/>
        <v>0</v>
      </c>
      <c r="L380" s="52" t="str">
        <f>IFERROR(VLOOKUP(Open[[#This Row],[TS ZH O/B 26.03.23 Rang]],$AZ$7:$BA$101,2,0)*L$5," ")</f>
        <v xml:space="preserve"> </v>
      </c>
      <c r="M380" s="52" t="str">
        <f>IFERROR(VLOOKUP(Open[[#This Row],[TS SG O 29.04.23 Rang]],$AZ$7:$BA$101,2,0)*M$5," ")</f>
        <v xml:space="preserve"> </v>
      </c>
      <c r="N380" s="52" t="str">
        <f>IFERROR(VLOOKUP(Open[[#This Row],[TS ES O 11.06.23 Rang]],$AZ$7:$BA$101,2,0)*N$5," ")</f>
        <v xml:space="preserve"> </v>
      </c>
      <c r="O380" s="52" t="str">
        <f>IFERROR(VLOOKUP(Open[[#This Row],[TS SH O 24.06.23 Rang]],$AZ$7:$BA$101,2,0)*O$5," ")</f>
        <v xml:space="preserve"> </v>
      </c>
      <c r="P380" s="52" t="str">
        <f>IFERROR(VLOOKUP(Open[[#This Row],[TS LU O A 1.6.23 R]],$AZ$7:$BA$101,2,0)*P$5," ")</f>
        <v xml:space="preserve"> </v>
      </c>
      <c r="Q380" s="52" t="str">
        <f>IFERROR(VLOOKUP(Open[[#This Row],[TS LU O B 1.6.23 R]],$AZ$7:$BA$101,2,0)*Q$5," ")</f>
        <v xml:space="preserve"> </v>
      </c>
      <c r="R380" s="52" t="str">
        <f>IFERROR(VLOOKUP(Open[[#This Row],[TS ZH O/A 8.7.23 R]],$AZ$7:$BA$101,2,0)*R$5," ")</f>
        <v xml:space="preserve"> </v>
      </c>
      <c r="S380" s="148" t="str">
        <f>IFERROR(VLOOKUP(Open[[#This Row],[TS ZH O/B 8.7.23 R]],$AZ$7:$BA$101,2,0)*S$5," ")</f>
        <v xml:space="preserve"> </v>
      </c>
      <c r="T380" s="148" t="str">
        <f>IFERROR(VLOOKUP(Open[[#This Row],[TS BA O A 12.08.23 R]],$AZ$7:$BA$101,2,0)*T$5," ")</f>
        <v xml:space="preserve"> </v>
      </c>
      <c r="U380" s="148" t="str">
        <f>IFERROR(VLOOKUP(Open[[#This Row],[TS BA O B 12.08.23  R]],$AZ$7:$BA$101,2,0)*U$5," ")</f>
        <v xml:space="preserve"> </v>
      </c>
      <c r="V380" s="148" t="str">
        <f>IFERROR(VLOOKUP(Open[[#This Row],[SM LT O A 2.9.23 R]],$AZ$7:$BA$101,2,0)*V$5," ")</f>
        <v xml:space="preserve"> </v>
      </c>
      <c r="W380" s="148" t="str">
        <f>IFERROR(VLOOKUP(Open[[#This Row],[SM LT O B 2.9.23 R]],$AZ$7:$BA$101,2,0)*W$5," ")</f>
        <v xml:space="preserve"> </v>
      </c>
      <c r="X380" s="148" t="str">
        <f>IFERROR(VLOOKUP(Open[[#This Row],[TS LA O 16.9.23 R]],$AZ$7:$BA$101,2,0)*X$5," ")</f>
        <v xml:space="preserve"> </v>
      </c>
      <c r="Y380" s="148" t="str">
        <f>IFERROR(VLOOKUP(Open[[#This Row],[TS ZH O 8.10.23 R]],$AZ$7:$BA$101,2,0)*Y$5," ")</f>
        <v xml:space="preserve"> </v>
      </c>
      <c r="Z380" s="148" t="str">
        <f>IFERROR(VLOOKUP(Open[[#This Row],[TS ZH O/A 6.1.24 R]],$AZ$7:$BA$101,2,0)*Z$5," ")</f>
        <v xml:space="preserve"> </v>
      </c>
      <c r="AA380" s="148" t="str">
        <f>IFERROR(VLOOKUP(Open[[#This Row],[TS ZH O/B 6.1.24 R]],$AZ$7:$BA$101,2,0)*AA$5," ")</f>
        <v xml:space="preserve"> </v>
      </c>
      <c r="AB380" s="148" t="str">
        <f>IFERROR(VLOOKUP(Open[[#This Row],[TS SH O 13.1.24 R]],$AZ$7:$BA$101,2,0)*AB$5," ")</f>
        <v xml:space="preserve"> </v>
      </c>
      <c r="AC380">
        <v>0</v>
      </c>
      <c r="AD380">
        <v>0</v>
      </c>
      <c r="AE380">
        <v>0</v>
      </c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</row>
    <row r="381" spans="1:48">
      <c r="A381" s="53">
        <f>RANK(Open[[#This Row],[PR Punkte]],Open[PR Punkte],0)</f>
        <v>332</v>
      </c>
      <c r="B381">
        <f>IF(Open[[#This Row],[PR Rang beim letzten Turnier]]&gt;Open[[#This Row],[PR Rang]],1,IF(Open[[#This Row],[PR Rang beim letzten Turnier]]=Open[[#This Row],[PR Rang]],0,-1))</f>
        <v>0</v>
      </c>
      <c r="C381" s="53">
        <f>RANK(Open[[#This Row],[PR Punkte]],Open[PR Punkte],0)</f>
        <v>332</v>
      </c>
      <c r="D381" s="1" t="s">
        <v>691</v>
      </c>
      <c r="E381" t="s">
        <v>633</v>
      </c>
      <c r="F381" s="99">
        <f>SUM(Open[[#This Row],[PR 1]:[PR 3]])</f>
        <v>0</v>
      </c>
      <c r="G381" s="52">
        <f>LARGE(Open[[#This Row],[TS ZH O/B 26.03.23]:[PR3]],1)</f>
        <v>0</v>
      </c>
      <c r="H381" s="52">
        <f>LARGE(Open[[#This Row],[TS ZH O/B 26.03.23]:[PR3]],2)</f>
        <v>0</v>
      </c>
      <c r="I381" s="52">
        <f>LARGE(Open[[#This Row],[TS ZH O/B 26.03.23]:[PR3]],3)</f>
        <v>0</v>
      </c>
      <c r="J381" s="1">
        <f t="shared" si="10"/>
        <v>332</v>
      </c>
      <c r="K381" s="52">
        <f t="shared" si="11"/>
        <v>0</v>
      </c>
      <c r="L381" s="52" t="str">
        <f>IFERROR(VLOOKUP(Open[[#This Row],[TS ZH O/B 26.03.23 Rang]],$AZ$7:$BA$101,2,0)*L$5," ")</f>
        <v xml:space="preserve"> </v>
      </c>
      <c r="M381" s="52" t="str">
        <f>IFERROR(VLOOKUP(Open[[#This Row],[TS SG O 29.04.23 Rang]],$AZ$7:$BA$101,2,0)*M$5," ")</f>
        <v xml:space="preserve"> </v>
      </c>
      <c r="N381" s="52" t="str">
        <f>IFERROR(VLOOKUP(Open[[#This Row],[TS ES O 11.06.23 Rang]],$AZ$7:$BA$101,2,0)*N$5," ")</f>
        <v xml:space="preserve"> </v>
      </c>
      <c r="O381" s="52" t="str">
        <f>IFERROR(VLOOKUP(Open[[#This Row],[TS SH O 24.06.23 Rang]],$AZ$7:$BA$101,2,0)*O$5," ")</f>
        <v xml:space="preserve"> </v>
      </c>
      <c r="P381" s="52" t="str">
        <f>IFERROR(VLOOKUP(Open[[#This Row],[TS LU O A 1.6.23 R]],$AZ$7:$BA$101,2,0)*P$5," ")</f>
        <v xml:space="preserve"> </v>
      </c>
      <c r="Q381" s="52" t="str">
        <f>IFERROR(VLOOKUP(Open[[#This Row],[TS LU O B 1.6.23 R]],$AZ$7:$BA$101,2,0)*Q$5," ")</f>
        <v xml:space="preserve"> </v>
      </c>
      <c r="R381" s="52" t="str">
        <f>IFERROR(VLOOKUP(Open[[#This Row],[TS ZH O/A 8.7.23 R]],$AZ$7:$BA$101,2,0)*R$5," ")</f>
        <v xml:space="preserve"> </v>
      </c>
      <c r="S381" s="148" t="str">
        <f>IFERROR(VLOOKUP(Open[[#This Row],[TS ZH O/B 8.7.23 R]],$AZ$7:$BA$101,2,0)*S$5," ")</f>
        <v xml:space="preserve"> </v>
      </c>
      <c r="T381" s="148" t="str">
        <f>IFERROR(VLOOKUP(Open[[#This Row],[TS BA O A 12.08.23 R]],$AZ$7:$BA$101,2,0)*T$5," ")</f>
        <v xml:space="preserve"> </v>
      </c>
      <c r="U381" s="148" t="str">
        <f>IFERROR(VLOOKUP(Open[[#This Row],[TS BA O B 12.08.23  R]],$AZ$7:$BA$101,2,0)*U$5," ")</f>
        <v xml:space="preserve"> </v>
      </c>
      <c r="V381" s="148" t="str">
        <f>IFERROR(VLOOKUP(Open[[#This Row],[SM LT O A 2.9.23 R]],$AZ$7:$BA$101,2,0)*V$5," ")</f>
        <v xml:space="preserve"> </v>
      </c>
      <c r="W381" s="148" t="str">
        <f>IFERROR(VLOOKUP(Open[[#This Row],[SM LT O B 2.9.23 R]],$AZ$7:$BA$101,2,0)*W$5," ")</f>
        <v xml:space="preserve"> </v>
      </c>
      <c r="X381" s="148" t="str">
        <f>IFERROR(VLOOKUP(Open[[#This Row],[TS LA O 16.9.23 R]],$AZ$7:$BA$101,2,0)*X$5," ")</f>
        <v xml:space="preserve"> </v>
      </c>
      <c r="Y381" s="148" t="str">
        <f>IFERROR(VLOOKUP(Open[[#This Row],[TS ZH O 8.10.23 R]],$AZ$7:$BA$101,2,0)*Y$5," ")</f>
        <v xml:space="preserve"> </v>
      </c>
      <c r="Z381" s="148" t="str">
        <f>IFERROR(VLOOKUP(Open[[#This Row],[TS ZH O/A 6.1.24 R]],$AZ$7:$BA$101,2,0)*Z$5," ")</f>
        <v xml:space="preserve"> </v>
      </c>
      <c r="AA381" s="148" t="str">
        <f>IFERROR(VLOOKUP(Open[[#This Row],[TS ZH O/B 6.1.24 R]],$AZ$7:$BA$101,2,0)*AA$5," ")</f>
        <v xml:space="preserve"> </v>
      </c>
      <c r="AB381" s="148" t="str">
        <f>IFERROR(VLOOKUP(Open[[#This Row],[TS SH O 13.1.24 R]],$AZ$7:$BA$101,2,0)*AB$5," ")</f>
        <v xml:space="preserve"> </v>
      </c>
      <c r="AC381">
        <v>0</v>
      </c>
      <c r="AD381">
        <v>0</v>
      </c>
      <c r="AE381">
        <v>0</v>
      </c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</row>
    <row r="382" spans="1:48">
      <c r="A382" s="53">
        <f>RANK(Open[[#This Row],[PR Punkte]],Open[PR Punkte],0)</f>
        <v>332</v>
      </c>
      <c r="B382">
        <f>IF(Open[[#This Row],[PR Rang beim letzten Turnier]]&gt;Open[[#This Row],[PR Rang]],1,IF(Open[[#This Row],[PR Rang beim letzten Turnier]]=Open[[#This Row],[PR Rang]],0,-1))</f>
        <v>0</v>
      </c>
      <c r="C382" s="53">
        <f>RANK(Open[[#This Row],[PR Punkte]],Open[PR Punkte],0)</f>
        <v>332</v>
      </c>
      <c r="D382" s="1" t="s">
        <v>198</v>
      </c>
      <c r="E382" t="s">
        <v>12</v>
      </c>
      <c r="F382" s="99">
        <f>SUM(Open[[#This Row],[PR 1]:[PR 3]])</f>
        <v>0</v>
      </c>
      <c r="G382" s="52">
        <f>LARGE(Open[[#This Row],[TS ZH O/B 26.03.23]:[PR3]],1)</f>
        <v>0</v>
      </c>
      <c r="H382" s="52">
        <f>LARGE(Open[[#This Row],[TS ZH O/B 26.03.23]:[PR3]],2)</f>
        <v>0</v>
      </c>
      <c r="I382" s="52">
        <f>LARGE(Open[[#This Row],[TS ZH O/B 26.03.23]:[PR3]],3)</f>
        <v>0</v>
      </c>
      <c r="J382" s="1">
        <f t="shared" si="10"/>
        <v>332</v>
      </c>
      <c r="K382" s="52">
        <f t="shared" si="11"/>
        <v>0</v>
      </c>
      <c r="L382" s="52" t="str">
        <f>IFERROR(VLOOKUP(Open[[#This Row],[TS ZH O/B 26.03.23 Rang]],$AZ$7:$BA$101,2,0)*L$5," ")</f>
        <v xml:space="preserve"> </v>
      </c>
      <c r="M382" s="52" t="str">
        <f>IFERROR(VLOOKUP(Open[[#This Row],[TS SG O 29.04.23 Rang]],$AZ$7:$BA$101,2,0)*M$5," ")</f>
        <v xml:space="preserve"> </v>
      </c>
      <c r="N382" s="52" t="str">
        <f>IFERROR(VLOOKUP(Open[[#This Row],[TS ES O 11.06.23 Rang]],$AZ$7:$BA$101,2,0)*N$5," ")</f>
        <v xml:space="preserve"> </v>
      </c>
      <c r="O382" s="52" t="str">
        <f>IFERROR(VLOOKUP(Open[[#This Row],[TS SH O 24.06.23 Rang]],$AZ$7:$BA$101,2,0)*O$5," ")</f>
        <v xml:space="preserve"> </v>
      </c>
      <c r="P382" s="52" t="str">
        <f>IFERROR(VLOOKUP(Open[[#This Row],[TS LU O A 1.6.23 R]],$AZ$7:$BA$101,2,0)*P$5," ")</f>
        <v xml:space="preserve"> </v>
      </c>
      <c r="Q382" s="52" t="str">
        <f>IFERROR(VLOOKUP(Open[[#This Row],[TS LU O B 1.6.23 R]],$AZ$7:$BA$101,2,0)*Q$5," ")</f>
        <v xml:space="preserve"> </v>
      </c>
      <c r="R382" s="52" t="str">
        <f>IFERROR(VLOOKUP(Open[[#This Row],[TS ZH O/A 8.7.23 R]],$AZ$7:$BA$101,2,0)*R$5," ")</f>
        <v xml:space="preserve"> </v>
      </c>
      <c r="S382" s="148" t="str">
        <f>IFERROR(VLOOKUP(Open[[#This Row],[TS ZH O/B 8.7.23 R]],$AZ$7:$BA$101,2,0)*S$5," ")</f>
        <v xml:space="preserve"> </v>
      </c>
      <c r="T382" s="148" t="str">
        <f>IFERROR(VLOOKUP(Open[[#This Row],[TS BA O A 12.08.23 R]],$AZ$7:$BA$101,2,0)*T$5," ")</f>
        <v xml:space="preserve"> </v>
      </c>
      <c r="U382" s="148" t="str">
        <f>IFERROR(VLOOKUP(Open[[#This Row],[TS BA O B 12.08.23  R]],$AZ$7:$BA$101,2,0)*U$5," ")</f>
        <v xml:space="preserve"> </v>
      </c>
      <c r="V382" s="148" t="str">
        <f>IFERROR(VLOOKUP(Open[[#This Row],[SM LT O A 2.9.23 R]],$AZ$7:$BA$101,2,0)*V$5," ")</f>
        <v xml:space="preserve"> </v>
      </c>
      <c r="W382" s="148" t="str">
        <f>IFERROR(VLOOKUP(Open[[#This Row],[SM LT O B 2.9.23 R]],$AZ$7:$BA$101,2,0)*W$5," ")</f>
        <v xml:space="preserve"> </v>
      </c>
      <c r="X382" s="148" t="str">
        <f>IFERROR(VLOOKUP(Open[[#This Row],[TS LA O 16.9.23 R]],$AZ$7:$BA$101,2,0)*X$5," ")</f>
        <v xml:space="preserve"> </v>
      </c>
      <c r="Y382" s="148" t="str">
        <f>IFERROR(VLOOKUP(Open[[#This Row],[TS ZH O 8.10.23 R]],$AZ$7:$BA$101,2,0)*Y$5," ")</f>
        <v xml:space="preserve"> </v>
      </c>
      <c r="Z382" s="148" t="str">
        <f>IFERROR(VLOOKUP(Open[[#This Row],[TS ZH O/A 6.1.24 R]],$AZ$7:$BA$101,2,0)*Z$5," ")</f>
        <v xml:space="preserve"> </v>
      </c>
      <c r="AA382" s="148" t="str">
        <f>IFERROR(VLOOKUP(Open[[#This Row],[TS ZH O/B 6.1.24 R]],$AZ$7:$BA$101,2,0)*AA$5," ")</f>
        <v xml:space="preserve"> </v>
      </c>
      <c r="AB382" s="148" t="str">
        <f>IFERROR(VLOOKUP(Open[[#This Row],[TS SH O 13.1.24 R]],$AZ$7:$BA$101,2,0)*AB$5," ")</f>
        <v xml:space="preserve"> </v>
      </c>
      <c r="AC382">
        <v>0</v>
      </c>
      <c r="AD382">
        <v>0</v>
      </c>
      <c r="AE382">
        <v>0</v>
      </c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</row>
    <row r="383" spans="1:48">
      <c r="A383" s="53">
        <f>RANK(Open[[#This Row],[PR Punkte]],Open[PR Punkte],0)</f>
        <v>332</v>
      </c>
      <c r="B383">
        <f>IF(Open[[#This Row],[PR Rang beim letzten Turnier]]&gt;Open[[#This Row],[PR Rang]],1,IF(Open[[#This Row],[PR Rang beim letzten Turnier]]=Open[[#This Row],[PR Rang]],0,-1))</f>
        <v>0</v>
      </c>
      <c r="C383" s="53">
        <f>RANK(Open[[#This Row],[PR Punkte]],Open[PR Punkte],0)</f>
        <v>332</v>
      </c>
      <c r="D383" s="1" t="s">
        <v>694</v>
      </c>
      <c r="E383" t="s">
        <v>633</v>
      </c>
      <c r="F383" s="99">
        <f>SUM(Open[[#This Row],[PR 1]:[PR 3]])</f>
        <v>0</v>
      </c>
      <c r="G383" s="52">
        <f>LARGE(Open[[#This Row],[TS ZH O/B 26.03.23]:[PR3]],1)</f>
        <v>0</v>
      </c>
      <c r="H383" s="52">
        <f>LARGE(Open[[#This Row],[TS ZH O/B 26.03.23]:[PR3]],2)</f>
        <v>0</v>
      </c>
      <c r="I383" s="52">
        <f>LARGE(Open[[#This Row],[TS ZH O/B 26.03.23]:[PR3]],3)</f>
        <v>0</v>
      </c>
      <c r="J383" s="1">
        <f t="shared" si="10"/>
        <v>332</v>
      </c>
      <c r="K383" s="52">
        <f t="shared" si="11"/>
        <v>0</v>
      </c>
      <c r="L383" s="52" t="str">
        <f>IFERROR(VLOOKUP(Open[[#This Row],[TS ZH O/B 26.03.23 Rang]],$AZ$7:$BA$101,2,0)*L$5," ")</f>
        <v xml:space="preserve"> </v>
      </c>
      <c r="M383" s="52" t="str">
        <f>IFERROR(VLOOKUP(Open[[#This Row],[TS SG O 29.04.23 Rang]],$AZ$7:$BA$101,2,0)*M$5," ")</f>
        <v xml:space="preserve"> </v>
      </c>
      <c r="N383" s="52" t="str">
        <f>IFERROR(VLOOKUP(Open[[#This Row],[TS ES O 11.06.23 Rang]],$AZ$7:$BA$101,2,0)*N$5," ")</f>
        <v xml:space="preserve"> </v>
      </c>
      <c r="O383" s="52" t="str">
        <f>IFERROR(VLOOKUP(Open[[#This Row],[TS SH O 24.06.23 Rang]],$AZ$7:$BA$101,2,0)*O$5," ")</f>
        <v xml:space="preserve"> </v>
      </c>
      <c r="P383" s="52" t="str">
        <f>IFERROR(VLOOKUP(Open[[#This Row],[TS LU O A 1.6.23 R]],$AZ$7:$BA$101,2,0)*P$5," ")</f>
        <v xml:space="preserve"> </v>
      </c>
      <c r="Q383" s="52" t="str">
        <f>IFERROR(VLOOKUP(Open[[#This Row],[TS LU O B 1.6.23 R]],$AZ$7:$BA$101,2,0)*Q$5," ")</f>
        <v xml:space="preserve"> </v>
      </c>
      <c r="R383" s="52" t="str">
        <f>IFERROR(VLOOKUP(Open[[#This Row],[TS ZH O/A 8.7.23 R]],$AZ$7:$BA$101,2,0)*R$5," ")</f>
        <v xml:space="preserve"> </v>
      </c>
      <c r="S383" s="148" t="str">
        <f>IFERROR(VLOOKUP(Open[[#This Row],[TS ZH O/B 8.7.23 R]],$AZ$7:$BA$101,2,0)*S$5," ")</f>
        <v xml:space="preserve"> </v>
      </c>
      <c r="T383" s="148" t="str">
        <f>IFERROR(VLOOKUP(Open[[#This Row],[TS BA O A 12.08.23 R]],$AZ$7:$BA$101,2,0)*T$5," ")</f>
        <v xml:space="preserve"> </v>
      </c>
      <c r="U383" s="148" t="str">
        <f>IFERROR(VLOOKUP(Open[[#This Row],[TS BA O B 12.08.23  R]],$AZ$7:$BA$101,2,0)*U$5," ")</f>
        <v xml:space="preserve"> </v>
      </c>
      <c r="V383" s="148" t="str">
        <f>IFERROR(VLOOKUP(Open[[#This Row],[SM LT O A 2.9.23 R]],$AZ$7:$BA$101,2,0)*V$5," ")</f>
        <v xml:space="preserve"> </v>
      </c>
      <c r="W383" s="148" t="str">
        <f>IFERROR(VLOOKUP(Open[[#This Row],[SM LT O B 2.9.23 R]],$AZ$7:$BA$101,2,0)*W$5," ")</f>
        <v xml:space="preserve"> </v>
      </c>
      <c r="X383" s="148" t="str">
        <f>IFERROR(VLOOKUP(Open[[#This Row],[TS LA O 16.9.23 R]],$AZ$7:$BA$101,2,0)*X$5," ")</f>
        <v xml:space="preserve"> </v>
      </c>
      <c r="Y383" s="148" t="str">
        <f>IFERROR(VLOOKUP(Open[[#This Row],[TS ZH O 8.10.23 R]],$AZ$7:$BA$101,2,0)*Y$5," ")</f>
        <v xml:space="preserve"> </v>
      </c>
      <c r="Z383" s="148" t="str">
        <f>IFERROR(VLOOKUP(Open[[#This Row],[TS ZH O/A 6.1.24 R]],$AZ$7:$BA$101,2,0)*Z$5," ")</f>
        <v xml:space="preserve"> </v>
      </c>
      <c r="AA383" s="148" t="str">
        <f>IFERROR(VLOOKUP(Open[[#This Row],[TS ZH O/B 6.1.24 R]],$AZ$7:$BA$101,2,0)*AA$5," ")</f>
        <v xml:space="preserve"> </v>
      </c>
      <c r="AB383" s="148" t="str">
        <f>IFERROR(VLOOKUP(Open[[#This Row],[TS SH O 13.1.24 R]],$AZ$7:$BA$101,2,0)*AB$5," ")</f>
        <v xml:space="preserve"> </v>
      </c>
      <c r="AC383">
        <v>0</v>
      </c>
      <c r="AD383">
        <v>0</v>
      </c>
      <c r="AE383">
        <v>0</v>
      </c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</row>
    <row r="384" spans="1:48">
      <c r="A384" s="53">
        <f>RANK(Open[[#This Row],[PR Punkte]],Open[PR Punkte],0)</f>
        <v>332</v>
      </c>
      <c r="B384">
        <f>IF(Open[[#This Row],[PR Rang beim letzten Turnier]]&gt;Open[[#This Row],[PR Rang]],1,IF(Open[[#This Row],[PR Rang beim letzten Turnier]]=Open[[#This Row],[PR Rang]],0,-1))</f>
        <v>0</v>
      </c>
      <c r="C384" s="53">
        <f>RANK(Open[[#This Row],[PR Punkte]],Open[PR Punkte],0)</f>
        <v>332</v>
      </c>
      <c r="D384" s="1" t="s">
        <v>695</v>
      </c>
      <c r="E384" t="s">
        <v>633</v>
      </c>
      <c r="F384" s="99">
        <f>SUM(Open[[#This Row],[PR 1]:[PR 3]])</f>
        <v>0</v>
      </c>
      <c r="G384" s="52">
        <f>LARGE(Open[[#This Row],[TS ZH O/B 26.03.23]:[PR3]],1)</f>
        <v>0</v>
      </c>
      <c r="H384" s="52">
        <f>LARGE(Open[[#This Row],[TS ZH O/B 26.03.23]:[PR3]],2)</f>
        <v>0</v>
      </c>
      <c r="I384" s="52">
        <f>LARGE(Open[[#This Row],[TS ZH O/B 26.03.23]:[PR3]],3)</f>
        <v>0</v>
      </c>
      <c r="J384" s="1">
        <f t="shared" si="10"/>
        <v>332</v>
      </c>
      <c r="K384" s="52">
        <f t="shared" si="11"/>
        <v>0</v>
      </c>
      <c r="L384" s="52" t="str">
        <f>IFERROR(VLOOKUP(Open[[#This Row],[TS ZH O/B 26.03.23 Rang]],$AZ$7:$BA$101,2,0)*L$5," ")</f>
        <v xml:space="preserve"> </v>
      </c>
      <c r="M384" s="52" t="str">
        <f>IFERROR(VLOOKUP(Open[[#This Row],[TS SG O 29.04.23 Rang]],$AZ$7:$BA$101,2,0)*M$5," ")</f>
        <v xml:space="preserve"> </v>
      </c>
      <c r="N384" s="52" t="str">
        <f>IFERROR(VLOOKUP(Open[[#This Row],[TS ES O 11.06.23 Rang]],$AZ$7:$BA$101,2,0)*N$5," ")</f>
        <v xml:space="preserve"> </v>
      </c>
      <c r="O384" s="52" t="str">
        <f>IFERROR(VLOOKUP(Open[[#This Row],[TS SH O 24.06.23 Rang]],$AZ$7:$BA$101,2,0)*O$5," ")</f>
        <v xml:space="preserve"> </v>
      </c>
      <c r="P384" s="52" t="str">
        <f>IFERROR(VLOOKUP(Open[[#This Row],[TS LU O A 1.6.23 R]],$AZ$7:$BA$101,2,0)*P$5," ")</f>
        <v xml:space="preserve"> </v>
      </c>
      <c r="Q384" s="52" t="str">
        <f>IFERROR(VLOOKUP(Open[[#This Row],[TS LU O B 1.6.23 R]],$AZ$7:$BA$101,2,0)*Q$5," ")</f>
        <v xml:space="preserve"> </v>
      </c>
      <c r="R384" s="52" t="str">
        <f>IFERROR(VLOOKUP(Open[[#This Row],[TS ZH O/A 8.7.23 R]],$AZ$7:$BA$101,2,0)*R$5," ")</f>
        <v xml:space="preserve"> </v>
      </c>
      <c r="S384" s="148" t="str">
        <f>IFERROR(VLOOKUP(Open[[#This Row],[TS ZH O/B 8.7.23 R]],$AZ$7:$BA$101,2,0)*S$5," ")</f>
        <v xml:space="preserve"> </v>
      </c>
      <c r="T384" s="148" t="str">
        <f>IFERROR(VLOOKUP(Open[[#This Row],[TS BA O A 12.08.23 R]],$AZ$7:$BA$101,2,0)*T$5," ")</f>
        <v xml:space="preserve"> </v>
      </c>
      <c r="U384" s="148" t="str">
        <f>IFERROR(VLOOKUP(Open[[#This Row],[TS BA O B 12.08.23  R]],$AZ$7:$BA$101,2,0)*U$5," ")</f>
        <v xml:space="preserve"> </v>
      </c>
      <c r="V384" s="148" t="str">
        <f>IFERROR(VLOOKUP(Open[[#This Row],[SM LT O A 2.9.23 R]],$AZ$7:$BA$101,2,0)*V$5," ")</f>
        <v xml:space="preserve"> </v>
      </c>
      <c r="W384" s="148" t="str">
        <f>IFERROR(VLOOKUP(Open[[#This Row],[SM LT O B 2.9.23 R]],$AZ$7:$BA$101,2,0)*W$5," ")</f>
        <v xml:space="preserve"> </v>
      </c>
      <c r="X384" s="148" t="str">
        <f>IFERROR(VLOOKUP(Open[[#This Row],[TS LA O 16.9.23 R]],$AZ$7:$BA$101,2,0)*X$5," ")</f>
        <v xml:space="preserve"> </v>
      </c>
      <c r="Y384" s="148" t="str">
        <f>IFERROR(VLOOKUP(Open[[#This Row],[TS ZH O 8.10.23 R]],$AZ$7:$BA$101,2,0)*Y$5," ")</f>
        <v xml:space="preserve"> </v>
      </c>
      <c r="Z384" s="148" t="str">
        <f>IFERROR(VLOOKUP(Open[[#This Row],[TS ZH O/A 6.1.24 R]],$AZ$7:$BA$101,2,0)*Z$5," ")</f>
        <v xml:space="preserve"> </v>
      </c>
      <c r="AA384" s="148" t="str">
        <f>IFERROR(VLOOKUP(Open[[#This Row],[TS ZH O/B 6.1.24 R]],$AZ$7:$BA$101,2,0)*AA$5," ")</f>
        <v xml:space="preserve"> </v>
      </c>
      <c r="AB384" s="148" t="str">
        <f>IFERROR(VLOOKUP(Open[[#This Row],[TS SH O 13.1.24 R]],$AZ$7:$BA$101,2,0)*AB$5," ")</f>
        <v xml:space="preserve"> </v>
      </c>
      <c r="AC384">
        <v>0</v>
      </c>
      <c r="AD384">
        <v>0</v>
      </c>
      <c r="AE384">
        <v>0</v>
      </c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</row>
    <row r="385" spans="1:48">
      <c r="A385" s="53">
        <f>RANK(Open[[#This Row],[PR Punkte]],Open[PR Punkte],0)</f>
        <v>332</v>
      </c>
      <c r="B385">
        <f>IF(Open[[#This Row],[PR Rang beim letzten Turnier]]&gt;Open[[#This Row],[PR Rang]],1,IF(Open[[#This Row],[PR Rang beim letzten Turnier]]=Open[[#This Row],[PR Rang]],0,-1))</f>
        <v>0</v>
      </c>
      <c r="C385" s="53">
        <f>RANK(Open[[#This Row],[PR Punkte]],Open[PR Punkte],0)</f>
        <v>332</v>
      </c>
      <c r="D385" s="1" t="s">
        <v>696</v>
      </c>
      <c r="E385" t="s">
        <v>633</v>
      </c>
      <c r="F385" s="99">
        <f>SUM(Open[[#This Row],[PR 1]:[PR 3]])</f>
        <v>0</v>
      </c>
      <c r="G385" s="52">
        <f>LARGE(Open[[#This Row],[TS ZH O/B 26.03.23]:[PR3]],1)</f>
        <v>0</v>
      </c>
      <c r="H385" s="52">
        <f>LARGE(Open[[#This Row],[TS ZH O/B 26.03.23]:[PR3]],2)</f>
        <v>0</v>
      </c>
      <c r="I385" s="52">
        <f>LARGE(Open[[#This Row],[TS ZH O/B 26.03.23]:[PR3]],3)</f>
        <v>0</v>
      </c>
      <c r="J385" s="1">
        <f t="shared" si="10"/>
        <v>332</v>
      </c>
      <c r="K385" s="52">
        <f t="shared" si="11"/>
        <v>0</v>
      </c>
      <c r="L385" s="52" t="str">
        <f>IFERROR(VLOOKUP(Open[[#This Row],[TS ZH O/B 26.03.23 Rang]],$AZ$7:$BA$101,2,0)*L$5," ")</f>
        <v xml:space="preserve"> </v>
      </c>
      <c r="M385" s="52" t="str">
        <f>IFERROR(VLOOKUP(Open[[#This Row],[TS SG O 29.04.23 Rang]],$AZ$7:$BA$101,2,0)*M$5," ")</f>
        <v xml:space="preserve"> </v>
      </c>
      <c r="N385" s="52" t="str">
        <f>IFERROR(VLOOKUP(Open[[#This Row],[TS ES O 11.06.23 Rang]],$AZ$7:$BA$101,2,0)*N$5," ")</f>
        <v xml:space="preserve"> </v>
      </c>
      <c r="O385" s="52" t="str">
        <f>IFERROR(VLOOKUP(Open[[#This Row],[TS SH O 24.06.23 Rang]],$AZ$7:$BA$101,2,0)*O$5," ")</f>
        <v xml:space="preserve"> </v>
      </c>
      <c r="P385" s="52" t="str">
        <f>IFERROR(VLOOKUP(Open[[#This Row],[TS LU O A 1.6.23 R]],$AZ$7:$BA$101,2,0)*P$5," ")</f>
        <v xml:space="preserve"> </v>
      </c>
      <c r="Q385" s="52" t="str">
        <f>IFERROR(VLOOKUP(Open[[#This Row],[TS LU O B 1.6.23 R]],$AZ$7:$BA$101,2,0)*Q$5," ")</f>
        <v xml:space="preserve"> </v>
      </c>
      <c r="R385" s="52" t="str">
        <f>IFERROR(VLOOKUP(Open[[#This Row],[TS ZH O/A 8.7.23 R]],$AZ$7:$BA$101,2,0)*R$5," ")</f>
        <v xml:space="preserve"> </v>
      </c>
      <c r="S385" s="148" t="str">
        <f>IFERROR(VLOOKUP(Open[[#This Row],[TS ZH O/B 8.7.23 R]],$AZ$7:$BA$101,2,0)*S$5," ")</f>
        <v xml:space="preserve"> </v>
      </c>
      <c r="T385" s="148" t="str">
        <f>IFERROR(VLOOKUP(Open[[#This Row],[TS BA O A 12.08.23 R]],$AZ$7:$BA$101,2,0)*T$5," ")</f>
        <v xml:space="preserve"> </v>
      </c>
      <c r="U385" s="148" t="str">
        <f>IFERROR(VLOOKUP(Open[[#This Row],[TS BA O B 12.08.23  R]],$AZ$7:$BA$101,2,0)*U$5," ")</f>
        <v xml:space="preserve"> </v>
      </c>
      <c r="V385" s="148" t="str">
        <f>IFERROR(VLOOKUP(Open[[#This Row],[SM LT O A 2.9.23 R]],$AZ$7:$BA$101,2,0)*V$5," ")</f>
        <v xml:space="preserve"> </v>
      </c>
      <c r="W385" s="148" t="str">
        <f>IFERROR(VLOOKUP(Open[[#This Row],[SM LT O B 2.9.23 R]],$AZ$7:$BA$101,2,0)*W$5," ")</f>
        <v xml:space="preserve"> </v>
      </c>
      <c r="X385" s="148" t="str">
        <f>IFERROR(VLOOKUP(Open[[#This Row],[TS LA O 16.9.23 R]],$AZ$7:$BA$101,2,0)*X$5," ")</f>
        <v xml:space="preserve"> </v>
      </c>
      <c r="Y385" s="148" t="str">
        <f>IFERROR(VLOOKUP(Open[[#This Row],[TS ZH O 8.10.23 R]],$AZ$7:$BA$101,2,0)*Y$5," ")</f>
        <v xml:space="preserve"> </v>
      </c>
      <c r="Z385" s="148" t="str">
        <f>IFERROR(VLOOKUP(Open[[#This Row],[TS ZH O/A 6.1.24 R]],$AZ$7:$BA$101,2,0)*Z$5," ")</f>
        <v xml:space="preserve"> </v>
      </c>
      <c r="AA385" s="148" t="str">
        <f>IFERROR(VLOOKUP(Open[[#This Row],[TS ZH O/B 6.1.24 R]],$AZ$7:$BA$101,2,0)*AA$5," ")</f>
        <v xml:space="preserve"> </v>
      </c>
      <c r="AB385" s="148" t="str">
        <f>IFERROR(VLOOKUP(Open[[#This Row],[TS SH O 13.1.24 R]],$AZ$7:$BA$101,2,0)*AB$5," ")</f>
        <v xml:space="preserve"> </v>
      </c>
      <c r="AC385">
        <v>0</v>
      </c>
      <c r="AD385">
        <v>0</v>
      </c>
      <c r="AE385">
        <v>0</v>
      </c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</row>
    <row r="386" spans="1:48">
      <c r="A386" s="53">
        <f>RANK(Open[[#This Row],[PR Punkte]],Open[PR Punkte],0)</f>
        <v>332</v>
      </c>
      <c r="B386">
        <f>IF(Open[[#This Row],[PR Rang beim letzten Turnier]]&gt;Open[[#This Row],[PR Rang]],1,IF(Open[[#This Row],[PR Rang beim letzten Turnier]]=Open[[#This Row],[PR Rang]],0,-1))</f>
        <v>0</v>
      </c>
      <c r="C386" s="53">
        <f>RANK(Open[[#This Row],[PR Punkte]],Open[PR Punkte],0)</f>
        <v>332</v>
      </c>
      <c r="D386" s="1" t="s">
        <v>308</v>
      </c>
      <c r="E386" t="s">
        <v>633</v>
      </c>
      <c r="F386" s="99">
        <f>SUM(Open[[#This Row],[PR 1]:[PR 3]])</f>
        <v>0</v>
      </c>
      <c r="G386" s="52">
        <f>LARGE(Open[[#This Row],[TS ZH O/B 26.03.23]:[PR3]],1)</f>
        <v>0</v>
      </c>
      <c r="H386" s="52">
        <f>LARGE(Open[[#This Row],[TS ZH O/B 26.03.23]:[PR3]],2)</f>
        <v>0</v>
      </c>
      <c r="I386" s="52">
        <f>LARGE(Open[[#This Row],[TS ZH O/B 26.03.23]:[PR3]],3)</f>
        <v>0</v>
      </c>
      <c r="J386" s="1">
        <f t="shared" si="10"/>
        <v>332</v>
      </c>
      <c r="K386" s="52">
        <f t="shared" si="11"/>
        <v>0</v>
      </c>
      <c r="L386" s="52" t="str">
        <f>IFERROR(VLOOKUP(Open[[#This Row],[TS ZH O/B 26.03.23 Rang]],$AZ$7:$BA$101,2,0)*L$5," ")</f>
        <v xml:space="preserve"> </v>
      </c>
      <c r="M386" s="52" t="str">
        <f>IFERROR(VLOOKUP(Open[[#This Row],[TS SG O 29.04.23 Rang]],$AZ$7:$BA$101,2,0)*M$5," ")</f>
        <v xml:space="preserve"> </v>
      </c>
      <c r="N386" s="52" t="str">
        <f>IFERROR(VLOOKUP(Open[[#This Row],[TS ES O 11.06.23 Rang]],$AZ$7:$BA$101,2,0)*N$5," ")</f>
        <v xml:space="preserve"> </v>
      </c>
      <c r="O386" s="52" t="str">
        <f>IFERROR(VLOOKUP(Open[[#This Row],[TS SH O 24.06.23 Rang]],$AZ$7:$BA$101,2,0)*O$5," ")</f>
        <v xml:space="preserve"> </v>
      </c>
      <c r="P386" s="52" t="str">
        <f>IFERROR(VLOOKUP(Open[[#This Row],[TS LU O A 1.6.23 R]],$AZ$7:$BA$101,2,0)*P$5," ")</f>
        <v xml:space="preserve"> </v>
      </c>
      <c r="Q386" s="52" t="str">
        <f>IFERROR(VLOOKUP(Open[[#This Row],[TS LU O B 1.6.23 R]],$AZ$7:$BA$101,2,0)*Q$5," ")</f>
        <v xml:space="preserve"> </v>
      </c>
      <c r="R386" s="52" t="str">
        <f>IFERROR(VLOOKUP(Open[[#This Row],[TS ZH O/A 8.7.23 R]],$AZ$7:$BA$101,2,0)*R$5," ")</f>
        <v xml:space="preserve"> </v>
      </c>
      <c r="S386" s="148" t="str">
        <f>IFERROR(VLOOKUP(Open[[#This Row],[TS ZH O/B 8.7.23 R]],$AZ$7:$BA$101,2,0)*S$5," ")</f>
        <v xml:space="preserve"> </v>
      </c>
      <c r="T386" s="148" t="str">
        <f>IFERROR(VLOOKUP(Open[[#This Row],[TS BA O A 12.08.23 R]],$AZ$7:$BA$101,2,0)*T$5," ")</f>
        <v xml:space="preserve"> </v>
      </c>
      <c r="U386" s="148" t="str">
        <f>IFERROR(VLOOKUP(Open[[#This Row],[TS BA O B 12.08.23  R]],$AZ$7:$BA$101,2,0)*U$5," ")</f>
        <v xml:space="preserve"> </v>
      </c>
      <c r="V386" s="148" t="str">
        <f>IFERROR(VLOOKUP(Open[[#This Row],[SM LT O A 2.9.23 R]],$AZ$7:$BA$101,2,0)*V$5," ")</f>
        <v xml:space="preserve"> </v>
      </c>
      <c r="W386" s="148" t="str">
        <f>IFERROR(VLOOKUP(Open[[#This Row],[SM LT O B 2.9.23 R]],$AZ$7:$BA$101,2,0)*W$5," ")</f>
        <v xml:space="preserve"> </v>
      </c>
      <c r="X386" s="148" t="str">
        <f>IFERROR(VLOOKUP(Open[[#This Row],[TS LA O 16.9.23 R]],$AZ$7:$BA$101,2,0)*X$5," ")</f>
        <v xml:space="preserve"> </v>
      </c>
      <c r="Y386" s="148" t="str">
        <f>IFERROR(VLOOKUP(Open[[#This Row],[TS ZH O 8.10.23 R]],$AZ$7:$BA$101,2,0)*Y$5," ")</f>
        <v xml:space="preserve"> </v>
      </c>
      <c r="Z386" s="148" t="str">
        <f>IFERROR(VLOOKUP(Open[[#This Row],[TS ZH O/A 6.1.24 R]],$AZ$7:$BA$101,2,0)*Z$5," ")</f>
        <v xml:space="preserve"> </v>
      </c>
      <c r="AA386" s="148" t="str">
        <f>IFERROR(VLOOKUP(Open[[#This Row],[TS ZH O/B 6.1.24 R]],$AZ$7:$BA$101,2,0)*AA$5," ")</f>
        <v xml:space="preserve"> </v>
      </c>
      <c r="AB386" s="148" t="str">
        <f>IFERROR(VLOOKUP(Open[[#This Row],[TS SH O 13.1.24 R]],$AZ$7:$BA$101,2,0)*AB$5," ")</f>
        <v xml:space="preserve"> </v>
      </c>
      <c r="AC386">
        <v>0</v>
      </c>
      <c r="AD386">
        <v>0</v>
      </c>
      <c r="AE386">
        <v>0</v>
      </c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</row>
    <row r="387" spans="1:48">
      <c r="A387" s="53">
        <f>RANK(Open[[#This Row],[PR Punkte]],Open[PR Punkte],0)</f>
        <v>332</v>
      </c>
      <c r="B387">
        <f>IF(Open[[#This Row],[PR Rang beim letzten Turnier]]&gt;Open[[#This Row],[PR Rang]],1,IF(Open[[#This Row],[PR Rang beim letzten Turnier]]=Open[[#This Row],[PR Rang]],0,-1))</f>
        <v>0</v>
      </c>
      <c r="C387" s="53">
        <f>RANK(Open[[#This Row],[PR Punkte]],Open[PR Punkte],0)</f>
        <v>332</v>
      </c>
      <c r="D387" s="1" t="s">
        <v>697</v>
      </c>
      <c r="E387" t="s">
        <v>633</v>
      </c>
      <c r="F387" s="99">
        <f>SUM(Open[[#This Row],[PR 1]:[PR 3]])</f>
        <v>0</v>
      </c>
      <c r="G387" s="52">
        <f>LARGE(Open[[#This Row],[TS ZH O/B 26.03.23]:[PR3]],1)</f>
        <v>0</v>
      </c>
      <c r="H387" s="52">
        <f>LARGE(Open[[#This Row],[TS ZH O/B 26.03.23]:[PR3]],2)</f>
        <v>0</v>
      </c>
      <c r="I387" s="52">
        <f>LARGE(Open[[#This Row],[TS ZH O/B 26.03.23]:[PR3]],3)</f>
        <v>0</v>
      </c>
      <c r="J387" s="1">
        <f t="shared" si="10"/>
        <v>332</v>
      </c>
      <c r="K387" s="52">
        <f t="shared" si="11"/>
        <v>0</v>
      </c>
      <c r="L387" s="52" t="str">
        <f>IFERROR(VLOOKUP(Open[[#This Row],[TS ZH O/B 26.03.23 Rang]],$AZ$7:$BA$101,2,0)*L$5," ")</f>
        <v xml:space="preserve"> </v>
      </c>
      <c r="M387" s="52" t="str">
        <f>IFERROR(VLOOKUP(Open[[#This Row],[TS SG O 29.04.23 Rang]],$AZ$7:$BA$101,2,0)*M$5," ")</f>
        <v xml:space="preserve"> </v>
      </c>
      <c r="N387" s="52" t="str">
        <f>IFERROR(VLOOKUP(Open[[#This Row],[TS ES O 11.06.23 Rang]],$AZ$7:$BA$101,2,0)*N$5," ")</f>
        <v xml:space="preserve"> </v>
      </c>
      <c r="O387" s="52" t="str">
        <f>IFERROR(VLOOKUP(Open[[#This Row],[TS SH O 24.06.23 Rang]],$AZ$7:$BA$101,2,0)*O$5," ")</f>
        <v xml:space="preserve"> </v>
      </c>
      <c r="P387" s="52" t="str">
        <f>IFERROR(VLOOKUP(Open[[#This Row],[TS LU O A 1.6.23 R]],$AZ$7:$BA$101,2,0)*P$5," ")</f>
        <v xml:space="preserve"> </v>
      </c>
      <c r="Q387" s="52" t="str">
        <f>IFERROR(VLOOKUP(Open[[#This Row],[TS LU O B 1.6.23 R]],$AZ$7:$BA$101,2,0)*Q$5," ")</f>
        <v xml:space="preserve"> </v>
      </c>
      <c r="R387" s="52" t="str">
        <f>IFERROR(VLOOKUP(Open[[#This Row],[TS ZH O/A 8.7.23 R]],$AZ$7:$BA$101,2,0)*R$5," ")</f>
        <v xml:space="preserve"> </v>
      </c>
      <c r="S387" s="148" t="str">
        <f>IFERROR(VLOOKUP(Open[[#This Row],[TS ZH O/B 8.7.23 R]],$AZ$7:$BA$101,2,0)*S$5," ")</f>
        <v xml:space="preserve"> </v>
      </c>
      <c r="T387" s="148" t="str">
        <f>IFERROR(VLOOKUP(Open[[#This Row],[TS BA O A 12.08.23 R]],$AZ$7:$BA$101,2,0)*T$5," ")</f>
        <v xml:space="preserve"> </v>
      </c>
      <c r="U387" s="148" t="str">
        <f>IFERROR(VLOOKUP(Open[[#This Row],[TS BA O B 12.08.23  R]],$AZ$7:$BA$101,2,0)*U$5," ")</f>
        <v xml:space="preserve"> </v>
      </c>
      <c r="V387" s="148" t="str">
        <f>IFERROR(VLOOKUP(Open[[#This Row],[SM LT O A 2.9.23 R]],$AZ$7:$BA$101,2,0)*V$5," ")</f>
        <v xml:space="preserve"> </v>
      </c>
      <c r="W387" s="148" t="str">
        <f>IFERROR(VLOOKUP(Open[[#This Row],[SM LT O B 2.9.23 R]],$AZ$7:$BA$101,2,0)*W$5," ")</f>
        <v xml:space="preserve"> </v>
      </c>
      <c r="X387" s="148" t="str">
        <f>IFERROR(VLOOKUP(Open[[#This Row],[TS LA O 16.9.23 R]],$AZ$7:$BA$101,2,0)*X$5," ")</f>
        <v xml:space="preserve"> </v>
      </c>
      <c r="Y387" s="148" t="str">
        <f>IFERROR(VLOOKUP(Open[[#This Row],[TS ZH O 8.10.23 R]],$AZ$7:$BA$101,2,0)*Y$5," ")</f>
        <v xml:space="preserve"> </v>
      </c>
      <c r="Z387" s="148" t="str">
        <f>IFERROR(VLOOKUP(Open[[#This Row],[TS ZH O/A 6.1.24 R]],$AZ$7:$BA$101,2,0)*Z$5," ")</f>
        <v xml:space="preserve"> </v>
      </c>
      <c r="AA387" s="148" t="str">
        <f>IFERROR(VLOOKUP(Open[[#This Row],[TS ZH O/B 6.1.24 R]],$AZ$7:$BA$101,2,0)*AA$5," ")</f>
        <v xml:space="preserve"> </v>
      </c>
      <c r="AB387" s="148" t="str">
        <f>IFERROR(VLOOKUP(Open[[#This Row],[TS SH O 13.1.24 R]],$AZ$7:$BA$101,2,0)*AB$5," ")</f>
        <v xml:space="preserve"> </v>
      </c>
      <c r="AC387">
        <v>0</v>
      </c>
      <c r="AD387">
        <v>0</v>
      </c>
      <c r="AE387">
        <v>0</v>
      </c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</row>
    <row r="388" spans="1:48">
      <c r="A388" s="53">
        <f>RANK(Open[[#This Row],[PR Punkte]],Open[PR Punkte],0)</f>
        <v>332</v>
      </c>
      <c r="B388">
        <f>IF(Open[[#This Row],[PR Rang beim letzten Turnier]]&gt;Open[[#This Row],[PR Rang]],1,IF(Open[[#This Row],[PR Rang beim letzten Turnier]]=Open[[#This Row],[PR Rang]],0,-1))</f>
        <v>0</v>
      </c>
      <c r="C388" s="53">
        <f>RANK(Open[[#This Row],[PR Punkte]],Open[PR Punkte],0)</f>
        <v>332</v>
      </c>
      <c r="D388" s="1" t="s">
        <v>698</v>
      </c>
      <c r="E388" t="s">
        <v>633</v>
      </c>
      <c r="F388" s="99">
        <f>SUM(Open[[#This Row],[PR 1]:[PR 3]])</f>
        <v>0</v>
      </c>
      <c r="G388" s="52">
        <f>LARGE(Open[[#This Row],[TS ZH O/B 26.03.23]:[PR3]],1)</f>
        <v>0</v>
      </c>
      <c r="H388" s="52">
        <f>LARGE(Open[[#This Row],[TS ZH O/B 26.03.23]:[PR3]],2)</f>
        <v>0</v>
      </c>
      <c r="I388" s="52">
        <f>LARGE(Open[[#This Row],[TS ZH O/B 26.03.23]:[PR3]],3)</f>
        <v>0</v>
      </c>
      <c r="J388" s="1">
        <f t="shared" si="10"/>
        <v>332</v>
      </c>
      <c r="K388" s="52">
        <f t="shared" si="11"/>
        <v>0</v>
      </c>
      <c r="L388" s="52" t="str">
        <f>IFERROR(VLOOKUP(Open[[#This Row],[TS ZH O/B 26.03.23 Rang]],$AZ$7:$BA$101,2,0)*L$5," ")</f>
        <v xml:space="preserve"> </v>
      </c>
      <c r="M388" s="52" t="str">
        <f>IFERROR(VLOOKUP(Open[[#This Row],[TS SG O 29.04.23 Rang]],$AZ$7:$BA$101,2,0)*M$5," ")</f>
        <v xml:space="preserve"> </v>
      </c>
      <c r="N388" s="52" t="str">
        <f>IFERROR(VLOOKUP(Open[[#This Row],[TS ES O 11.06.23 Rang]],$AZ$7:$BA$101,2,0)*N$5," ")</f>
        <v xml:space="preserve"> </v>
      </c>
      <c r="O388" s="52" t="str">
        <f>IFERROR(VLOOKUP(Open[[#This Row],[TS SH O 24.06.23 Rang]],$AZ$7:$BA$101,2,0)*O$5," ")</f>
        <v xml:space="preserve"> </v>
      </c>
      <c r="P388" s="52" t="str">
        <f>IFERROR(VLOOKUP(Open[[#This Row],[TS LU O A 1.6.23 R]],$AZ$7:$BA$101,2,0)*P$5," ")</f>
        <v xml:space="preserve"> </v>
      </c>
      <c r="Q388" s="52" t="str">
        <f>IFERROR(VLOOKUP(Open[[#This Row],[TS LU O B 1.6.23 R]],$AZ$7:$BA$101,2,0)*Q$5," ")</f>
        <v xml:space="preserve"> </v>
      </c>
      <c r="R388" s="52" t="str">
        <f>IFERROR(VLOOKUP(Open[[#This Row],[TS ZH O/A 8.7.23 R]],$AZ$7:$BA$101,2,0)*R$5," ")</f>
        <v xml:space="preserve"> </v>
      </c>
      <c r="S388" s="148" t="str">
        <f>IFERROR(VLOOKUP(Open[[#This Row],[TS ZH O/B 8.7.23 R]],$AZ$7:$BA$101,2,0)*S$5," ")</f>
        <v xml:space="preserve"> </v>
      </c>
      <c r="T388" s="148" t="str">
        <f>IFERROR(VLOOKUP(Open[[#This Row],[TS BA O A 12.08.23 R]],$AZ$7:$BA$101,2,0)*T$5," ")</f>
        <v xml:space="preserve"> </v>
      </c>
      <c r="U388" s="148" t="str">
        <f>IFERROR(VLOOKUP(Open[[#This Row],[TS BA O B 12.08.23  R]],$AZ$7:$BA$101,2,0)*U$5," ")</f>
        <v xml:space="preserve"> </v>
      </c>
      <c r="V388" s="148" t="str">
        <f>IFERROR(VLOOKUP(Open[[#This Row],[SM LT O A 2.9.23 R]],$AZ$7:$BA$101,2,0)*V$5," ")</f>
        <v xml:space="preserve"> </v>
      </c>
      <c r="W388" s="148" t="str">
        <f>IFERROR(VLOOKUP(Open[[#This Row],[SM LT O B 2.9.23 R]],$AZ$7:$BA$101,2,0)*W$5," ")</f>
        <v xml:space="preserve"> </v>
      </c>
      <c r="X388" s="148" t="str">
        <f>IFERROR(VLOOKUP(Open[[#This Row],[TS LA O 16.9.23 R]],$AZ$7:$BA$101,2,0)*X$5," ")</f>
        <v xml:space="preserve"> </v>
      </c>
      <c r="Y388" s="148" t="str">
        <f>IFERROR(VLOOKUP(Open[[#This Row],[TS ZH O 8.10.23 R]],$AZ$7:$BA$101,2,0)*Y$5," ")</f>
        <v xml:space="preserve"> </v>
      </c>
      <c r="Z388" s="148" t="str">
        <f>IFERROR(VLOOKUP(Open[[#This Row],[TS ZH O/A 6.1.24 R]],$AZ$7:$BA$101,2,0)*Z$5," ")</f>
        <v xml:space="preserve"> </v>
      </c>
      <c r="AA388" s="148" t="str">
        <f>IFERROR(VLOOKUP(Open[[#This Row],[TS ZH O/B 6.1.24 R]],$AZ$7:$BA$101,2,0)*AA$5," ")</f>
        <v xml:space="preserve"> </v>
      </c>
      <c r="AB388" s="148" t="str">
        <f>IFERROR(VLOOKUP(Open[[#This Row],[TS SH O 13.1.24 R]],$AZ$7:$BA$101,2,0)*AB$5," ")</f>
        <v xml:space="preserve"> </v>
      </c>
      <c r="AC388">
        <v>0</v>
      </c>
      <c r="AD388">
        <v>0</v>
      </c>
      <c r="AE388">
        <v>0</v>
      </c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</row>
    <row r="389" spans="1:48">
      <c r="A389" s="53">
        <f>RANK(Open[[#This Row],[PR Punkte]],Open[PR Punkte],0)</f>
        <v>332</v>
      </c>
      <c r="B389">
        <f>IF(Open[[#This Row],[PR Rang beim letzten Turnier]]&gt;Open[[#This Row],[PR Rang]],1,IF(Open[[#This Row],[PR Rang beim letzten Turnier]]=Open[[#This Row],[PR Rang]],0,-1))</f>
        <v>0</v>
      </c>
      <c r="C389" s="53">
        <f>RANK(Open[[#This Row],[PR Punkte]],Open[PR Punkte],0)</f>
        <v>332</v>
      </c>
      <c r="D389" s="1" t="s">
        <v>699</v>
      </c>
      <c r="E389" t="s">
        <v>633</v>
      </c>
      <c r="F389" s="99">
        <f>SUM(Open[[#This Row],[PR 1]:[PR 3]])</f>
        <v>0</v>
      </c>
      <c r="G389" s="52">
        <f>LARGE(Open[[#This Row],[TS ZH O/B 26.03.23]:[PR3]],1)</f>
        <v>0</v>
      </c>
      <c r="H389" s="52">
        <f>LARGE(Open[[#This Row],[TS ZH O/B 26.03.23]:[PR3]],2)</f>
        <v>0</v>
      </c>
      <c r="I389" s="52">
        <f>LARGE(Open[[#This Row],[TS ZH O/B 26.03.23]:[PR3]],3)</f>
        <v>0</v>
      </c>
      <c r="J389" s="1">
        <f t="shared" si="10"/>
        <v>332</v>
      </c>
      <c r="K389" s="52">
        <f t="shared" si="11"/>
        <v>0</v>
      </c>
      <c r="L389" s="52" t="str">
        <f>IFERROR(VLOOKUP(Open[[#This Row],[TS ZH O/B 26.03.23 Rang]],$AZ$7:$BA$101,2,0)*L$5," ")</f>
        <v xml:space="preserve"> </v>
      </c>
      <c r="M389" s="52" t="str">
        <f>IFERROR(VLOOKUP(Open[[#This Row],[TS SG O 29.04.23 Rang]],$AZ$7:$BA$101,2,0)*M$5," ")</f>
        <v xml:space="preserve"> </v>
      </c>
      <c r="N389" s="52" t="str">
        <f>IFERROR(VLOOKUP(Open[[#This Row],[TS ES O 11.06.23 Rang]],$AZ$7:$BA$101,2,0)*N$5," ")</f>
        <v xml:space="preserve"> </v>
      </c>
      <c r="O389" s="52" t="str">
        <f>IFERROR(VLOOKUP(Open[[#This Row],[TS SH O 24.06.23 Rang]],$AZ$7:$BA$101,2,0)*O$5," ")</f>
        <v xml:space="preserve"> </v>
      </c>
      <c r="P389" s="52" t="str">
        <f>IFERROR(VLOOKUP(Open[[#This Row],[TS LU O A 1.6.23 R]],$AZ$7:$BA$101,2,0)*P$5," ")</f>
        <v xml:space="preserve"> </v>
      </c>
      <c r="Q389" s="52" t="str">
        <f>IFERROR(VLOOKUP(Open[[#This Row],[TS LU O B 1.6.23 R]],$AZ$7:$BA$101,2,0)*Q$5," ")</f>
        <v xml:space="preserve"> </v>
      </c>
      <c r="R389" s="52" t="str">
        <f>IFERROR(VLOOKUP(Open[[#This Row],[TS ZH O/A 8.7.23 R]],$AZ$7:$BA$101,2,0)*R$5," ")</f>
        <v xml:space="preserve"> </v>
      </c>
      <c r="S389" s="148" t="str">
        <f>IFERROR(VLOOKUP(Open[[#This Row],[TS ZH O/B 8.7.23 R]],$AZ$7:$BA$101,2,0)*S$5," ")</f>
        <v xml:space="preserve"> </v>
      </c>
      <c r="T389" s="148" t="str">
        <f>IFERROR(VLOOKUP(Open[[#This Row],[TS BA O A 12.08.23 R]],$AZ$7:$BA$101,2,0)*T$5," ")</f>
        <v xml:space="preserve"> </v>
      </c>
      <c r="U389" s="148" t="str">
        <f>IFERROR(VLOOKUP(Open[[#This Row],[TS BA O B 12.08.23  R]],$AZ$7:$BA$101,2,0)*U$5," ")</f>
        <v xml:space="preserve"> </v>
      </c>
      <c r="V389" s="148" t="str">
        <f>IFERROR(VLOOKUP(Open[[#This Row],[SM LT O A 2.9.23 R]],$AZ$7:$BA$101,2,0)*V$5," ")</f>
        <v xml:space="preserve"> </v>
      </c>
      <c r="W389" s="148" t="str">
        <f>IFERROR(VLOOKUP(Open[[#This Row],[SM LT O B 2.9.23 R]],$AZ$7:$BA$101,2,0)*W$5," ")</f>
        <v xml:space="preserve"> </v>
      </c>
      <c r="X389" s="148" t="str">
        <f>IFERROR(VLOOKUP(Open[[#This Row],[TS LA O 16.9.23 R]],$AZ$7:$BA$101,2,0)*X$5," ")</f>
        <v xml:space="preserve"> </v>
      </c>
      <c r="Y389" s="148" t="str">
        <f>IFERROR(VLOOKUP(Open[[#This Row],[TS ZH O 8.10.23 R]],$AZ$7:$BA$101,2,0)*Y$5," ")</f>
        <v xml:space="preserve"> </v>
      </c>
      <c r="Z389" s="148" t="str">
        <f>IFERROR(VLOOKUP(Open[[#This Row],[TS ZH O/A 6.1.24 R]],$AZ$7:$BA$101,2,0)*Z$5," ")</f>
        <v xml:space="preserve"> </v>
      </c>
      <c r="AA389" s="148" t="str">
        <f>IFERROR(VLOOKUP(Open[[#This Row],[TS ZH O/B 6.1.24 R]],$AZ$7:$BA$101,2,0)*AA$5," ")</f>
        <v xml:space="preserve"> </v>
      </c>
      <c r="AB389" s="148" t="str">
        <f>IFERROR(VLOOKUP(Open[[#This Row],[TS SH O 13.1.24 R]],$AZ$7:$BA$101,2,0)*AB$5," ")</f>
        <v xml:space="preserve"> </v>
      </c>
      <c r="AC389">
        <v>0</v>
      </c>
      <c r="AD389">
        <v>0</v>
      </c>
      <c r="AE389">
        <v>0</v>
      </c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</row>
    <row r="390" spans="1:48">
      <c r="A390" s="53">
        <f>RANK(Open[[#This Row],[PR Punkte]],Open[PR Punkte],0)</f>
        <v>332</v>
      </c>
      <c r="B390">
        <f>IF(Open[[#This Row],[PR Rang beim letzten Turnier]]&gt;Open[[#This Row],[PR Rang]],1,IF(Open[[#This Row],[PR Rang beim letzten Turnier]]=Open[[#This Row],[PR Rang]],0,-1))</f>
        <v>0</v>
      </c>
      <c r="C390" s="53">
        <f>RANK(Open[[#This Row],[PR Punkte]],Open[PR Punkte],0)</f>
        <v>332</v>
      </c>
      <c r="D390" s="1" t="s">
        <v>700</v>
      </c>
      <c r="E390" t="s">
        <v>633</v>
      </c>
      <c r="F390" s="99">
        <f>SUM(Open[[#This Row],[PR 1]:[PR 3]])</f>
        <v>0</v>
      </c>
      <c r="G390" s="52">
        <f>LARGE(Open[[#This Row],[TS ZH O/B 26.03.23]:[PR3]],1)</f>
        <v>0</v>
      </c>
      <c r="H390" s="52">
        <f>LARGE(Open[[#This Row],[TS ZH O/B 26.03.23]:[PR3]],2)</f>
        <v>0</v>
      </c>
      <c r="I390" s="52">
        <f>LARGE(Open[[#This Row],[TS ZH O/B 26.03.23]:[PR3]],3)</f>
        <v>0</v>
      </c>
      <c r="J390" s="1">
        <f t="shared" si="10"/>
        <v>332</v>
      </c>
      <c r="K390" s="52">
        <f t="shared" si="11"/>
        <v>0</v>
      </c>
      <c r="L390" s="52" t="str">
        <f>IFERROR(VLOOKUP(Open[[#This Row],[TS ZH O/B 26.03.23 Rang]],$AZ$7:$BA$101,2,0)*L$5," ")</f>
        <v xml:space="preserve"> </v>
      </c>
      <c r="M390" s="52" t="str">
        <f>IFERROR(VLOOKUP(Open[[#This Row],[TS SG O 29.04.23 Rang]],$AZ$7:$BA$101,2,0)*M$5," ")</f>
        <v xml:space="preserve"> </v>
      </c>
      <c r="N390" s="52" t="str">
        <f>IFERROR(VLOOKUP(Open[[#This Row],[TS ES O 11.06.23 Rang]],$AZ$7:$BA$101,2,0)*N$5," ")</f>
        <v xml:space="preserve"> </v>
      </c>
      <c r="O390" s="52" t="str">
        <f>IFERROR(VLOOKUP(Open[[#This Row],[TS SH O 24.06.23 Rang]],$AZ$7:$BA$101,2,0)*O$5," ")</f>
        <v xml:space="preserve"> </v>
      </c>
      <c r="P390" s="52" t="str">
        <f>IFERROR(VLOOKUP(Open[[#This Row],[TS LU O A 1.6.23 R]],$AZ$7:$BA$101,2,0)*P$5," ")</f>
        <v xml:space="preserve"> </v>
      </c>
      <c r="Q390" s="52" t="str">
        <f>IFERROR(VLOOKUP(Open[[#This Row],[TS LU O B 1.6.23 R]],$AZ$7:$BA$101,2,0)*Q$5," ")</f>
        <v xml:space="preserve"> </v>
      </c>
      <c r="R390" s="52" t="str">
        <f>IFERROR(VLOOKUP(Open[[#This Row],[TS ZH O/A 8.7.23 R]],$AZ$7:$BA$101,2,0)*R$5," ")</f>
        <v xml:space="preserve"> </v>
      </c>
      <c r="S390" s="148" t="str">
        <f>IFERROR(VLOOKUP(Open[[#This Row],[TS ZH O/B 8.7.23 R]],$AZ$7:$BA$101,2,0)*S$5," ")</f>
        <v xml:space="preserve"> </v>
      </c>
      <c r="T390" s="148" t="str">
        <f>IFERROR(VLOOKUP(Open[[#This Row],[TS BA O A 12.08.23 R]],$AZ$7:$BA$101,2,0)*T$5," ")</f>
        <v xml:space="preserve"> </v>
      </c>
      <c r="U390" s="148" t="str">
        <f>IFERROR(VLOOKUP(Open[[#This Row],[TS BA O B 12.08.23  R]],$AZ$7:$BA$101,2,0)*U$5," ")</f>
        <v xml:space="preserve"> </v>
      </c>
      <c r="V390" s="148" t="str">
        <f>IFERROR(VLOOKUP(Open[[#This Row],[SM LT O A 2.9.23 R]],$AZ$7:$BA$101,2,0)*V$5," ")</f>
        <v xml:space="preserve"> </v>
      </c>
      <c r="W390" s="148" t="str">
        <f>IFERROR(VLOOKUP(Open[[#This Row],[SM LT O B 2.9.23 R]],$AZ$7:$BA$101,2,0)*W$5," ")</f>
        <v xml:space="preserve"> </v>
      </c>
      <c r="X390" s="148" t="str">
        <f>IFERROR(VLOOKUP(Open[[#This Row],[TS LA O 16.9.23 R]],$AZ$7:$BA$101,2,0)*X$5," ")</f>
        <v xml:space="preserve"> </v>
      </c>
      <c r="Y390" s="148" t="str">
        <f>IFERROR(VLOOKUP(Open[[#This Row],[TS ZH O 8.10.23 R]],$AZ$7:$BA$101,2,0)*Y$5," ")</f>
        <v xml:space="preserve"> </v>
      </c>
      <c r="Z390" s="148" t="str">
        <f>IFERROR(VLOOKUP(Open[[#This Row],[TS ZH O/A 6.1.24 R]],$AZ$7:$BA$101,2,0)*Z$5," ")</f>
        <v xml:space="preserve"> </v>
      </c>
      <c r="AA390" s="148" t="str">
        <f>IFERROR(VLOOKUP(Open[[#This Row],[TS ZH O/B 6.1.24 R]],$AZ$7:$BA$101,2,0)*AA$5," ")</f>
        <v xml:space="preserve"> </v>
      </c>
      <c r="AB390" s="148" t="str">
        <f>IFERROR(VLOOKUP(Open[[#This Row],[TS SH O 13.1.24 R]],$AZ$7:$BA$101,2,0)*AB$5," ")</f>
        <v xml:space="preserve"> </v>
      </c>
      <c r="AC390">
        <v>0</v>
      </c>
      <c r="AD390">
        <v>0</v>
      </c>
      <c r="AE390">
        <v>0</v>
      </c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</row>
    <row r="391" spans="1:48">
      <c r="A391" s="53">
        <f>RANK(Open[[#This Row],[PR Punkte]],Open[PR Punkte],0)</f>
        <v>332</v>
      </c>
      <c r="B391">
        <f>IF(Open[[#This Row],[PR Rang beim letzten Turnier]]&gt;Open[[#This Row],[PR Rang]],1,IF(Open[[#This Row],[PR Rang beim letzten Turnier]]=Open[[#This Row],[PR Rang]],0,-1))</f>
        <v>0</v>
      </c>
      <c r="C391" s="53">
        <f>RANK(Open[[#This Row],[PR Punkte]],Open[PR Punkte],0)</f>
        <v>332</v>
      </c>
      <c r="D391" s="1" t="s">
        <v>701</v>
      </c>
      <c r="E391" t="s">
        <v>633</v>
      </c>
      <c r="F391" s="99">
        <f>SUM(Open[[#This Row],[PR 1]:[PR 3]])</f>
        <v>0</v>
      </c>
      <c r="G391" s="52">
        <f>LARGE(Open[[#This Row],[TS ZH O/B 26.03.23]:[PR3]],1)</f>
        <v>0</v>
      </c>
      <c r="H391" s="52">
        <f>LARGE(Open[[#This Row],[TS ZH O/B 26.03.23]:[PR3]],2)</f>
        <v>0</v>
      </c>
      <c r="I391" s="52">
        <f>LARGE(Open[[#This Row],[TS ZH O/B 26.03.23]:[PR3]],3)</f>
        <v>0</v>
      </c>
      <c r="J391" s="1">
        <f t="shared" ref="J391:J454" si="12">RANK(K391,$K$7:$K$944,0)</f>
        <v>332</v>
      </c>
      <c r="K391" s="52">
        <f t="shared" ref="K391:K454" si="13">SUM(L391:AE391)</f>
        <v>0</v>
      </c>
      <c r="L391" s="52" t="str">
        <f>IFERROR(VLOOKUP(Open[[#This Row],[TS ZH O/B 26.03.23 Rang]],$AZ$7:$BA$101,2,0)*L$5," ")</f>
        <v xml:space="preserve"> </v>
      </c>
      <c r="M391" s="52" t="str">
        <f>IFERROR(VLOOKUP(Open[[#This Row],[TS SG O 29.04.23 Rang]],$AZ$7:$BA$101,2,0)*M$5," ")</f>
        <v xml:space="preserve"> </v>
      </c>
      <c r="N391" s="52" t="str">
        <f>IFERROR(VLOOKUP(Open[[#This Row],[TS ES O 11.06.23 Rang]],$AZ$7:$BA$101,2,0)*N$5," ")</f>
        <v xml:space="preserve"> </v>
      </c>
      <c r="O391" s="52" t="str">
        <f>IFERROR(VLOOKUP(Open[[#This Row],[TS SH O 24.06.23 Rang]],$AZ$7:$BA$101,2,0)*O$5," ")</f>
        <v xml:space="preserve"> </v>
      </c>
      <c r="P391" s="52" t="str">
        <f>IFERROR(VLOOKUP(Open[[#This Row],[TS LU O A 1.6.23 R]],$AZ$7:$BA$101,2,0)*P$5," ")</f>
        <v xml:space="preserve"> </v>
      </c>
      <c r="Q391" s="52" t="str">
        <f>IFERROR(VLOOKUP(Open[[#This Row],[TS LU O B 1.6.23 R]],$AZ$7:$BA$101,2,0)*Q$5," ")</f>
        <v xml:space="preserve"> </v>
      </c>
      <c r="R391" s="52" t="str">
        <f>IFERROR(VLOOKUP(Open[[#This Row],[TS ZH O/A 8.7.23 R]],$AZ$7:$BA$101,2,0)*R$5," ")</f>
        <v xml:space="preserve"> </v>
      </c>
      <c r="S391" s="148" t="str">
        <f>IFERROR(VLOOKUP(Open[[#This Row],[TS ZH O/B 8.7.23 R]],$AZ$7:$BA$101,2,0)*S$5," ")</f>
        <v xml:space="preserve"> </v>
      </c>
      <c r="T391" s="148" t="str">
        <f>IFERROR(VLOOKUP(Open[[#This Row],[TS BA O A 12.08.23 R]],$AZ$7:$BA$101,2,0)*T$5," ")</f>
        <v xml:space="preserve"> </v>
      </c>
      <c r="U391" s="148" t="str">
        <f>IFERROR(VLOOKUP(Open[[#This Row],[TS BA O B 12.08.23  R]],$AZ$7:$BA$101,2,0)*U$5," ")</f>
        <v xml:space="preserve"> </v>
      </c>
      <c r="V391" s="148" t="str">
        <f>IFERROR(VLOOKUP(Open[[#This Row],[SM LT O A 2.9.23 R]],$AZ$7:$BA$101,2,0)*V$5," ")</f>
        <v xml:space="preserve"> </v>
      </c>
      <c r="W391" s="148" t="str">
        <f>IFERROR(VLOOKUP(Open[[#This Row],[SM LT O B 2.9.23 R]],$AZ$7:$BA$101,2,0)*W$5," ")</f>
        <v xml:space="preserve"> </v>
      </c>
      <c r="X391" s="148" t="str">
        <f>IFERROR(VLOOKUP(Open[[#This Row],[TS LA O 16.9.23 R]],$AZ$7:$BA$101,2,0)*X$5," ")</f>
        <v xml:space="preserve"> </v>
      </c>
      <c r="Y391" s="148" t="str">
        <f>IFERROR(VLOOKUP(Open[[#This Row],[TS ZH O 8.10.23 R]],$AZ$7:$BA$101,2,0)*Y$5," ")</f>
        <v xml:space="preserve"> </v>
      </c>
      <c r="Z391" s="148" t="str">
        <f>IFERROR(VLOOKUP(Open[[#This Row],[TS ZH O/A 6.1.24 R]],$AZ$7:$BA$101,2,0)*Z$5," ")</f>
        <v xml:space="preserve"> </v>
      </c>
      <c r="AA391" s="148" t="str">
        <f>IFERROR(VLOOKUP(Open[[#This Row],[TS ZH O/B 6.1.24 R]],$AZ$7:$BA$101,2,0)*AA$5," ")</f>
        <v xml:space="preserve"> </v>
      </c>
      <c r="AB391" s="148" t="str">
        <f>IFERROR(VLOOKUP(Open[[#This Row],[TS SH O 13.1.24 R]],$AZ$7:$BA$101,2,0)*AB$5," ")</f>
        <v xml:space="preserve"> </v>
      </c>
      <c r="AC391">
        <v>0</v>
      </c>
      <c r="AD391">
        <v>0</v>
      </c>
      <c r="AE391">
        <v>0</v>
      </c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</row>
    <row r="392" spans="1:48">
      <c r="A392" s="53">
        <f>RANK(Open[[#This Row],[PR Punkte]],Open[PR Punkte],0)</f>
        <v>332</v>
      </c>
      <c r="B392">
        <f>IF(Open[[#This Row],[PR Rang beim letzten Turnier]]&gt;Open[[#This Row],[PR Rang]],1,IF(Open[[#This Row],[PR Rang beim letzten Turnier]]=Open[[#This Row],[PR Rang]],0,-1))</f>
        <v>0</v>
      </c>
      <c r="C392" s="53">
        <f>RANK(Open[[#This Row],[PR Punkte]],Open[PR Punkte],0)</f>
        <v>332</v>
      </c>
      <c r="D392" s="1" t="s">
        <v>703</v>
      </c>
      <c r="E392" t="s">
        <v>633</v>
      </c>
      <c r="F392" s="99">
        <f>SUM(Open[[#This Row],[PR 1]:[PR 3]])</f>
        <v>0</v>
      </c>
      <c r="G392" s="52">
        <f>LARGE(Open[[#This Row],[TS ZH O/B 26.03.23]:[PR3]],1)</f>
        <v>0</v>
      </c>
      <c r="H392" s="52">
        <f>LARGE(Open[[#This Row],[TS ZH O/B 26.03.23]:[PR3]],2)</f>
        <v>0</v>
      </c>
      <c r="I392" s="52">
        <f>LARGE(Open[[#This Row],[TS ZH O/B 26.03.23]:[PR3]],3)</f>
        <v>0</v>
      </c>
      <c r="J392" s="1">
        <f t="shared" si="12"/>
        <v>332</v>
      </c>
      <c r="K392" s="52">
        <f t="shared" si="13"/>
        <v>0</v>
      </c>
      <c r="L392" s="52" t="str">
        <f>IFERROR(VLOOKUP(Open[[#This Row],[TS ZH O/B 26.03.23 Rang]],$AZ$7:$BA$101,2,0)*L$5," ")</f>
        <v xml:space="preserve"> </v>
      </c>
      <c r="M392" s="52" t="str">
        <f>IFERROR(VLOOKUP(Open[[#This Row],[TS SG O 29.04.23 Rang]],$AZ$7:$BA$101,2,0)*M$5," ")</f>
        <v xml:space="preserve"> </v>
      </c>
      <c r="N392" s="52" t="str">
        <f>IFERROR(VLOOKUP(Open[[#This Row],[TS ES O 11.06.23 Rang]],$AZ$7:$BA$101,2,0)*N$5," ")</f>
        <v xml:space="preserve"> </v>
      </c>
      <c r="O392" s="52" t="str">
        <f>IFERROR(VLOOKUP(Open[[#This Row],[TS SH O 24.06.23 Rang]],$AZ$7:$BA$101,2,0)*O$5," ")</f>
        <v xml:space="preserve"> </v>
      </c>
      <c r="P392" s="52" t="str">
        <f>IFERROR(VLOOKUP(Open[[#This Row],[TS LU O A 1.6.23 R]],$AZ$7:$BA$101,2,0)*P$5," ")</f>
        <v xml:space="preserve"> </v>
      </c>
      <c r="Q392" s="52" t="str">
        <f>IFERROR(VLOOKUP(Open[[#This Row],[TS LU O B 1.6.23 R]],$AZ$7:$BA$101,2,0)*Q$5," ")</f>
        <v xml:space="preserve"> </v>
      </c>
      <c r="R392" s="52" t="str">
        <f>IFERROR(VLOOKUP(Open[[#This Row],[TS ZH O/A 8.7.23 R]],$AZ$7:$BA$101,2,0)*R$5," ")</f>
        <v xml:space="preserve"> </v>
      </c>
      <c r="S392" s="148" t="str">
        <f>IFERROR(VLOOKUP(Open[[#This Row],[TS ZH O/B 8.7.23 R]],$AZ$7:$BA$101,2,0)*S$5," ")</f>
        <v xml:space="preserve"> </v>
      </c>
      <c r="T392" s="148" t="str">
        <f>IFERROR(VLOOKUP(Open[[#This Row],[TS BA O A 12.08.23 R]],$AZ$7:$BA$101,2,0)*T$5," ")</f>
        <v xml:space="preserve"> </v>
      </c>
      <c r="U392" s="148" t="str">
        <f>IFERROR(VLOOKUP(Open[[#This Row],[TS BA O B 12.08.23  R]],$AZ$7:$BA$101,2,0)*U$5," ")</f>
        <v xml:space="preserve"> </v>
      </c>
      <c r="V392" s="148" t="str">
        <f>IFERROR(VLOOKUP(Open[[#This Row],[SM LT O A 2.9.23 R]],$AZ$7:$BA$101,2,0)*V$5," ")</f>
        <v xml:space="preserve"> </v>
      </c>
      <c r="W392" s="148" t="str">
        <f>IFERROR(VLOOKUP(Open[[#This Row],[SM LT O B 2.9.23 R]],$AZ$7:$BA$101,2,0)*W$5," ")</f>
        <v xml:space="preserve"> </v>
      </c>
      <c r="X392" s="148" t="str">
        <f>IFERROR(VLOOKUP(Open[[#This Row],[TS LA O 16.9.23 R]],$AZ$7:$BA$101,2,0)*X$5," ")</f>
        <v xml:space="preserve"> </v>
      </c>
      <c r="Y392" s="148" t="str">
        <f>IFERROR(VLOOKUP(Open[[#This Row],[TS ZH O 8.10.23 R]],$AZ$7:$BA$101,2,0)*Y$5," ")</f>
        <v xml:space="preserve"> </v>
      </c>
      <c r="Z392" s="148" t="str">
        <f>IFERROR(VLOOKUP(Open[[#This Row],[TS ZH O/A 6.1.24 R]],$AZ$7:$BA$101,2,0)*Z$5," ")</f>
        <v xml:space="preserve"> </v>
      </c>
      <c r="AA392" s="148" t="str">
        <f>IFERROR(VLOOKUP(Open[[#This Row],[TS ZH O/B 6.1.24 R]],$AZ$7:$BA$101,2,0)*AA$5," ")</f>
        <v xml:space="preserve"> </v>
      </c>
      <c r="AB392" s="148" t="str">
        <f>IFERROR(VLOOKUP(Open[[#This Row],[TS SH O 13.1.24 R]],$AZ$7:$BA$101,2,0)*AB$5," ")</f>
        <v xml:space="preserve"> </v>
      </c>
      <c r="AC392">
        <v>0</v>
      </c>
      <c r="AD392">
        <v>0</v>
      </c>
      <c r="AE392">
        <v>0</v>
      </c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</row>
    <row r="393" spans="1:48">
      <c r="A393" s="53">
        <f>RANK(Open[[#This Row],[PR Punkte]],Open[PR Punkte],0)</f>
        <v>332</v>
      </c>
      <c r="B393">
        <f>IF(Open[[#This Row],[PR Rang beim letzten Turnier]]&gt;Open[[#This Row],[PR Rang]],1,IF(Open[[#This Row],[PR Rang beim letzten Turnier]]=Open[[#This Row],[PR Rang]],0,-1))</f>
        <v>0</v>
      </c>
      <c r="C393" s="53">
        <f>RANK(Open[[#This Row],[PR Punkte]],Open[PR Punkte],0)</f>
        <v>332</v>
      </c>
      <c r="D393" s="1" t="s">
        <v>705</v>
      </c>
      <c r="E393" t="s">
        <v>633</v>
      </c>
      <c r="F393" s="99">
        <f>SUM(Open[[#This Row],[PR 1]:[PR 3]])</f>
        <v>0</v>
      </c>
      <c r="G393" s="52">
        <f>LARGE(Open[[#This Row],[TS ZH O/B 26.03.23]:[PR3]],1)</f>
        <v>0</v>
      </c>
      <c r="H393" s="52">
        <f>LARGE(Open[[#This Row],[TS ZH O/B 26.03.23]:[PR3]],2)</f>
        <v>0</v>
      </c>
      <c r="I393" s="52">
        <f>LARGE(Open[[#This Row],[TS ZH O/B 26.03.23]:[PR3]],3)</f>
        <v>0</v>
      </c>
      <c r="J393" s="1">
        <f t="shared" si="12"/>
        <v>332</v>
      </c>
      <c r="K393" s="52">
        <f t="shared" si="13"/>
        <v>0</v>
      </c>
      <c r="L393" s="52" t="str">
        <f>IFERROR(VLOOKUP(Open[[#This Row],[TS ZH O/B 26.03.23 Rang]],$AZ$7:$BA$101,2,0)*L$5," ")</f>
        <v xml:space="preserve"> </v>
      </c>
      <c r="M393" s="52" t="str">
        <f>IFERROR(VLOOKUP(Open[[#This Row],[TS SG O 29.04.23 Rang]],$AZ$7:$BA$101,2,0)*M$5," ")</f>
        <v xml:space="preserve"> </v>
      </c>
      <c r="N393" s="52" t="str">
        <f>IFERROR(VLOOKUP(Open[[#This Row],[TS ES O 11.06.23 Rang]],$AZ$7:$BA$101,2,0)*N$5," ")</f>
        <v xml:space="preserve"> </v>
      </c>
      <c r="O393" s="52" t="str">
        <f>IFERROR(VLOOKUP(Open[[#This Row],[TS SH O 24.06.23 Rang]],$AZ$7:$BA$101,2,0)*O$5," ")</f>
        <v xml:space="preserve"> </v>
      </c>
      <c r="P393" s="52" t="str">
        <f>IFERROR(VLOOKUP(Open[[#This Row],[TS LU O A 1.6.23 R]],$AZ$7:$BA$101,2,0)*P$5," ")</f>
        <v xml:space="preserve"> </v>
      </c>
      <c r="Q393" s="52" t="str">
        <f>IFERROR(VLOOKUP(Open[[#This Row],[TS LU O B 1.6.23 R]],$AZ$7:$BA$101,2,0)*Q$5," ")</f>
        <v xml:space="preserve"> </v>
      </c>
      <c r="R393" s="52" t="str">
        <f>IFERROR(VLOOKUP(Open[[#This Row],[TS ZH O/A 8.7.23 R]],$AZ$7:$BA$101,2,0)*R$5," ")</f>
        <v xml:space="preserve"> </v>
      </c>
      <c r="S393" s="148" t="str">
        <f>IFERROR(VLOOKUP(Open[[#This Row],[TS ZH O/B 8.7.23 R]],$AZ$7:$BA$101,2,0)*S$5," ")</f>
        <v xml:space="preserve"> </v>
      </c>
      <c r="T393" s="148" t="str">
        <f>IFERROR(VLOOKUP(Open[[#This Row],[TS BA O A 12.08.23 R]],$AZ$7:$BA$101,2,0)*T$5," ")</f>
        <v xml:space="preserve"> </v>
      </c>
      <c r="U393" s="148" t="str">
        <f>IFERROR(VLOOKUP(Open[[#This Row],[TS BA O B 12.08.23  R]],$AZ$7:$BA$101,2,0)*U$5," ")</f>
        <v xml:space="preserve"> </v>
      </c>
      <c r="V393" s="148" t="str">
        <f>IFERROR(VLOOKUP(Open[[#This Row],[SM LT O A 2.9.23 R]],$AZ$7:$BA$101,2,0)*V$5," ")</f>
        <v xml:space="preserve"> </v>
      </c>
      <c r="W393" s="148" t="str">
        <f>IFERROR(VLOOKUP(Open[[#This Row],[SM LT O B 2.9.23 R]],$AZ$7:$BA$101,2,0)*W$5," ")</f>
        <v xml:space="preserve"> </v>
      </c>
      <c r="X393" s="148" t="str">
        <f>IFERROR(VLOOKUP(Open[[#This Row],[TS LA O 16.9.23 R]],$AZ$7:$BA$101,2,0)*X$5," ")</f>
        <v xml:space="preserve"> </v>
      </c>
      <c r="Y393" s="148" t="str">
        <f>IFERROR(VLOOKUP(Open[[#This Row],[TS ZH O 8.10.23 R]],$AZ$7:$BA$101,2,0)*Y$5," ")</f>
        <v xml:space="preserve"> </v>
      </c>
      <c r="Z393" s="148" t="str">
        <f>IFERROR(VLOOKUP(Open[[#This Row],[TS ZH O/A 6.1.24 R]],$AZ$7:$BA$101,2,0)*Z$5," ")</f>
        <v xml:space="preserve"> </v>
      </c>
      <c r="AA393" s="148" t="str">
        <f>IFERROR(VLOOKUP(Open[[#This Row],[TS ZH O/B 6.1.24 R]],$AZ$7:$BA$101,2,0)*AA$5," ")</f>
        <v xml:space="preserve"> </v>
      </c>
      <c r="AB393" s="148" t="str">
        <f>IFERROR(VLOOKUP(Open[[#This Row],[TS SH O 13.1.24 R]],$AZ$7:$BA$101,2,0)*AB$5," ")</f>
        <v xml:space="preserve"> </v>
      </c>
      <c r="AC393">
        <v>0</v>
      </c>
      <c r="AD393">
        <v>0</v>
      </c>
      <c r="AE393">
        <v>0</v>
      </c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</row>
    <row r="394" spans="1:48">
      <c r="A394" s="53">
        <f>RANK(Open[[#This Row],[PR Punkte]],Open[PR Punkte],0)</f>
        <v>332</v>
      </c>
      <c r="B394">
        <f>IF(Open[[#This Row],[PR Rang beim letzten Turnier]]&gt;Open[[#This Row],[PR Rang]],1,IF(Open[[#This Row],[PR Rang beim letzten Turnier]]=Open[[#This Row],[PR Rang]],0,-1))</f>
        <v>0</v>
      </c>
      <c r="C394" s="53">
        <f>RANK(Open[[#This Row],[PR Punkte]],Open[PR Punkte],0)</f>
        <v>332</v>
      </c>
      <c r="D394" s="1" t="s">
        <v>511</v>
      </c>
      <c r="E394" t="s">
        <v>633</v>
      </c>
      <c r="F394" s="99">
        <f>SUM(Open[[#This Row],[PR 1]:[PR 3]])</f>
        <v>0</v>
      </c>
      <c r="G394" s="52">
        <f>LARGE(Open[[#This Row],[TS ZH O/B 26.03.23]:[PR3]],1)</f>
        <v>0</v>
      </c>
      <c r="H394" s="52">
        <f>LARGE(Open[[#This Row],[TS ZH O/B 26.03.23]:[PR3]],2)</f>
        <v>0</v>
      </c>
      <c r="I394" s="52">
        <f>LARGE(Open[[#This Row],[TS ZH O/B 26.03.23]:[PR3]],3)</f>
        <v>0</v>
      </c>
      <c r="J394" s="1">
        <f t="shared" si="12"/>
        <v>332</v>
      </c>
      <c r="K394" s="52">
        <f t="shared" si="13"/>
        <v>0</v>
      </c>
      <c r="L394" s="52" t="str">
        <f>IFERROR(VLOOKUP(Open[[#This Row],[TS ZH O/B 26.03.23 Rang]],$AZ$7:$BA$101,2,0)*L$5," ")</f>
        <v xml:space="preserve"> </v>
      </c>
      <c r="M394" s="52" t="str">
        <f>IFERROR(VLOOKUP(Open[[#This Row],[TS SG O 29.04.23 Rang]],$AZ$7:$BA$101,2,0)*M$5," ")</f>
        <v xml:space="preserve"> </v>
      </c>
      <c r="N394" s="52" t="str">
        <f>IFERROR(VLOOKUP(Open[[#This Row],[TS ES O 11.06.23 Rang]],$AZ$7:$BA$101,2,0)*N$5," ")</f>
        <v xml:space="preserve"> </v>
      </c>
      <c r="O394" s="52" t="str">
        <f>IFERROR(VLOOKUP(Open[[#This Row],[TS SH O 24.06.23 Rang]],$AZ$7:$BA$101,2,0)*O$5," ")</f>
        <v xml:space="preserve"> </v>
      </c>
      <c r="P394" s="52" t="str">
        <f>IFERROR(VLOOKUP(Open[[#This Row],[TS LU O A 1.6.23 R]],$AZ$7:$BA$101,2,0)*P$5," ")</f>
        <v xml:space="preserve"> </v>
      </c>
      <c r="Q394" s="52" t="str">
        <f>IFERROR(VLOOKUP(Open[[#This Row],[TS LU O B 1.6.23 R]],$AZ$7:$BA$101,2,0)*Q$5," ")</f>
        <v xml:space="preserve"> </v>
      </c>
      <c r="R394" s="52" t="str">
        <f>IFERROR(VLOOKUP(Open[[#This Row],[TS ZH O/A 8.7.23 R]],$AZ$7:$BA$101,2,0)*R$5," ")</f>
        <v xml:space="preserve"> </v>
      </c>
      <c r="S394" s="148" t="str">
        <f>IFERROR(VLOOKUP(Open[[#This Row],[TS ZH O/B 8.7.23 R]],$AZ$7:$BA$101,2,0)*S$5," ")</f>
        <v xml:space="preserve"> </v>
      </c>
      <c r="T394" s="148" t="str">
        <f>IFERROR(VLOOKUP(Open[[#This Row],[TS BA O A 12.08.23 R]],$AZ$7:$BA$101,2,0)*T$5," ")</f>
        <v xml:space="preserve"> </v>
      </c>
      <c r="U394" s="148" t="str">
        <f>IFERROR(VLOOKUP(Open[[#This Row],[TS BA O B 12.08.23  R]],$AZ$7:$BA$101,2,0)*U$5," ")</f>
        <v xml:space="preserve"> </v>
      </c>
      <c r="V394" s="148" t="str">
        <f>IFERROR(VLOOKUP(Open[[#This Row],[SM LT O A 2.9.23 R]],$AZ$7:$BA$101,2,0)*V$5," ")</f>
        <v xml:space="preserve"> </v>
      </c>
      <c r="W394" s="148" t="str">
        <f>IFERROR(VLOOKUP(Open[[#This Row],[SM LT O B 2.9.23 R]],$AZ$7:$BA$101,2,0)*W$5," ")</f>
        <v xml:space="preserve"> </v>
      </c>
      <c r="X394" s="148" t="str">
        <f>IFERROR(VLOOKUP(Open[[#This Row],[TS LA O 16.9.23 R]],$AZ$7:$BA$101,2,0)*X$5," ")</f>
        <v xml:space="preserve"> </v>
      </c>
      <c r="Y394" s="148" t="str">
        <f>IFERROR(VLOOKUP(Open[[#This Row],[TS ZH O 8.10.23 R]],$AZ$7:$BA$101,2,0)*Y$5," ")</f>
        <v xml:space="preserve"> </v>
      </c>
      <c r="Z394" s="148" t="str">
        <f>IFERROR(VLOOKUP(Open[[#This Row],[TS ZH O/A 6.1.24 R]],$AZ$7:$BA$101,2,0)*Z$5," ")</f>
        <v xml:space="preserve"> </v>
      </c>
      <c r="AA394" s="148" t="str">
        <f>IFERROR(VLOOKUP(Open[[#This Row],[TS ZH O/B 6.1.24 R]],$AZ$7:$BA$101,2,0)*AA$5," ")</f>
        <v xml:space="preserve"> </v>
      </c>
      <c r="AB394" s="148" t="str">
        <f>IFERROR(VLOOKUP(Open[[#This Row],[TS SH O 13.1.24 R]],$AZ$7:$BA$101,2,0)*AB$5," ")</f>
        <v xml:space="preserve"> </v>
      </c>
      <c r="AC394">
        <v>0</v>
      </c>
      <c r="AD394">
        <v>0</v>
      </c>
      <c r="AE394">
        <v>0</v>
      </c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</row>
    <row r="395" spans="1:48">
      <c r="A395" s="53">
        <f>RANK(Open[[#This Row],[PR Punkte]],Open[PR Punkte],0)</f>
        <v>332</v>
      </c>
      <c r="B395">
        <f>IF(Open[[#This Row],[PR Rang beim letzten Turnier]]&gt;Open[[#This Row],[PR Rang]],1,IF(Open[[#This Row],[PR Rang beim letzten Turnier]]=Open[[#This Row],[PR Rang]],0,-1))</f>
        <v>0</v>
      </c>
      <c r="C395" s="53">
        <f>RANK(Open[[#This Row],[PR Punkte]],Open[PR Punkte],0)</f>
        <v>332</v>
      </c>
      <c r="D395" s="1" t="s">
        <v>508</v>
      </c>
      <c r="E395" t="s">
        <v>633</v>
      </c>
      <c r="F395" s="99">
        <f>SUM(Open[[#This Row],[PR 1]:[PR 3]])</f>
        <v>0</v>
      </c>
      <c r="G395" s="52">
        <f>LARGE(Open[[#This Row],[TS ZH O/B 26.03.23]:[PR3]],1)</f>
        <v>0</v>
      </c>
      <c r="H395" s="52">
        <f>LARGE(Open[[#This Row],[TS ZH O/B 26.03.23]:[PR3]],2)</f>
        <v>0</v>
      </c>
      <c r="I395" s="52">
        <f>LARGE(Open[[#This Row],[TS ZH O/B 26.03.23]:[PR3]],3)</f>
        <v>0</v>
      </c>
      <c r="J395" s="1">
        <f t="shared" si="12"/>
        <v>332</v>
      </c>
      <c r="K395" s="52">
        <f t="shared" si="13"/>
        <v>0</v>
      </c>
      <c r="L395" s="52" t="str">
        <f>IFERROR(VLOOKUP(Open[[#This Row],[TS ZH O/B 26.03.23 Rang]],$AZ$7:$BA$101,2,0)*L$5," ")</f>
        <v xml:space="preserve"> </v>
      </c>
      <c r="M395" s="52" t="str">
        <f>IFERROR(VLOOKUP(Open[[#This Row],[TS SG O 29.04.23 Rang]],$AZ$7:$BA$101,2,0)*M$5," ")</f>
        <v xml:space="preserve"> </v>
      </c>
      <c r="N395" s="52" t="str">
        <f>IFERROR(VLOOKUP(Open[[#This Row],[TS ES O 11.06.23 Rang]],$AZ$7:$BA$101,2,0)*N$5," ")</f>
        <v xml:space="preserve"> </v>
      </c>
      <c r="O395" s="52" t="str">
        <f>IFERROR(VLOOKUP(Open[[#This Row],[TS SH O 24.06.23 Rang]],$AZ$7:$BA$101,2,0)*O$5," ")</f>
        <v xml:space="preserve"> </v>
      </c>
      <c r="P395" s="52" t="str">
        <f>IFERROR(VLOOKUP(Open[[#This Row],[TS LU O A 1.6.23 R]],$AZ$7:$BA$101,2,0)*P$5," ")</f>
        <v xml:space="preserve"> </v>
      </c>
      <c r="Q395" s="52" t="str">
        <f>IFERROR(VLOOKUP(Open[[#This Row],[TS LU O B 1.6.23 R]],$AZ$7:$BA$101,2,0)*Q$5," ")</f>
        <v xml:space="preserve"> </v>
      </c>
      <c r="R395" s="52" t="str">
        <f>IFERROR(VLOOKUP(Open[[#This Row],[TS ZH O/A 8.7.23 R]],$AZ$7:$BA$101,2,0)*R$5," ")</f>
        <v xml:space="preserve"> </v>
      </c>
      <c r="S395" s="148" t="str">
        <f>IFERROR(VLOOKUP(Open[[#This Row],[TS ZH O/B 8.7.23 R]],$AZ$7:$BA$101,2,0)*S$5," ")</f>
        <v xml:space="preserve"> </v>
      </c>
      <c r="T395" s="148" t="str">
        <f>IFERROR(VLOOKUP(Open[[#This Row],[TS BA O A 12.08.23 R]],$AZ$7:$BA$101,2,0)*T$5," ")</f>
        <v xml:space="preserve"> </v>
      </c>
      <c r="U395" s="148" t="str">
        <f>IFERROR(VLOOKUP(Open[[#This Row],[TS BA O B 12.08.23  R]],$AZ$7:$BA$101,2,0)*U$5," ")</f>
        <v xml:space="preserve"> </v>
      </c>
      <c r="V395" s="148" t="str">
        <f>IFERROR(VLOOKUP(Open[[#This Row],[SM LT O A 2.9.23 R]],$AZ$7:$BA$101,2,0)*V$5," ")</f>
        <v xml:space="preserve"> </v>
      </c>
      <c r="W395" s="148" t="str">
        <f>IFERROR(VLOOKUP(Open[[#This Row],[SM LT O B 2.9.23 R]],$AZ$7:$BA$101,2,0)*W$5," ")</f>
        <v xml:space="preserve"> </v>
      </c>
      <c r="X395" s="148" t="str">
        <f>IFERROR(VLOOKUP(Open[[#This Row],[TS LA O 16.9.23 R]],$AZ$7:$BA$101,2,0)*X$5," ")</f>
        <v xml:space="preserve"> </v>
      </c>
      <c r="Y395" s="148" t="str">
        <f>IFERROR(VLOOKUP(Open[[#This Row],[TS ZH O 8.10.23 R]],$AZ$7:$BA$101,2,0)*Y$5," ")</f>
        <v xml:space="preserve"> </v>
      </c>
      <c r="Z395" s="148" t="str">
        <f>IFERROR(VLOOKUP(Open[[#This Row],[TS ZH O/A 6.1.24 R]],$AZ$7:$BA$101,2,0)*Z$5," ")</f>
        <v xml:space="preserve"> </v>
      </c>
      <c r="AA395" s="148" t="str">
        <f>IFERROR(VLOOKUP(Open[[#This Row],[TS ZH O/B 6.1.24 R]],$AZ$7:$BA$101,2,0)*AA$5," ")</f>
        <v xml:space="preserve"> </v>
      </c>
      <c r="AB395" s="148" t="str">
        <f>IFERROR(VLOOKUP(Open[[#This Row],[TS SH O 13.1.24 R]],$AZ$7:$BA$101,2,0)*AB$5," ")</f>
        <v xml:space="preserve"> </v>
      </c>
      <c r="AC395">
        <v>0</v>
      </c>
      <c r="AD395">
        <v>0</v>
      </c>
      <c r="AE395">
        <v>0</v>
      </c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</row>
    <row r="396" spans="1:48">
      <c r="A396" s="53">
        <f>RANK(Open[[#This Row],[PR Punkte]],Open[PR Punkte],0)</f>
        <v>332</v>
      </c>
      <c r="B396">
        <f>IF(Open[[#This Row],[PR Rang beim letzten Turnier]]&gt;Open[[#This Row],[PR Rang]],1,IF(Open[[#This Row],[PR Rang beim letzten Turnier]]=Open[[#This Row],[PR Rang]],0,-1))</f>
        <v>0</v>
      </c>
      <c r="C396" s="53">
        <f>RANK(Open[[#This Row],[PR Punkte]],Open[PR Punkte],0)</f>
        <v>332</v>
      </c>
      <c r="D396" s="1" t="s">
        <v>706</v>
      </c>
      <c r="E396" t="s">
        <v>633</v>
      </c>
      <c r="F396" s="99">
        <f>SUM(Open[[#This Row],[PR 1]:[PR 3]])</f>
        <v>0</v>
      </c>
      <c r="G396" s="52">
        <f>LARGE(Open[[#This Row],[TS ZH O/B 26.03.23]:[PR3]],1)</f>
        <v>0</v>
      </c>
      <c r="H396" s="52">
        <f>LARGE(Open[[#This Row],[TS ZH O/B 26.03.23]:[PR3]],2)</f>
        <v>0</v>
      </c>
      <c r="I396" s="52">
        <f>LARGE(Open[[#This Row],[TS ZH O/B 26.03.23]:[PR3]],3)</f>
        <v>0</v>
      </c>
      <c r="J396" s="1">
        <f t="shared" si="12"/>
        <v>332</v>
      </c>
      <c r="K396" s="52">
        <f t="shared" si="13"/>
        <v>0</v>
      </c>
      <c r="L396" s="52" t="str">
        <f>IFERROR(VLOOKUP(Open[[#This Row],[TS ZH O/B 26.03.23 Rang]],$AZ$7:$BA$101,2,0)*L$5," ")</f>
        <v xml:space="preserve"> </v>
      </c>
      <c r="M396" s="52" t="str">
        <f>IFERROR(VLOOKUP(Open[[#This Row],[TS SG O 29.04.23 Rang]],$AZ$7:$BA$101,2,0)*M$5," ")</f>
        <v xml:space="preserve"> </v>
      </c>
      <c r="N396" s="52" t="str">
        <f>IFERROR(VLOOKUP(Open[[#This Row],[TS ES O 11.06.23 Rang]],$AZ$7:$BA$101,2,0)*N$5," ")</f>
        <v xml:space="preserve"> </v>
      </c>
      <c r="O396" s="52" t="str">
        <f>IFERROR(VLOOKUP(Open[[#This Row],[TS SH O 24.06.23 Rang]],$AZ$7:$BA$101,2,0)*O$5," ")</f>
        <v xml:space="preserve"> </v>
      </c>
      <c r="P396" s="52" t="str">
        <f>IFERROR(VLOOKUP(Open[[#This Row],[TS LU O A 1.6.23 R]],$AZ$7:$BA$101,2,0)*P$5," ")</f>
        <v xml:space="preserve"> </v>
      </c>
      <c r="Q396" s="52" t="str">
        <f>IFERROR(VLOOKUP(Open[[#This Row],[TS LU O B 1.6.23 R]],$AZ$7:$BA$101,2,0)*Q$5," ")</f>
        <v xml:space="preserve"> </v>
      </c>
      <c r="R396" s="52" t="str">
        <f>IFERROR(VLOOKUP(Open[[#This Row],[TS ZH O/A 8.7.23 R]],$AZ$7:$BA$101,2,0)*R$5," ")</f>
        <v xml:space="preserve"> </v>
      </c>
      <c r="S396" s="148" t="str">
        <f>IFERROR(VLOOKUP(Open[[#This Row],[TS ZH O/B 8.7.23 R]],$AZ$7:$BA$101,2,0)*S$5," ")</f>
        <v xml:space="preserve"> </v>
      </c>
      <c r="T396" s="148" t="str">
        <f>IFERROR(VLOOKUP(Open[[#This Row],[TS BA O A 12.08.23 R]],$AZ$7:$BA$101,2,0)*T$5," ")</f>
        <v xml:space="preserve"> </v>
      </c>
      <c r="U396" s="148" t="str">
        <f>IFERROR(VLOOKUP(Open[[#This Row],[TS BA O B 12.08.23  R]],$AZ$7:$BA$101,2,0)*U$5," ")</f>
        <v xml:space="preserve"> </v>
      </c>
      <c r="V396" s="148" t="str">
        <f>IFERROR(VLOOKUP(Open[[#This Row],[SM LT O A 2.9.23 R]],$AZ$7:$BA$101,2,0)*V$5," ")</f>
        <v xml:space="preserve"> </v>
      </c>
      <c r="W396" s="148" t="str">
        <f>IFERROR(VLOOKUP(Open[[#This Row],[SM LT O B 2.9.23 R]],$AZ$7:$BA$101,2,0)*W$5," ")</f>
        <v xml:space="preserve"> </v>
      </c>
      <c r="X396" s="148" t="str">
        <f>IFERROR(VLOOKUP(Open[[#This Row],[TS LA O 16.9.23 R]],$AZ$7:$BA$101,2,0)*X$5," ")</f>
        <v xml:space="preserve"> </v>
      </c>
      <c r="Y396" s="148" t="str">
        <f>IFERROR(VLOOKUP(Open[[#This Row],[TS ZH O 8.10.23 R]],$AZ$7:$BA$101,2,0)*Y$5," ")</f>
        <v xml:space="preserve"> </v>
      </c>
      <c r="Z396" s="148" t="str">
        <f>IFERROR(VLOOKUP(Open[[#This Row],[TS ZH O/A 6.1.24 R]],$AZ$7:$BA$101,2,0)*Z$5," ")</f>
        <v xml:space="preserve"> </v>
      </c>
      <c r="AA396" s="148" t="str">
        <f>IFERROR(VLOOKUP(Open[[#This Row],[TS ZH O/B 6.1.24 R]],$AZ$7:$BA$101,2,0)*AA$5," ")</f>
        <v xml:space="preserve"> </v>
      </c>
      <c r="AB396" s="148" t="str">
        <f>IFERROR(VLOOKUP(Open[[#This Row],[TS SH O 13.1.24 R]],$AZ$7:$BA$101,2,0)*AB$5," ")</f>
        <v xml:space="preserve"> </v>
      </c>
      <c r="AC396">
        <v>0</v>
      </c>
      <c r="AD396">
        <v>0</v>
      </c>
      <c r="AE396">
        <v>0</v>
      </c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</row>
    <row r="397" spans="1:48">
      <c r="A397" s="53">
        <f>RANK(Open[[#This Row],[PR Punkte]],Open[PR Punkte],0)</f>
        <v>332</v>
      </c>
      <c r="B397">
        <f>IF(Open[[#This Row],[PR Rang beim letzten Turnier]]&gt;Open[[#This Row],[PR Rang]],1,IF(Open[[#This Row],[PR Rang beim letzten Turnier]]=Open[[#This Row],[PR Rang]],0,-1))</f>
        <v>0</v>
      </c>
      <c r="C397" s="53">
        <f>RANK(Open[[#This Row],[PR Punkte]],Open[PR Punkte],0)</f>
        <v>332</v>
      </c>
      <c r="D397" s="1" t="s">
        <v>707</v>
      </c>
      <c r="E397" t="s">
        <v>633</v>
      </c>
      <c r="F397" s="99">
        <f>SUM(Open[[#This Row],[PR 1]:[PR 3]])</f>
        <v>0</v>
      </c>
      <c r="G397" s="52">
        <f>LARGE(Open[[#This Row],[TS ZH O/B 26.03.23]:[PR3]],1)</f>
        <v>0</v>
      </c>
      <c r="H397" s="52">
        <f>LARGE(Open[[#This Row],[TS ZH O/B 26.03.23]:[PR3]],2)</f>
        <v>0</v>
      </c>
      <c r="I397" s="52">
        <f>LARGE(Open[[#This Row],[TS ZH O/B 26.03.23]:[PR3]],3)</f>
        <v>0</v>
      </c>
      <c r="J397" s="1">
        <f t="shared" si="12"/>
        <v>332</v>
      </c>
      <c r="K397" s="52">
        <f t="shared" si="13"/>
        <v>0</v>
      </c>
      <c r="L397" s="52" t="str">
        <f>IFERROR(VLOOKUP(Open[[#This Row],[TS ZH O/B 26.03.23 Rang]],$AZ$7:$BA$101,2,0)*L$5," ")</f>
        <v xml:space="preserve"> </v>
      </c>
      <c r="M397" s="52" t="str">
        <f>IFERROR(VLOOKUP(Open[[#This Row],[TS SG O 29.04.23 Rang]],$AZ$7:$BA$101,2,0)*M$5," ")</f>
        <v xml:space="preserve"> </v>
      </c>
      <c r="N397" s="52" t="str">
        <f>IFERROR(VLOOKUP(Open[[#This Row],[TS ES O 11.06.23 Rang]],$AZ$7:$BA$101,2,0)*N$5," ")</f>
        <v xml:space="preserve"> </v>
      </c>
      <c r="O397" s="52" t="str">
        <f>IFERROR(VLOOKUP(Open[[#This Row],[TS SH O 24.06.23 Rang]],$AZ$7:$BA$101,2,0)*O$5," ")</f>
        <v xml:space="preserve"> </v>
      </c>
      <c r="P397" s="52" t="str">
        <f>IFERROR(VLOOKUP(Open[[#This Row],[TS LU O A 1.6.23 R]],$AZ$7:$BA$101,2,0)*P$5," ")</f>
        <v xml:space="preserve"> </v>
      </c>
      <c r="Q397" s="52" t="str">
        <f>IFERROR(VLOOKUP(Open[[#This Row],[TS LU O B 1.6.23 R]],$AZ$7:$BA$101,2,0)*Q$5," ")</f>
        <v xml:space="preserve"> </v>
      </c>
      <c r="R397" s="52" t="str">
        <f>IFERROR(VLOOKUP(Open[[#This Row],[TS ZH O/A 8.7.23 R]],$AZ$7:$BA$101,2,0)*R$5," ")</f>
        <v xml:space="preserve"> </v>
      </c>
      <c r="S397" s="148" t="str">
        <f>IFERROR(VLOOKUP(Open[[#This Row],[TS ZH O/B 8.7.23 R]],$AZ$7:$BA$101,2,0)*S$5," ")</f>
        <v xml:space="preserve"> </v>
      </c>
      <c r="T397" s="148" t="str">
        <f>IFERROR(VLOOKUP(Open[[#This Row],[TS BA O A 12.08.23 R]],$AZ$7:$BA$101,2,0)*T$5," ")</f>
        <v xml:space="preserve"> </v>
      </c>
      <c r="U397" s="148" t="str">
        <f>IFERROR(VLOOKUP(Open[[#This Row],[TS BA O B 12.08.23  R]],$AZ$7:$BA$101,2,0)*U$5," ")</f>
        <v xml:space="preserve"> </v>
      </c>
      <c r="V397" s="148" t="str">
        <f>IFERROR(VLOOKUP(Open[[#This Row],[SM LT O A 2.9.23 R]],$AZ$7:$BA$101,2,0)*V$5," ")</f>
        <v xml:space="preserve"> </v>
      </c>
      <c r="W397" s="148" t="str">
        <f>IFERROR(VLOOKUP(Open[[#This Row],[SM LT O B 2.9.23 R]],$AZ$7:$BA$101,2,0)*W$5," ")</f>
        <v xml:space="preserve"> </v>
      </c>
      <c r="X397" s="148" t="str">
        <f>IFERROR(VLOOKUP(Open[[#This Row],[TS LA O 16.9.23 R]],$AZ$7:$BA$101,2,0)*X$5," ")</f>
        <v xml:space="preserve"> </v>
      </c>
      <c r="Y397" s="148" t="str">
        <f>IFERROR(VLOOKUP(Open[[#This Row],[TS ZH O 8.10.23 R]],$AZ$7:$BA$101,2,0)*Y$5," ")</f>
        <v xml:space="preserve"> </v>
      </c>
      <c r="Z397" s="148" t="str">
        <f>IFERROR(VLOOKUP(Open[[#This Row],[TS ZH O/A 6.1.24 R]],$AZ$7:$BA$101,2,0)*Z$5," ")</f>
        <v xml:space="preserve"> </v>
      </c>
      <c r="AA397" s="148" t="str">
        <f>IFERROR(VLOOKUP(Open[[#This Row],[TS ZH O/B 6.1.24 R]],$AZ$7:$BA$101,2,0)*AA$5," ")</f>
        <v xml:space="preserve"> </v>
      </c>
      <c r="AB397" s="148" t="str">
        <f>IFERROR(VLOOKUP(Open[[#This Row],[TS SH O 13.1.24 R]],$AZ$7:$BA$101,2,0)*AB$5," ")</f>
        <v xml:space="preserve"> </v>
      </c>
      <c r="AC397">
        <v>0</v>
      </c>
      <c r="AD397">
        <v>0</v>
      </c>
      <c r="AE397">
        <v>0</v>
      </c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</row>
    <row r="398" spans="1:48">
      <c r="A398" s="53">
        <f>RANK(Open[[#This Row],[PR Punkte]],Open[PR Punkte],0)</f>
        <v>332</v>
      </c>
      <c r="B398">
        <f>IF(Open[[#This Row],[PR Rang beim letzten Turnier]]&gt;Open[[#This Row],[PR Rang]],1,IF(Open[[#This Row],[PR Rang beim letzten Turnier]]=Open[[#This Row],[PR Rang]],0,-1))</f>
        <v>0</v>
      </c>
      <c r="C398" s="53">
        <f>RANK(Open[[#This Row],[PR Punkte]],Open[PR Punkte],0)</f>
        <v>332</v>
      </c>
      <c r="D398" s="1" t="s">
        <v>708</v>
      </c>
      <c r="E398" t="s">
        <v>633</v>
      </c>
      <c r="F398" s="99">
        <f>SUM(Open[[#This Row],[PR 1]:[PR 3]])</f>
        <v>0</v>
      </c>
      <c r="G398" s="52">
        <f>LARGE(Open[[#This Row],[TS ZH O/B 26.03.23]:[PR3]],1)</f>
        <v>0</v>
      </c>
      <c r="H398" s="52">
        <f>LARGE(Open[[#This Row],[TS ZH O/B 26.03.23]:[PR3]],2)</f>
        <v>0</v>
      </c>
      <c r="I398" s="52">
        <f>LARGE(Open[[#This Row],[TS ZH O/B 26.03.23]:[PR3]],3)</f>
        <v>0</v>
      </c>
      <c r="J398" s="1">
        <f t="shared" si="12"/>
        <v>332</v>
      </c>
      <c r="K398" s="52">
        <f t="shared" si="13"/>
        <v>0</v>
      </c>
      <c r="L398" s="52" t="str">
        <f>IFERROR(VLOOKUP(Open[[#This Row],[TS ZH O/B 26.03.23 Rang]],$AZ$7:$BA$101,2,0)*L$5," ")</f>
        <v xml:space="preserve"> </v>
      </c>
      <c r="M398" s="52" t="str">
        <f>IFERROR(VLOOKUP(Open[[#This Row],[TS SG O 29.04.23 Rang]],$AZ$7:$BA$101,2,0)*M$5," ")</f>
        <v xml:space="preserve"> </v>
      </c>
      <c r="N398" s="52" t="str">
        <f>IFERROR(VLOOKUP(Open[[#This Row],[TS ES O 11.06.23 Rang]],$AZ$7:$BA$101,2,0)*N$5," ")</f>
        <v xml:space="preserve"> </v>
      </c>
      <c r="O398" s="52" t="str">
        <f>IFERROR(VLOOKUP(Open[[#This Row],[TS SH O 24.06.23 Rang]],$AZ$7:$BA$101,2,0)*O$5," ")</f>
        <v xml:space="preserve"> </v>
      </c>
      <c r="P398" s="52" t="str">
        <f>IFERROR(VLOOKUP(Open[[#This Row],[TS LU O A 1.6.23 R]],$AZ$7:$BA$101,2,0)*P$5," ")</f>
        <v xml:space="preserve"> </v>
      </c>
      <c r="Q398" s="52" t="str">
        <f>IFERROR(VLOOKUP(Open[[#This Row],[TS LU O B 1.6.23 R]],$AZ$7:$BA$101,2,0)*Q$5," ")</f>
        <v xml:space="preserve"> </v>
      </c>
      <c r="R398" s="52" t="str">
        <f>IFERROR(VLOOKUP(Open[[#This Row],[TS ZH O/A 8.7.23 R]],$AZ$7:$BA$101,2,0)*R$5," ")</f>
        <v xml:space="preserve"> </v>
      </c>
      <c r="S398" s="148" t="str">
        <f>IFERROR(VLOOKUP(Open[[#This Row],[TS ZH O/B 8.7.23 R]],$AZ$7:$BA$101,2,0)*S$5," ")</f>
        <v xml:space="preserve"> </v>
      </c>
      <c r="T398" s="148" t="str">
        <f>IFERROR(VLOOKUP(Open[[#This Row],[TS BA O A 12.08.23 R]],$AZ$7:$BA$101,2,0)*T$5," ")</f>
        <v xml:space="preserve"> </v>
      </c>
      <c r="U398" s="148" t="str">
        <f>IFERROR(VLOOKUP(Open[[#This Row],[TS BA O B 12.08.23  R]],$AZ$7:$BA$101,2,0)*U$5," ")</f>
        <v xml:space="preserve"> </v>
      </c>
      <c r="V398" s="148" t="str">
        <f>IFERROR(VLOOKUP(Open[[#This Row],[SM LT O A 2.9.23 R]],$AZ$7:$BA$101,2,0)*V$5," ")</f>
        <v xml:space="preserve"> </v>
      </c>
      <c r="W398" s="148" t="str">
        <f>IFERROR(VLOOKUP(Open[[#This Row],[SM LT O B 2.9.23 R]],$AZ$7:$BA$101,2,0)*W$5," ")</f>
        <v xml:space="preserve"> </v>
      </c>
      <c r="X398" s="148" t="str">
        <f>IFERROR(VLOOKUP(Open[[#This Row],[TS LA O 16.9.23 R]],$AZ$7:$BA$101,2,0)*X$5," ")</f>
        <v xml:space="preserve"> </v>
      </c>
      <c r="Y398" s="148" t="str">
        <f>IFERROR(VLOOKUP(Open[[#This Row],[TS ZH O 8.10.23 R]],$AZ$7:$BA$101,2,0)*Y$5," ")</f>
        <v xml:space="preserve"> </v>
      </c>
      <c r="Z398" s="148" t="str">
        <f>IFERROR(VLOOKUP(Open[[#This Row],[TS ZH O/A 6.1.24 R]],$AZ$7:$BA$101,2,0)*Z$5," ")</f>
        <v xml:space="preserve"> </v>
      </c>
      <c r="AA398" s="148" t="str">
        <f>IFERROR(VLOOKUP(Open[[#This Row],[TS ZH O/B 6.1.24 R]],$AZ$7:$BA$101,2,0)*AA$5," ")</f>
        <v xml:space="preserve"> </v>
      </c>
      <c r="AB398" s="148" t="str">
        <f>IFERROR(VLOOKUP(Open[[#This Row],[TS SH O 13.1.24 R]],$AZ$7:$BA$101,2,0)*AB$5," ")</f>
        <v xml:space="preserve"> </v>
      </c>
      <c r="AC398">
        <v>0</v>
      </c>
      <c r="AD398">
        <v>0</v>
      </c>
      <c r="AE398">
        <v>0</v>
      </c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</row>
    <row r="399" spans="1:48">
      <c r="A399" s="53">
        <f>RANK(Open[[#This Row],[PR Punkte]],Open[PR Punkte],0)</f>
        <v>332</v>
      </c>
      <c r="B399">
        <f>IF(Open[[#This Row],[PR Rang beim letzten Turnier]]&gt;Open[[#This Row],[PR Rang]],1,IF(Open[[#This Row],[PR Rang beim letzten Turnier]]=Open[[#This Row],[PR Rang]],0,-1))</f>
        <v>0</v>
      </c>
      <c r="C399" s="53">
        <f>RANK(Open[[#This Row],[PR Punkte]],Open[PR Punkte],0)</f>
        <v>332</v>
      </c>
      <c r="D399" s="1" t="s">
        <v>709</v>
      </c>
      <c r="E399" t="s">
        <v>633</v>
      </c>
      <c r="F399" s="99">
        <f>SUM(Open[[#This Row],[PR 1]:[PR 3]])</f>
        <v>0</v>
      </c>
      <c r="G399" s="52">
        <f>LARGE(Open[[#This Row],[TS ZH O/B 26.03.23]:[PR3]],1)</f>
        <v>0</v>
      </c>
      <c r="H399" s="52">
        <f>LARGE(Open[[#This Row],[TS ZH O/B 26.03.23]:[PR3]],2)</f>
        <v>0</v>
      </c>
      <c r="I399" s="52">
        <f>LARGE(Open[[#This Row],[TS ZH O/B 26.03.23]:[PR3]],3)</f>
        <v>0</v>
      </c>
      <c r="J399" s="1">
        <f t="shared" si="12"/>
        <v>332</v>
      </c>
      <c r="K399" s="52">
        <f t="shared" si="13"/>
        <v>0</v>
      </c>
      <c r="L399" s="52" t="str">
        <f>IFERROR(VLOOKUP(Open[[#This Row],[TS ZH O/B 26.03.23 Rang]],$AZ$7:$BA$101,2,0)*L$5," ")</f>
        <v xml:space="preserve"> </v>
      </c>
      <c r="M399" s="52" t="str">
        <f>IFERROR(VLOOKUP(Open[[#This Row],[TS SG O 29.04.23 Rang]],$AZ$7:$BA$101,2,0)*M$5," ")</f>
        <v xml:space="preserve"> </v>
      </c>
      <c r="N399" s="52" t="str">
        <f>IFERROR(VLOOKUP(Open[[#This Row],[TS ES O 11.06.23 Rang]],$AZ$7:$BA$101,2,0)*N$5," ")</f>
        <v xml:space="preserve"> </v>
      </c>
      <c r="O399" s="52" t="str">
        <f>IFERROR(VLOOKUP(Open[[#This Row],[TS SH O 24.06.23 Rang]],$AZ$7:$BA$101,2,0)*O$5," ")</f>
        <v xml:space="preserve"> </v>
      </c>
      <c r="P399" s="52" t="str">
        <f>IFERROR(VLOOKUP(Open[[#This Row],[TS LU O A 1.6.23 R]],$AZ$7:$BA$101,2,0)*P$5," ")</f>
        <v xml:space="preserve"> </v>
      </c>
      <c r="Q399" s="52" t="str">
        <f>IFERROR(VLOOKUP(Open[[#This Row],[TS LU O B 1.6.23 R]],$AZ$7:$BA$101,2,0)*Q$5," ")</f>
        <v xml:space="preserve"> </v>
      </c>
      <c r="R399" s="52" t="str">
        <f>IFERROR(VLOOKUP(Open[[#This Row],[TS ZH O/A 8.7.23 R]],$AZ$7:$BA$101,2,0)*R$5," ")</f>
        <v xml:space="preserve"> </v>
      </c>
      <c r="S399" s="148" t="str">
        <f>IFERROR(VLOOKUP(Open[[#This Row],[TS ZH O/B 8.7.23 R]],$AZ$7:$BA$101,2,0)*S$5," ")</f>
        <v xml:space="preserve"> </v>
      </c>
      <c r="T399" s="148" t="str">
        <f>IFERROR(VLOOKUP(Open[[#This Row],[TS BA O A 12.08.23 R]],$AZ$7:$BA$101,2,0)*T$5," ")</f>
        <v xml:space="preserve"> </v>
      </c>
      <c r="U399" s="148" t="str">
        <f>IFERROR(VLOOKUP(Open[[#This Row],[TS BA O B 12.08.23  R]],$AZ$7:$BA$101,2,0)*U$5," ")</f>
        <v xml:space="preserve"> </v>
      </c>
      <c r="V399" s="148" t="str">
        <f>IFERROR(VLOOKUP(Open[[#This Row],[SM LT O A 2.9.23 R]],$AZ$7:$BA$101,2,0)*V$5," ")</f>
        <v xml:space="preserve"> </v>
      </c>
      <c r="W399" s="148" t="str">
        <f>IFERROR(VLOOKUP(Open[[#This Row],[SM LT O B 2.9.23 R]],$AZ$7:$BA$101,2,0)*W$5," ")</f>
        <v xml:space="preserve"> </v>
      </c>
      <c r="X399" s="148" t="str">
        <f>IFERROR(VLOOKUP(Open[[#This Row],[TS LA O 16.9.23 R]],$AZ$7:$BA$101,2,0)*X$5," ")</f>
        <v xml:space="preserve"> </v>
      </c>
      <c r="Y399" s="148" t="str">
        <f>IFERROR(VLOOKUP(Open[[#This Row],[TS ZH O 8.10.23 R]],$AZ$7:$BA$101,2,0)*Y$5," ")</f>
        <v xml:space="preserve"> </v>
      </c>
      <c r="Z399" s="148" t="str">
        <f>IFERROR(VLOOKUP(Open[[#This Row],[TS ZH O/A 6.1.24 R]],$AZ$7:$BA$101,2,0)*Z$5," ")</f>
        <v xml:space="preserve"> </v>
      </c>
      <c r="AA399" s="148" t="str">
        <f>IFERROR(VLOOKUP(Open[[#This Row],[TS ZH O/B 6.1.24 R]],$AZ$7:$BA$101,2,0)*AA$5," ")</f>
        <v xml:space="preserve"> </v>
      </c>
      <c r="AB399" s="148" t="str">
        <f>IFERROR(VLOOKUP(Open[[#This Row],[TS SH O 13.1.24 R]],$AZ$7:$BA$101,2,0)*AB$5," ")</f>
        <v xml:space="preserve"> </v>
      </c>
      <c r="AC399">
        <v>0</v>
      </c>
      <c r="AD399">
        <v>0</v>
      </c>
      <c r="AE399">
        <v>0</v>
      </c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</row>
    <row r="400" spans="1:48">
      <c r="A400" s="53">
        <f>RANK(Open[[#This Row],[PR Punkte]],Open[PR Punkte],0)</f>
        <v>332</v>
      </c>
      <c r="B400">
        <f>IF(Open[[#This Row],[PR Rang beim letzten Turnier]]&gt;Open[[#This Row],[PR Rang]],1,IF(Open[[#This Row],[PR Rang beim letzten Turnier]]=Open[[#This Row],[PR Rang]],0,-1))</f>
        <v>0</v>
      </c>
      <c r="C400" s="53">
        <f>RANK(Open[[#This Row],[PR Punkte]],Open[PR Punkte],0)</f>
        <v>332</v>
      </c>
      <c r="D400" s="1" t="s">
        <v>141</v>
      </c>
      <c r="E400" s="1" t="s">
        <v>16</v>
      </c>
      <c r="F400" s="52">
        <f>SUM(Open[[#This Row],[PR 1]:[PR 3]])</f>
        <v>0</v>
      </c>
      <c r="G400" s="52">
        <f>LARGE(Open[[#This Row],[TS ZH O/B 26.03.23]:[PR3]],1)</f>
        <v>0</v>
      </c>
      <c r="H400" s="52">
        <f>LARGE(Open[[#This Row],[TS ZH O/B 26.03.23]:[PR3]],2)</f>
        <v>0</v>
      </c>
      <c r="I400" s="52">
        <f>LARGE(Open[[#This Row],[TS ZH O/B 26.03.23]:[PR3]],3)</f>
        <v>0</v>
      </c>
      <c r="J400" s="1">
        <f t="shared" si="12"/>
        <v>332</v>
      </c>
      <c r="K400" s="52">
        <f t="shared" si="13"/>
        <v>0</v>
      </c>
      <c r="L400" s="52" t="str">
        <f>IFERROR(VLOOKUP(Open[[#This Row],[TS ZH O/B 26.03.23 Rang]],$AZ$7:$BA$101,2,0)*L$5," ")</f>
        <v xml:space="preserve"> </v>
      </c>
      <c r="M400" s="52" t="str">
        <f>IFERROR(VLOOKUP(Open[[#This Row],[TS SG O 29.04.23 Rang]],$AZ$7:$BA$101,2,0)*M$5," ")</f>
        <v xml:space="preserve"> </v>
      </c>
      <c r="N400" s="52" t="str">
        <f>IFERROR(VLOOKUP(Open[[#This Row],[TS ES O 11.06.23 Rang]],$AZ$7:$BA$101,2,0)*N$5," ")</f>
        <v xml:space="preserve"> </v>
      </c>
      <c r="O400" s="52" t="str">
        <f>IFERROR(VLOOKUP(Open[[#This Row],[TS SH O 24.06.23 Rang]],$AZ$7:$BA$101,2,0)*O$5," ")</f>
        <v xml:space="preserve"> </v>
      </c>
      <c r="P400" s="52" t="str">
        <f>IFERROR(VLOOKUP(Open[[#This Row],[TS LU O A 1.6.23 R]],$AZ$7:$BA$101,2,0)*P$5," ")</f>
        <v xml:space="preserve"> </v>
      </c>
      <c r="Q400" s="52" t="str">
        <f>IFERROR(VLOOKUP(Open[[#This Row],[TS LU O B 1.6.23 R]],$AZ$7:$BA$101,2,0)*Q$5," ")</f>
        <v xml:space="preserve"> </v>
      </c>
      <c r="R400" s="52" t="str">
        <f>IFERROR(VLOOKUP(Open[[#This Row],[TS ZH O/A 8.7.23 R]],$AZ$7:$BA$101,2,0)*R$5," ")</f>
        <v xml:space="preserve"> </v>
      </c>
      <c r="S400" s="148" t="str">
        <f>IFERROR(VLOOKUP(Open[[#This Row],[TS ZH O/B 8.7.23 R]],$AZ$7:$BA$101,2,0)*S$5," ")</f>
        <v xml:space="preserve"> </v>
      </c>
      <c r="T400" s="148" t="str">
        <f>IFERROR(VLOOKUP(Open[[#This Row],[TS BA O A 12.08.23 R]],$AZ$7:$BA$101,2,0)*T$5," ")</f>
        <v xml:space="preserve"> </v>
      </c>
      <c r="U400" s="148" t="str">
        <f>IFERROR(VLOOKUP(Open[[#This Row],[TS BA O B 12.08.23  R]],$AZ$7:$BA$101,2,0)*U$5," ")</f>
        <v xml:space="preserve"> </v>
      </c>
      <c r="V400" s="148" t="str">
        <f>IFERROR(VLOOKUP(Open[[#This Row],[SM LT O A 2.9.23 R]],$AZ$7:$BA$101,2,0)*V$5," ")</f>
        <v xml:space="preserve"> </v>
      </c>
      <c r="W400" s="148" t="str">
        <f>IFERROR(VLOOKUP(Open[[#This Row],[SM LT O B 2.9.23 R]],$AZ$7:$BA$101,2,0)*W$5," ")</f>
        <v xml:space="preserve"> </v>
      </c>
      <c r="X400" s="148" t="str">
        <f>IFERROR(VLOOKUP(Open[[#This Row],[TS LA O 16.9.23 R]],$AZ$7:$BA$101,2,0)*X$5," ")</f>
        <v xml:space="preserve"> </v>
      </c>
      <c r="Y400" s="148" t="str">
        <f>IFERROR(VLOOKUP(Open[[#This Row],[TS ZH O 8.10.23 R]],$AZ$7:$BA$101,2,0)*Y$5," ")</f>
        <v xml:space="preserve"> </v>
      </c>
      <c r="Z400" s="148" t="str">
        <f>IFERROR(VLOOKUP(Open[[#This Row],[TS ZH O/A 6.1.24 R]],$AZ$7:$BA$101,2,0)*Z$5," ")</f>
        <v xml:space="preserve"> </v>
      </c>
      <c r="AA400" s="148" t="str">
        <f>IFERROR(VLOOKUP(Open[[#This Row],[TS ZH O/B 6.1.24 R]],$AZ$7:$BA$101,2,0)*AA$5," ")</f>
        <v xml:space="preserve"> </v>
      </c>
      <c r="AB400" s="148" t="str">
        <f>IFERROR(VLOOKUP(Open[[#This Row],[TS SH O 13.1.24 R]],$AZ$7:$BA$101,2,0)*AB$5," ")</f>
        <v xml:space="preserve"> </v>
      </c>
      <c r="AC400">
        <v>0</v>
      </c>
      <c r="AD400">
        <v>0</v>
      </c>
      <c r="AE400">
        <v>0</v>
      </c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</row>
    <row r="401" spans="1:48">
      <c r="A401" s="53">
        <f>RANK(Open[[#This Row],[PR Punkte]],Open[PR Punkte],0)</f>
        <v>332</v>
      </c>
      <c r="B401">
        <f>IF(Open[[#This Row],[PR Rang beim letzten Turnier]]&gt;Open[[#This Row],[PR Rang]],1,IF(Open[[#This Row],[PR Rang beim letzten Turnier]]=Open[[#This Row],[PR Rang]],0,-1))</f>
        <v>0</v>
      </c>
      <c r="C401" s="53">
        <f>RANK(Open[[#This Row],[PR Punkte]],Open[PR Punkte],0)</f>
        <v>332</v>
      </c>
      <c r="D401" s="1" t="s">
        <v>665</v>
      </c>
      <c r="E401" t="s">
        <v>10</v>
      </c>
      <c r="F401" s="99">
        <f>SUM(Open[[#This Row],[PR 1]:[PR 3]])</f>
        <v>0</v>
      </c>
      <c r="G401" s="52">
        <f>LARGE(Open[[#This Row],[TS ZH O/B 26.03.23]:[PR3]],1)</f>
        <v>0</v>
      </c>
      <c r="H401" s="52">
        <f>LARGE(Open[[#This Row],[TS ZH O/B 26.03.23]:[PR3]],2)</f>
        <v>0</v>
      </c>
      <c r="I401" s="52">
        <f>LARGE(Open[[#This Row],[TS ZH O/B 26.03.23]:[PR3]],3)</f>
        <v>0</v>
      </c>
      <c r="J401" s="1">
        <f t="shared" si="12"/>
        <v>332</v>
      </c>
      <c r="K401" s="52">
        <f t="shared" si="13"/>
        <v>0</v>
      </c>
      <c r="L401" s="52" t="str">
        <f>IFERROR(VLOOKUP(Open[[#This Row],[TS ZH O/B 26.03.23 Rang]],$AZ$7:$BA$101,2,0)*L$5," ")</f>
        <v xml:space="preserve"> </v>
      </c>
      <c r="M401" s="52" t="str">
        <f>IFERROR(VLOOKUP(Open[[#This Row],[TS SG O 29.04.23 Rang]],$AZ$7:$BA$101,2,0)*M$5," ")</f>
        <v xml:space="preserve"> </v>
      </c>
      <c r="N401" s="52" t="str">
        <f>IFERROR(VLOOKUP(Open[[#This Row],[TS ES O 11.06.23 Rang]],$AZ$7:$BA$101,2,0)*N$5," ")</f>
        <v xml:space="preserve"> </v>
      </c>
      <c r="O401" s="52" t="str">
        <f>IFERROR(VLOOKUP(Open[[#This Row],[TS SH O 24.06.23 Rang]],$AZ$7:$BA$101,2,0)*O$5," ")</f>
        <v xml:space="preserve"> </v>
      </c>
      <c r="P401" s="52" t="str">
        <f>IFERROR(VLOOKUP(Open[[#This Row],[TS LU O A 1.6.23 R]],$AZ$7:$BA$101,2,0)*P$5," ")</f>
        <v xml:space="preserve"> </v>
      </c>
      <c r="Q401" s="52" t="str">
        <f>IFERROR(VLOOKUP(Open[[#This Row],[TS LU O B 1.6.23 R]],$AZ$7:$BA$101,2,0)*Q$5," ")</f>
        <v xml:space="preserve"> </v>
      </c>
      <c r="R401" s="52" t="str">
        <f>IFERROR(VLOOKUP(Open[[#This Row],[TS ZH O/A 8.7.23 R]],$AZ$7:$BA$101,2,0)*R$5," ")</f>
        <v xml:space="preserve"> </v>
      </c>
      <c r="S401" s="148" t="str">
        <f>IFERROR(VLOOKUP(Open[[#This Row],[TS ZH O/B 8.7.23 R]],$AZ$7:$BA$101,2,0)*S$5," ")</f>
        <v xml:space="preserve"> </v>
      </c>
      <c r="T401" s="148" t="str">
        <f>IFERROR(VLOOKUP(Open[[#This Row],[TS BA O A 12.08.23 R]],$AZ$7:$BA$101,2,0)*T$5," ")</f>
        <v xml:space="preserve"> </v>
      </c>
      <c r="U401" s="148" t="str">
        <f>IFERROR(VLOOKUP(Open[[#This Row],[TS BA O B 12.08.23  R]],$AZ$7:$BA$101,2,0)*U$5," ")</f>
        <v xml:space="preserve"> </v>
      </c>
      <c r="V401" s="148" t="str">
        <f>IFERROR(VLOOKUP(Open[[#This Row],[SM LT O A 2.9.23 R]],$AZ$7:$BA$101,2,0)*V$5," ")</f>
        <v xml:space="preserve"> </v>
      </c>
      <c r="W401" s="148" t="str">
        <f>IFERROR(VLOOKUP(Open[[#This Row],[SM LT O B 2.9.23 R]],$AZ$7:$BA$101,2,0)*W$5," ")</f>
        <v xml:space="preserve"> </v>
      </c>
      <c r="X401" s="148" t="str">
        <f>IFERROR(VLOOKUP(Open[[#This Row],[TS LA O 16.9.23 R]],$AZ$7:$BA$101,2,0)*X$5," ")</f>
        <v xml:space="preserve"> </v>
      </c>
      <c r="Y401" s="148" t="str">
        <f>IFERROR(VLOOKUP(Open[[#This Row],[TS ZH O 8.10.23 R]],$AZ$7:$BA$101,2,0)*Y$5," ")</f>
        <v xml:space="preserve"> </v>
      </c>
      <c r="Z401" s="148" t="str">
        <f>IFERROR(VLOOKUP(Open[[#This Row],[TS ZH O/A 6.1.24 R]],$AZ$7:$BA$101,2,0)*Z$5," ")</f>
        <v xml:space="preserve"> </v>
      </c>
      <c r="AA401" s="148" t="str">
        <f>IFERROR(VLOOKUP(Open[[#This Row],[TS ZH O/B 6.1.24 R]],$AZ$7:$BA$101,2,0)*AA$5," ")</f>
        <v xml:space="preserve"> </v>
      </c>
      <c r="AB401" s="148" t="str">
        <f>IFERROR(VLOOKUP(Open[[#This Row],[TS SH O 13.1.24 R]],$AZ$7:$BA$101,2,0)*AB$5," ")</f>
        <v xml:space="preserve"> </v>
      </c>
      <c r="AC401">
        <v>0</v>
      </c>
      <c r="AD401">
        <v>0</v>
      </c>
      <c r="AE401">
        <v>0</v>
      </c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</row>
    <row r="402" spans="1:48">
      <c r="A402" s="53">
        <f>RANK(Open[[#This Row],[PR Punkte]],Open[PR Punkte],0)</f>
        <v>332</v>
      </c>
      <c r="B402">
        <f>IF(Open[[#This Row],[PR Rang beim letzten Turnier]]&gt;Open[[#This Row],[PR Rang]],1,IF(Open[[#This Row],[PR Rang beim letzten Turnier]]=Open[[#This Row],[PR Rang]],0,-1))</f>
        <v>0</v>
      </c>
      <c r="C402" s="53">
        <f>RANK(Open[[#This Row],[PR Punkte]],Open[PR Punkte],0)</f>
        <v>332</v>
      </c>
      <c r="D402" s="1" t="s">
        <v>668</v>
      </c>
      <c r="E402" t="s">
        <v>10</v>
      </c>
      <c r="F402" s="99">
        <f>SUM(Open[[#This Row],[PR 1]:[PR 3]])</f>
        <v>0</v>
      </c>
      <c r="G402" s="52">
        <f>LARGE(Open[[#This Row],[TS ZH O/B 26.03.23]:[PR3]],1)</f>
        <v>0</v>
      </c>
      <c r="H402" s="52">
        <f>LARGE(Open[[#This Row],[TS ZH O/B 26.03.23]:[PR3]],2)</f>
        <v>0</v>
      </c>
      <c r="I402" s="52">
        <f>LARGE(Open[[#This Row],[TS ZH O/B 26.03.23]:[PR3]],3)</f>
        <v>0</v>
      </c>
      <c r="J402" s="1">
        <f t="shared" si="12"/>
        <v>332</v>
      </c>
      <c r="K402" s="52">
        <f t="shared" si="13"/>
        <v>0</v>
      </c>
      <c r="L402" s="52" t="str">
        <f>IFERROR(VLOOKUP(Open[[#This Row],[TS ZH O/B 26.03.23 Rang]],$AZ$7:$BA$101,2,0)*L$5," ")</f>
        <v xml:space="preserve"> </v>
      </c>
      <c r="M402" s="52" t="str">
        <f>IFERROR(VLOOKUP(Open[[#This Row],[TS SG O 29.04.23 Rang]],$AZ$7:$BA$101,2,0)*M$5," ")</f>
        <v xml:space="preserve"> </v>
      </c>
      <c r="N402" s="52" t="str">
        <f>IFERROR(VLOOKUP(Open[[#This Row],[TS ES O 11.06.23 Rang]],$AZ$7:$BA$101,2,0)*N$5," ")</f>
        <v xml:space="preserve"> </v>
      </c>
      <c r="O402" s="52" t="str">
        <f>IFERROR(VLOOKUP(Open[[#This Row],[TS SH O 24.06.23 Rang]],$AZ$7:$BA$101,2,0)*O$5," ")</f>
        <v xml:space="preserve"> </v>
      </c>
      <c r="P402" s="52" t="str">
        <f>IFERROR(VLOOKUP(Open[[#This Row],[TS LU O A 1.6.23 R]],$AZ$7:$BA$101,2,0)*P$5," ")</f>
        <v xml:space="preserve"> </v>
      </c>
      <c r="Q402" s="52" t="str">
        <f>IFERROR(VLOOKUP(Open[[#This Row],[TS LU O B 1.6.23 R]],$AZ$7:$BA$101,2,0)*Q$5," ")</f>
        <v xml:space="preserve"> </v>
      </c>
      <c r="R402" s="52" t="str">
        <f>IFERROR(VLOOKUP(Open[[#This Row],[TS ZH O/A 8.7.23 R]],$AZ$7:$BA$101,2,0)*R$5," ")</f>
        <v xml:space="preserve"> </v>
      </c>
      <c r="S402" s="148" t="str">
        <f>IFERROR(VLOOKUP(Open[[#This Row],[TS ZH O/B 8.7.23 R]],$AZ$7:$BA$101,2,0)*S$5," ")</f>
        <v xml:space="preserve"> </v>
      </c>
      <c r="T402" s="148" t="str">
        <f>IFERROR(VLOOKUP(Open[[#This Row],[TS BA O A 12.08.23 R]],$AZ$7:$BA$101,2,0)*T$5," ")</f>
        <v xml:space="preserve"> </v>
      </c>
      <c r="U402" s="148" t="str">
        <f>IFERROR(VLOOKUP(Open[[#This Row],[TS BA O B 12.08.23  R]],$AZ$7:$BA$101,2,0)*U$5," ")</f>
        <v xml:space="preserve"> </v>
      </c>
      <c r="V402" s="148" t="str">
        <f>IFERROR(VLOOKUP(Open[[#This Row],[SM LT O A 2.9.23 R]],$AZ$7:$BA$101,2,0)*V$5," ")</f>
        <v xml:space="preserve"> </v>
      </c>
      <c r="W402" s="148" t="str">
        <f>IFERROR(VLOOKUP(Open[[#This Row],[SM LT O B 2.9.23 R]],$AZ$7:$BA$101,2,0)*W$5," ")</f>
        <v xml:space="preserve"> </v>
      </c>
      <c r="X402" s="148" t="str">
        <f>IFERROR(VLOOKUP(Open[[#This Row],[TS LA O 16.9.23 R]],$AZ$7:$BA$101,2,0)*X$5," ")</f>
        <v xml:space="preserve"> </v>
      </c>
      <c r="Y402" s="148" t="str">
        <f>IFERROR(VLOOKUP(Open[[#This Row],[TS ZH O 8.10.23 R]],$AZ$7:$BA$101,2,0)*Y$5," ")</f>
        <v xml:space="preserve"> </v>
      </c>
      <c r="Z402" s="148" t="str">
        <f>IFERROR(VLOOKUP(Open[[#This Row],[TS ZH O/A 6.1.24 R]],$AZ$7:$BA$101,2,0)*Z$5," ")</f>
        <v xml:space="preserve"> </v>
      </c>
      <c r="AA402" s="148" t="str">
        <f>IFERROR(VLOOKUP(Open[[#This Row],[TS ZH O/B 6.1.24 R]],$AZ$7:$BA$101,2,0)*AA$5," ")</f>
        <v xml:space="preserve"> </v>
      </c>
      <c r="AB402" s="148" t="str">
        <f>IFERROR(VLOOKUP(Open[[#This Row],[TS SH O 13.1.24 R]],$AZ$7:$BA$101,2,0)*AB$5," ")</f>
        <v xml:space="preserve"> </v>
      </c>
      <c r="AC402">
        <v>0</v>
      </c>
      <c r="AD402">
        <v>0</v>
      </c>
      <c r="AE402">
        <v>0</v>
      </c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</row>
    <row r="403" spans="1:48">
      <c r="A403" s="53">
        <f>RANK(Open[[#This Row],[PR Punkte]],Open[PR Punkte],0)</f>
        <v>332</v>
      </c>
      <c r="B403">
        <f>IF(Open[[#This Row],[PR Rang beim letzten Turnier]]&gt;Open[[#This Row],[PR Rang]],1,IF(Open[[#This Row],[PR Rang beim letzten Turnier]]=Open[[#This Row],[PR Rang]],0,-1))</f>
        <v>0</v>
      </c>
      <c r="C403" s="53">
        <f>RANK(Open[[#This Row],[PR Punkte]],Open[PR Punkte],0)</f>
        <v>332</v>
      </c>
      <c r="D403" s="1" t="s">
        <v>667</v>
      </c>
      <c r="E403" t="s">
        <v>10</v>
      </c>
      <c r="F403" s="99">
        <f>SUM(Open[[#This Row],[PR 1]:[PR 3]])</f>
        <v>0</v>
      </c>
      <c r="G403" s="52">
        <f>LARGE(Open[[#This Row],[TS ZH O/B 26.03.23]:[PR3]],1)</f>
        <v>0</v>
      </c>
      <c r="H403" s="52">
        <f>LARGE(Open[[#This Row],[TS ZH O/B 26.03.23]:[PR3]],2)</f>
        <v>0</v>
      </c>
      <c r="I403" s="52">
        <f>LARGE(Open[[#This Row],[TS ZH O/B 26.03.23]:[PR3]],3)</f>
        <v>0</v>
      </c>
      <c r="J403" s="1">
        <f t="shared" si="12"/>
        <v>332</v>
      </c>
      <c r="K403" s="52">
        <f t="shared" si="13"/>
        <v>0</v>
      </c>
      <c r="L403" s="52" t="str">
        <f>IFERROR(VLOOKUP(Open[[#This Row],[TS ZH O/B 26.03.23 Rang]],$AZ$7:$BA$101,2,0)*L$5," ")</f>
        <v xml:space="preserve"> </v>
      </c>
      <c r="M403" s="52" t="str">
        <f>IFERROR(VLOOKUP(Open[[#This Row],[TS SG O 29.04.23 Rang]],$AZ$7:$BA$101,2,0)*M$5," ")</f>
        <v xml:space="preserve"> </v>
      </c>
      <c r="N403" s="52" t="str">
        <f>IFERROR(VLOOKUP(Open[[#This Row],[TS ES O 11.06.23 Rang]],$AZ$7:$BA$101,2,0)*N$5," ")</f>
        <v xml:space="preserve"> </v>
      </c>
      <c r="O403" s="52" t="str">
        <f>IFERROR(VLOOKUP(Open[[#This Row],[TS SH O 24.06.23 Rang]],$AZ$7:$BA$101,2,0)*O$5," ")</f>
        <v xml:space="preserve"> </v>
      </c>
      <c r="P403" s="52" t="str">
        <f>IFERROR(VLOOKUP(Open[[#This Row],[TS LU O A 1.6.23 R]],$AZ$7:$BA$101,2,0)*P$5," ")</f>
        <v xml:space="preserve"> </v>
      </c>
      <c r="Q403" s="52" t="str">
        <f>IFERROR(VLOOKUP(Open[[#This Row],[TS LU O B 1.6.23 R]],$AZ$7:$BA$101,2,0)*Q$5," ")</f>
        <v xml:space="preserve"> </v>
      </c>
      <c r="R403" s="52" t="str">
        <f>IFERROR(VLOOKUP(Open[[#This Row],[TS ZH O/A 8.7.23 R]],$AZ$7:$BA$101,2,0)*R$5," ")</f>
        <v xml:space="preserve"> </v>
      </c>
      <c r="S403" s="148" t="str">
        <f>IFERROR(VLOOKUP(Open[[#This Row],[TS ZH O/B 8.7.23 R]],$AZ$7:$BA$101,2,0)*S$5," ")</f>
        <v xml:space="preserve"> </v>
      </c>
      <c r="T403" s="148" t="str">
        <f>IFERROR(VLOOKUP(Open[[#This Row],[TS BA O A 12.08.23 R]],$AZ$7:$BA$101,2,0)*T$5," ")</f>
        <v xml:space="preserve"> </v>
      </c>
      <c r="U403" s="148" t="str">
        <f>IFERROR(VLOOKUP(Open[[#This Row],[TS BA O B 12.08.23  R]],$AZ$7:$BA$101,2,0)*U$5," ")</f>
        <v xml:space="preserve"> </v>
      </c>
      <c r="V403" s="148" t="str">
        <f>IFERROR(VLOOKUP(Open[[#This Row],[SM LT O A 2.9.23 R]],$AZ$7:$BA$101,2,0)*V$5," ")</f>
        <v xml:space="preserve"> </v>
      </c>
      <c r="W403" s="148" t="str">
        <f>IFERROR(VLOOKUP(Open[[#This Row],[SM LT O B 2.9.23 R]],$AZ$7:$BA$101,2,0)*W$5," ")</f>
        <v xml:space="preserve"> </v>
      </c>
      <c r="X403" s="148" t="str">
        <f>IFERROR(VLOOKUP(Open[[#This Row],[TS LA O 16.9.23 R]],$AZ$7:$BA$101,2,0)*X$5," ")</f>
        <v xml:space="preserve"> </v>
      </c>
      <c r="Y403" s="148" t="str">
        <f>IFERROR(VLOOKUP(Open[[#This Row],[TS ZH O 8.10.23 R]],$AZ$7:$BA$101,2,0)*Y$5," ")</f>
        <v xml:space="preserve"> </v>
      </c>
      <c r="Z403" s="148" t="str">
        <f>IFERROR(VLOOKUP(Open[[#This Row],[TS ZH O/A 6.1.24 R]],$AZ$7:$BA$101,2,0)*Z$5," ")</f>
        <v xml:space="preserve"> </v>
      </c>
      <c r="AA403" s="148" t="str">
        <f>IFERROR(VLOOKUP(Open[[#This Row],[TS ZH O/B 6.1.24 R]],$AZ$7:$BA$101,2,0)*AA$5," ")</f>
        <v xml:space="preserve"> </v>
      </c>
      <c r="AB403" s="148" t="str">
        <f>IFERROR(VLOOKUP(Open[[#This Row],[TS SH O 13.1.24 R]],$AZ$7:$BA$101,2,0)*AB$5," ")</f>
        <v xml:space="preserve"> </v>
      </c>
      <c r="AC403">
        <v>0</v>
      </c>
      <c r="AD403">
        <v>0</v>
      </c>
      <c r="AE403">
        <v>0</v>
      </c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</row>
    <row r="404" spans="1:48">
      <c r="A404" s="53">
        <f>RANK(Open[[#This Row],[PR Punkte]],Open[PR Punkte],0)</f>
        <v>332</v>
      </c>
      <c r="B404">
        <f>IF(Open[[#This Row],[PR Rang beim letzten Turnier]]&gt;Open[[#This Row],[PR Rang]],1,IF(Open[[#This Row],[PR Rang beim letzten Turnier]]=Open[[#This Row],[PR Rang]],0,-1))</f>
        <v>0</v>
      </c>
      <c r="C404" s="53">
        <f>RANK(Open[[#This Row],[PR Punkte]],Open[PR Punkte],0)</f>
        <v>332</v>
      </c>
      <c r="D404" s="1" t="s">
        <v>664</v>
      </c>
      <c r="E404" t="s">
        <v>657</v>
      </c>
      <c r="F404" s="99">
        <f>SUM(Open[[#This Row],[PR 1]:[PR 3]])</f>
        <v>0</v>
      </c>
      <c r="G404" s="52">
        <f>LARGE(Open[[#This Row],[TS ZH O/B 26.03.23]:[PR3]],1)</f>
        <v>0</v>
      </c>
      <c r="H404" s="52">
        <f>LARGE(Open[[#This Row],[TS ZH O/B 26.03.23]:[PR3]],2)</f>
        <v>0</v>
      </c>
      <c r="I404" s="52">
        <f>LARGE(Open[[#This Row],[TS ZH O/B 26.03.23]:[PR3]],3)</f>
        <v>0</v>
      </c>
      <c r="J404" s="1">
        <f t="shared" si="12"/>
        <v>332</v>
      </c>
      <c r="K404" s="52">
        <f t="shared" si="13"/>
        <v>0</v>
      </c>
      <c r="L404" s="52" t="str">
        <f>IFERROR(VLOOKUP(Open[[#This Row],[TS ZH O/B 26.03.23 Rang]],$AZ$7:$BA$101,2,0)*L$5," ")</f>
        <v xml:space="preserve"> </v>
      </c>
      <c r="M404" s="52" t="str">
        <f>IFERROR(VLOOKUP(Open[[#This Row],[TS SG O 29.04.23 Rang]],$AZ$7:$BA$101,2,0)*M$5," ")</f>
        <v xml:space="preserve"> </v>
      </c>
      <c r="N404" s="52" t="str">
        <f>IFERROR(VLOOKUP(Open[[#This Row],[TS ES O 11.06.23 Rang]],$AZ$7:$BA$101,2,0)*N$5," ")</f>
        <v xml:space="preserve"> </v>
      </c>
      <c r="O404" s="52" t="str">
        <f>IFERROR(VLOOKUP(Open[[#This Row],[TS SH O 24.06.23 Rang]],$AZ$7:$BA$101,2,0)*O$5," ")</f>
        <v xml:space="preserve"> </v>
      </c>
      <c r="P404" s="52" t="str">
        <f>IFERROR(VLOOKUP(Open[[#This Row],[TS LU O A 1.6.23 R]],$AZ$7:$BA$101,2,0)*P$5," ")</f>
        <v xml:space="preserve"> </v>
      </c>
      <c r="Q404" s="52" t="str">
        <f>IFERROR(VLOOKUP(Open[[#This Row],[TS LU O B 1.6.23 R]],$AZ$7:$BA$101,2,0)*Q$5," ")</f>
        <v xml:space="preserve"> </v>
      </c>
      <c r="R404" s="52" t="str">
        <f>IFERROR(VLOOKUP(Open[[#This Row],[TS ZH O/A 8.7.23 R]],$AZ$7:$BA$101,2,0)*R$5," ")</f>
        <v xml:space="preserve"> </v>
      </c>
      <c r="S404" s="148" t="str">
        <f>IFERROR(VLOOKUP(Open[[#This Row],[TS ZH O/B 8.7.23 R]],$AZ$7:$BA$101,2,0)*S$5," ")</f>
        <v xml:space="preserve"> </v>
      </c>
      <c r="T404" s="148" t="str">
        <f>IFERROR(VLOOKUP(Open[[#This Row],[TS BA O A 12.08.23 R]],$AZ$7:$BA$101,2,0)*T$5," ")</f>
        <v xml:space="preserve"> </v>
      </c>
      <c r="U404" s="148" t="str">
        <f>IFERROR(VLOOKUP(Open[[#This Row],[TS BA O B 12.08.23  R]],$AZ$7:$BA$101,2,0)*U$5," ")</f>
        <v xml:space="preserve"> </v>
      </c>
      <c r="V404" s="148" t="str">
        <f>IFERROR(VLOOKUP(Open[[#This Row],[SM LT O A 2.9.23 R]],$AZ$7:$BA$101,2,0)*V$5," ")</f>
        <v xml:space="preserve"> </v>
      </c>
      <c r="W404" s="148" t="str">
        <f>IFERROR(VLOOKUP(Open[[#This Row],[SM LT O B 2.9.23 R]],$AZ$7:$BA$101,2,0)*W$5," ")</f>
        <v xml:space="preserve"> </v>
      </c>
      <c r="X404" s="148" t="str">
        <f>IFERROR(VLOOKUP(Open[[#This Row],[TS LA O 16.9.23 R]],$AZ$7:$BA$101,2,0)*X$5," ")</f>
        <v xml:space="preserve"> </v>
      </c>
      <c r="Y404" s="148" t="str">
        <f>IFERROR(VLOOKUP(Open[[#This Row],[TS ZH O 8.10.23 R]],$AZ$7:$BA$101,2,0)*Y$5," ")</f>
        <v xml:space="preserve"> </v>
      </c>
      <c r="Z404" s="148" t="str">
        <f>IFERROR(VLOOKUP(Open[[#This Row],[TS ZH O/A 6.1.24 R]],$AZ$7:$BA$101,2,0)*Z$5," ")</f>
        <v xml:space="preserve"> </v>
      </c>
      <c r="AA404" s="148" t="str">
        <f>IFERROR(VLOOKUP(Open[[#This Row],[TS ZH O/B 6.1.24 R]],$AZ$7:$BA$101,2,0)*AA$5," ")</f>
        <v xml:space="preserve"> </v>
      </c>
      <c r="AB404" s="148" t="str">
        <f>IFERROR(VLOOKUP(Open[[#This Row],[TS SH O 13.1.24 R]],$AZ$7:$BA$101,2,0)*AB$5," ")</f>
        <v xml:space="preserve"> </v>
      </c>
      <c r="AC404">
        <v>0</v>
      </c>
      <c r="AD404">
        <v>0</v>
      </c>
      <c r="AE404">
        <v>0</v>
      </c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</row>
    <row r="405" spans="1:48">
      <c r="A405" s="53">
        <f>RANK(Open[[#This Row],[PR Punkte]],Open[PR Punkte],0)</f>
        <v>332</v>
      </c>
      <c r="B405">
        <f>IF(Open[[#This Row],[PR Rang beim letzten Turnier]]&gt;Open[[#This Row],[PR Rang]],1,IF(Open[[#This Row],[PR Rang beim letzten Turnier]]=Open[[#This Row],[PR Rang]],0,-1))</f>
        <v>0</v>
      </c>
      <c r="C405" s="53">
        <f>RANK(Open[[#This Row],[PR Punkte]],Open[PR Punkte],0)</f>
        <v>332</v>
      </c>
      <c r="D405" s="1" t="s">
        <v>669</v>
      </c>
      <c r="E405" t="s">
        <v>10</v>
      </c>
      <c r="F405" s="99">
        <f>SUM(Open[[#This Row],[PR 1]:[PR 3]])</f>
        <v>0</v>
      </c>
      <c r="G405" s="52">
        <f>LARGE(Open[[#This Row],[TS ZH O/B 26.03.23]:[PR3]],1)</f>
        <v>0</v>
      </c>
      <c r="H405" s="52">
        <f>LARGE(Open[[#This Row],[TS ZH O/B 26.03.23]:[PR3]],2)</f>
        <v>0</v>
      </c>
      <c r="I405" s="52">
        <f>LARGE(Open[[#This Row],[TS ZH O/B 26.03.23]:[PR3]],3)</f>
        <v>0</v>
      </c>
      <c r="J405" s="1">
        <f t="shared" si="12"/>
        <v>332</v>
      </c>
      <c r="K405" s="52">
        <f t="shared" si="13"/>
        <v>0</v>
      </c>
      <c r="L405" s="52" t="str">
        <f>IFERROR(VLOOKUP(Open[[#This Row],[TS ZH O/B 26.03.23 Rang]],$AZ$7:$BA$101,2,0)*L$5," ")</f>
        <v xml:space="preserve"> </v>
      </c>
      <c r="M405" s="52" t="str">
        <f>IFERROR(VLOOKUP(Open[[#This Row],[TS SG O 29.04.23 Rang]],$AZ$7:$BA$101,2,0)*M$5," ")</f>
        <v xml:space="preserve"> </v>
      </c>
      <c r="N405" s="52" t="str">
        <f>IFERROR(VLOOKUP(Open[[#This Row],[TS ES O 11.06.23 Rang]],$AZ$7:$BA$101,2,0)*N$5," ")</f>
        <v xml:space="preserve"> </v>
      </c>
      <c r="O405" s="52" t="str">
        <f>IFERROR(VLOOKUP(Open[[#This Row],[TS SH O 24.06.23 Rang]],$AZ$7:$BA$101,2,0)*O$5," ")</f>
        <v xml:space="preserve"> </v>
      </c>
      <c r="P405" s="52" t="str">
        <f>IFERROR(VLOOKUP(Open[[#This Row],[TS LU O A 1.6.23 R]],$AZ$7:$BA$101,2,0)*P$5," ")</f>
        <v xml:space="preserve"> </v>
      </c>
      <c r="Q405" s="52" t="str">
        <f>IFERROR(VLOOKUP(Open[[#This Row],[TS LU O B 1.6.23 R]],$AZ$7:$BA$101,2,0)*Q$5," ")</f>
        <v xml:space="preserve"> </v>
      </c>
      <c r="R405" s="52" t="str">
        <f>IFERROR(VLOOKUP(Open[[#This Row],[TS ZH O/A 8.7.23 R]],$AZ$7:$BA$101,2,0)*R$5," ")</f>
        <v xml:space="preserve"> </v>
      </c>
      <c r="S405" s="148" t="str">
        <f>IFERROR(VLOOKUP(Open[[#This Row],[TS ZH O/B 8.7.23 R]],$AZ$7:$BA$101,2,0)*S$5," ")</f>
        <v xml:space="preserve"> </v>
      </c>
      <c r="T405" s="148" t="str">
        <f>IFERROR(VLOOKUP(Open[[#This Row],[TS BA O A 12.08.23 R]],$AZ$7:$BA$101,2,0)*T$5," ")</f>
        <v xml:space="preserve"> </v>
      </c>
      <c r="U405" s="148" t="str">
        <f>IFERROR(VLOOKUP(Open[[#This Row],[TS BA O B 12.08.23  R]],$AZ$7:$BA$101,2,0)*U$5," ")</f>
        <v xml:space="preserve"> </v>
      </c>
      <c r="V405" s="148" t="str">
        <f>IFERROR(VLOOKUP(Open[[#This Row],[SM LT O A 2.9.23 R]],$AZ$7:$BA$101,2,0)*V$5," ")</f>
        <v xml:space="preserve"> </v>
      </c>
      <c r="W405" s="148" t="str">
        <f>IFERROR(VLOOKUP(Open[[#This Row],[SM LT O B 2.9.23 R]],$AZ$7:$BA$101,2,0)*W$5," ")</f>
        <v xml:space="preserve"> </v>
      </c>
      <c r="X405" s="148" t="str">
        <f>IFERROR(VLOOKUP(Open[[#This Row],[TS LA O 16.9.23 R]],$AZ$7:$BA$101,2,0)*X$5," ")</f>
        <v xml:space="preserve"> </v>
      </c>
      <c r="Y405" s="148" t="str">
        <f>IFERROR(VLOOKUP(Open[[#This Row],[TS ZH O 8.10.23 R]],$AZ$7:$BA$101,2,0)*Y$5," ")</f>
        <v xml:space="preserve"> </v>
      </c>
      <c r="Z405" s="148" t="str">
        <f>IFERROR(VLOOKUP(Open[[#This Row],[TS ZH O/A 6.1.24 R]],$AZ$7:$BA$101,2,0)*Z$5," ")</f>
        <v xml:space="preserve"> </v>
      </c>
      <c r="AA405" s="148" t="str">
        <f>IFERROR(VLOOKUP(Open[[#This Row],[TS ZH O/B 6.1.24 R]],$AZ$7:$BA$101,2,0)*AA$5," ")</f>
        <v xml:space="preserve"> </v>
      </c>
      <c r="AB405" s="148" t="str">
        <f>IFERROR(VLOOKUP(Open[[#This Row],[TS SH O 13.1.24 R]],$AZ$7:$BA$101,2,0)*AB$5," ")</f>
        <v xml:space="preserve"> </v>
      </c>
      <c r="AC405">
        <v>0</v>
      </c>
      <c r="AD405">
        <v>0</v>
      </c>
      <c r="AE405">
        <v>0</v>
      </c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</row>
    <row r="406" spans="1:48">
      <c r="A406" s="53">
        <f>RANK(Open[[#This Row],[PR Punkte]],Open[PR Punkte],0)</f>
        <v>332</v>
      </c>
      <c r="B406">
        <f>IF(Open[[#This Row],[PR Rang beim letzten Turnier]]&gt;Open[[#This Row],[PR Rang]],1,IF(Open[[#This Row],[PR Rang beim letzten Turnier]]=Open[[#This Row],[PR Rang]],0,-1))</f>
        <v>0</v>
      </c>
      <c r="C406" s="53">
        <f>RANK(Open[[#This Row],[PR Punkte]],Open[PR Punkte],0)</f>
        <v>332</v>
      </c>
      <c r="D406" s="1" t="s">
        <v>674</v>
      </c>
      <c r="E406" t="s">
        <v>10</v>
      </c>
      <c r="F406" s="99">
        <f>SUM(Open[[#This Row],[PR 1]:[PR 3]])</f>
        <v>0</v>
      </c>
      <c r="G406" s="52">
        <f>LARGE(Open[[#This Row],[TS ZH O/B 26.03.23]:[PR3]],1)</f>
        <v>0</v>
      </c>
      <c r="H406" s="52">
        <f>LARGE(Open[[#This Row],[TS ZH O/B 26.03.23]:[PR3]],2)</f>
        <v>0</v>
      </c>
      <c r="I406" s="52">
        <f>LARGE(Open[[#This Row],[TS ZH O/B 26.03.23]:[PR3]],3)</f>
        <v>0</v>
      </c>
      <c r="J406" s="1">
        <f t="shared" si="12"/>
        <v>332</v>
      </c>
      <c r="K406" s="52">
        <f t="shared" si="13"/>
        <v>0</v>
      </c>
      <c r="L406" s="52" t="str">
        <f>IFERROR(VLOOKUP(Open[[#This Row],[TS ZH O/B 26.03.23 Rang]],$AZ$7:$BA$101,2,0)*L$5," ")</f>
        <v xml:space="preserve"> </v>
      </c>
      <c r="M406" s="52" t="str">
        <f>IFERROR(VLOOKUP(Open[[#This Row],[TS SG O 29.04.23 Rang]],$AZ$7:$BA$101,2,0)*M$5," ")</f>
        <v xml:space="preserve"> </v>
      </c>
      <c r="N406" s="52" t="str">
        <f>IFERROR(VLOOKUP(Open[[#This Row],[TS ES O 11.06.23 Rang]],$AZ$7:$BA$101,2,0)*N$5," ")</f>
        <v xml:space="preserve"> </v>
      </c>
      <c r="O406" s="52" t="str">
        <f>IFERROR(VLOOKUP(Open[[#This Row],[TS SH O 24.06.23 Rang]],$AZ$7:$BA$101,2,0)*O$5," ")</f>
        <v xml:space="preserve"> </v>
      </c>
      <c r="P406" s="52" t="str">
        <f>IFERROR(VLOOKUP(Open[[#This Row],[TS LU O A 1.6.23 R]],$AZ$7:$BA$101,2,0)*P$5," ")</f>
        <v xml:space="preserve"> </v>
      </c>
      <c r="Q406" s="52" t="str">
        <f>IFERROR(VLOOKUP(Open[[#This Row],[TS LU O B 1.6.23 R]],$AZ$7:$BA$101,2,0)*Q$5," ")</f>
        <v xml:space="preserve"> </v>
      </c>
      <c r="R406" s="52" t="str">
        <f>IFERROR(VLOOKUP(Open[[#This Row],[TS ZH O/A 8.7.23 R]],$AZ$7:$BA$101,2,0)*R$5," ")</f>
        <v xml:space="preserve"> </v>
      </c>
      <c r="S406" s="148" t="str">
        <f>IFERROR(VLOOKUP(Open[[#This Row],[TS ZH O/B 8.7.23 R]],$AZ$7:$BA$101,2,0)*S$5," ")</f>
        <v xml:space="preserve"> </v>
      </c>
      <c r="T406" s="148" t="str">
        <f>IFERROR(VLOOKUP(Open[[#This Row],[TS BA O A 12.08.23 R]],$AZ$7:$BA$101,2,0)*T$5," ")</f>
        <v xml:space="preserve"> </v>
      </c>
      <c r="U406" s="148" t="str">
        <f>IFERROR(VLOOKUP(Open[[#This Row],[TS BA O B 12.08.23  R]],$AZ$7:$BA$101,2,0)*U$5," ")</f>
        <v xml:space="preserve"> </v>
      </c>
      <c r="V406" s="148" t="str">
        <f>IFERROR(VLOOKUP(Open[[#This Row],[SM LT O A 2.9.23 R]],$AZ$7:$BA$101,2,0)*V$5," ")</f>
        <v xml:space="preserve"> </v>
      </c>
      <c r="W406" s="148" t="str">
        <f>IFERROR(VLOOKUP(Open[[#This Row],[SM LT O B 2.9.23 R]],$AZ$7:$BA$101,2,0)*W$5," ")</f>
        <v xml:space="preserve"> </v>
      </c>
      <c r="X406" s="148" t="str">
        <f>IFERROR(VLOOKUP(Open[[#This Row],[TS LA O 16.9.23 R]],$AZ$7:$BA$101,2,0)*X$5," ")</f>
        <v xml:space="preserve"> </v>
      </c>
      <c r="Y406" s="148" t="str">
        <f>IFERROR(VLOOKUP(Open[[#This Row],[TS ZH O 8.10.23 R]],$AZ$7:$BA$101,2,0)*Y$5," ")</f>
        <v xml:space="preserve"> </v>
      </c>
      <c r="Z406" s="148" t="str">
        <f>IFERROR(VLOOKUP(Open[[#This Row],[TS ZH O/A 6.1.24 R]],$AZ$7:$BA$101,2,0)*Z$5," ")</f>
        <v xml:space="preserve"> </v>
      </c>
      <c r="AA406" s="148" t="str">
        <f>IFERROR(VLOOKUP(Open[[#This Row],[TS ZH O/B 6.1.24 R]],$AZ$7:$BA$101,2,0)*AA$5," ")</f>
        <v xml:space="preserve"> </v>
      </c>
      <c r="AB406" s="148" t="str">
        <f>IFERROR(VLOOKUP(Open[[#This Row],[TS SH O 13.1.24 R]],$AZ$7:$BA$101,2,0)*AB$5," ")</f>
        <v xml:space="preserve"> </v>
      </c>
      <c r="AC406">
        <v>0</v>
      </c>
      <c r="AD406">
        <v>0</v>
      </c>
      <c r="AE406">
        <v>0</v>
      </c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</row>
    <row r="407" spans="1:48">
      <c r="A407" s="53">
        <f>RANK(Open[[#This Row],[PR Punkte]],Open[PR Punkte],0)</f>
        <v>332</v>
      </c>
      <c r="B407">
        <f>IF(Open[[#This Row],[PR Rang beim letzten Turnier]]&gt;Open[[#This Row],[PR Rang]],1,IF(Open[[#This Row],[PR Rang beim letzten Turnier]]=Open[[#This Row],[PR Rang]],0,-1))</f>
        <v>0</v>
      </c>
      <c r="C407" s="53">
        <f>RANK(Open[[#This Row],[PR Punkte]],Open[PR Punkte],0)</f>
        <v>332</v>
      </c>
      <c r="D407" s="1" t="s">
        <v>673</v>
      </c>
      <c r="E407" t="s">
        <v>10</v>
      </c>
      <c r="F407" s="99">
        <f>SUM(Open[[#This Row],[PR 1]:[PR 3]])</f>
        <v>0</v>
      </c>
      <c r="G407" s="52">
        <f>LARGE(Open[[#This Row],[TS ZH O/B 26.03.23]:[PR3]],1)</f>
        <v>0</v>
      </c>
      <c r="H407" s="52">
        <f>LARGE(Open[[#This Row],[TS ZH O/B 26.03.23]:[PR3]],2)</f>
        <v>0</v>
      </c>
      <c r="I407" s="52">
        <f>LARGE(Open[[#This Row],[TS ZH O/B 26.03.23]:[PR3]],3)</f>
        <v>0</v>
      </c>
      <c r="J407" s="1">
        <f t="shared" si="12"/>
        <v>332</v>
      </c>
      <c r="K407" s="52">
        <f t="shared" si="13"/>
        <v>0</v>
      </c>
      <c r="L407" s="52" t="str">
        <f>IFERROR(VLOOKUP(Open[[#This Row],[TS ZH O/B 26.03.23 Rang]],$AZ$7:$BA$101,2,0)*L$5," ")</f>
        <v xml:space="preserve"> </v>
      </c>
      <c r="M407" s="52" t="str">
        <f>IFERROR(VLOOKUP(Open[[#This Row],[TS SG O 29.04.23 Rang]],$AZ$7:$BA$101,2,0)*M$5," ")</f>
        <v xml:space="preserve"> </v>
      </c>
      <c r="N407" s="52" t="str">
        <f>IFERROR(VLOOKUP(Open[[#This Row],[TS ES O 11.06.23 Rang]],$AZ$7:$BA$101,2,0)*N$5," ")</f>
        <v xml:space="preserve"> </v>
      </c>
      <c r="O407" s="52" t="str">
        <f>IFERROR(VLOOKUP(Open[[#This Row],[TS SH O 24.06.23 Rang]],$AZ$7:$BA$101,2,0)*O$5," ")</f>
        <v xml:space="preserve"> </v>
      </c>
      <c r="P407" s="52" t="str">
        <f>IFERROR(VLOOKUP(Open[[#This Row],[TS LU O A 1.6.23 R]],$AZ$7:$BA$101,2,0)*P$5," ")</f>
        <v xml:space="preserve"> </v>
      </c>
      <c r="Q407" s="52" t="str">
        <f>IFERROR(VLOOKUP(Open[[#This Row],[TS LU O B 1.6.23 R]],$AZ$7:$BA$101,2,0)*Q$5," ")</f>
        <v xml:space="preserve"> </v>
      </c>
      <c r="R407" s="52" t="str">
        <f>IFERROR(VLOOKUP(Open[[#This Row],[TS ZH O/A 8.7.23 R]],$AZ$7:$BA$101,2,0)*R$5," ")</f>
        <v xml:space="preserve"> </v>
      </c>
      <c r="S407" s="148" t="str">
        <f>IFERROR(VLOOKUP(Open[[#This Row],[TS ZH O/B 8.7.23 R]],$AZ$7:$BA$101,2,0)*S$5," ")</f>
        <v xml:space="preserve"> </v>
      </c>
      <c r="T407" s="148" t="str">
        <f>IFERROR(VLOOKUP(Open[[#This Row],[TS BA O A 12.08.23 R]],$AZ$7:$BA$101,2,0)*T$5," ")</f>
        <v xml:space="preserve"> </v>
      </c>
      <c r="U407" s="148" t="str">
        <f>IFERROR(VLOOKUP(Open[[#This Row],[TS BA O B 12.08.23  R]],$AZ$7:$BA$101,2,0)*U$5," ")</f>
        <v xml:space="preserve"> </v>
      </c>
      <c r="V407" s="148" t="str">
        <f>IFERROR(VLOOKUP(Open[[#This Row],[SM LT O A 2.9.23 R]],$AZ$7:$BA$101,2,0)*V$5," ")</f>
        <v xml:space="preserve"> </v>
      </c>
      <c r="W407" s="148" t="str">
        <f>IFERROR(VLOOKUP(Open[[#This Row],[SM LT O B 2.9.23 R]],$AZ$7:$BA$101,2,0)*W$5," ")</f>
        <v xml:space="preserve"> </v>
      </c>
      <c r="X407" s="148" t="str">
        <f>IFERROR(VLOOKUP(Open[[#This Row],[TS LA O 16.9.23 R]],$AZ$7:$BA$101,2,0)*X$5," ")</f>
        <v xml:space="preserve"> </v>
      </c>
      <c r="Y407" s="148" t="str">
        <f>IFERROR(VLOOKUP(Open[[#This Row],[TS ZH O 8.10.23 R]],$AZ$7:$BA$101,2,0)*Y$5," ")</f>
        <v xml:space="preserve"> </v>
      </c>
      <c r="Z407" s="148" t="str">
        <f>IFERROR(VLOOKUP(Open[[#This Row],[TS ZH O/A 6.1.24 R]],$AZ$7:$BA$101,2,0)*Z$5," ")</f>
        <v xml:space="preserve"> </v>
      </c>
      <c r="AA407" s="148" t="str">
        <f>IFERROR(VLOOKUP(Open[[#This Row],[TS ZH O/B 6.1.24 R]],$AZ$7:$BA$101,2,0)*AA$5," ")</f>
        <v xml:space="preserve"> </v>
      </c>
      <c r="AB407" s="148" t="str">
        <f>IFERROR(VLOOKUP(Open[[#This Row],[TS SH O 13.1.24 R]],$AZ$7:$BA$101,2,0)*AB$5," ")</f>
        <v xml:space="preserve"> </v>
      </c>
      <c r="AC407">
        <v>0</v>
      </c>
      <c r="AD407">
        <v>0</v>
      </c>
      <c r="AE407">
        <v>0</v>
      </c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</row>
    <row r="408" spans="1:48">
      <c r="A408" s="53">
        <f>RANK(Open[[#This Row],[PR Punkte]],Open[PR Punkte],0)</f>
        <v>332</v>
      </c>
      <c r="B408">
        <f>IF(Open[[#This Row],[PR Rang beim letzten Turnier]]&gt;Open[[#This Row],[PR Rang]],1,IF(Open[[#This Row],[PR Rang beim letzten Turnier]]=Open[[#This Row],[PR Rang]],0,-1))</f>
        <v>0</v>
      </c>
      <c r="C408" s="53">
        <f>RANK(Open[[#This Row],[PR Punkte]],Open[PR Punkte],0)</f>
        <v>332</v>
      </c>
      <c r="D408" s="1" t="s">
        <v>671</v>
      </c>
      <c r="E408" t="s">
        <v>10</v>
      </c>
      <c r="F408" s="99">
        <f>SUM(Open[[#This Row],[PR 1]:[PR 3]])</f>
        <v>0</v>
      </c>
      <c r="G408" s="52">
        <f>LARGE(Open[[#This Row],[TS ZH O/B 26.03.23]:[PR3]],1)</f>
        <v>0</v>
      </c>
      <c r="H408" s="52">
        <f>LARGE(Open[[#This Row],[TS ZH O/B 26.03.23]:[PR3]],2)</f>
        <v>0</v>
      </c>
      <c r="I408" s="52">
        <f>LARGE(Open[[#This Row],[TS ZH O/B 26.03.23]:[PR3]],3)</f>
        <v>0</v>
      </c>
      <c r="J408" s="1">
        <f t="shared" si="12"/>
        <v>332</v>
      </c>
      <c r="K408" s="52">
        <f t="shared" si="13"/>
        <v>0</v>
      </c>
      <c r="L408" s="52" t="str">
        <f>IFERROR(VLOOKUP(Open[[#This Row],[TS ZH O/B 26.03.23 Rang]],$AZ$7:$BA$101,2,0)*L$5," ")</f>
        <v xml:space="preserve"> </v>
      </c>
      <c r="M408" s="52" t="str">
        <f>IFERROR(VLOOKUP(Open[[#This Row],[TS SG O 29.04.23 Rang]],$AZ$7:$BA$101,2,0)*M$5," ")</f>
        <v xml:space="preserve"> </v>
      </c>
      <c r="N408" s="52" t="str">
        <f>IFERROR(VLOOKUP(Open[[#This Row],[TS ES O 11.06.23 Rang]],$AZ$7:$BA$101,2,0)*N$5," ")</f>
        <v xml:space="preserve"> </v>
      </c>
      <c r="O408" s="52" t="str">
        <f>IFERROR(VLOOKUP(Open[[#This Row],[TS SH O 24.06.23 Rang]],$AZ$7:$BA$101,2,0)*O$5," ")</f>
        <v xml:space="preserve"> </v>
      </c>
      <c r="P408" s="52" t="str">
        <f>IFERROR(VLOOKUP(Open[[#This Row],[TS LU O A 1.6.23 R]],$AZ$7:$BA$101,2,0)*P$5," ")</f>
        <v xml:space="preserve"> </v>
      </c>
      <c r="Q408" s="52" t="str">
        <f>IFERROR(VLOOKUP(Open[[#This Row],[TS LU O B 1.6.23 R]],$AZ$7:$BA$101,2,0)*Q$5," ")</f>
        <v xml:space="preserve"> </v>
      </c>
      <c r="R408" s="52" t="str">
        <f>IFERROR(VLOOKUP(Open[[#This Row],[TS ZH O/A 8.7.23 R]],$AZ$7:$BA$101,2,0)*R$5," ")</f>
        <v xml:space="preserve"> </v>
      </c>
      <c r="S408" s="148" t="str">
        <f>IFERROR(VLOOKUP(Open[[#This Row],[TS ZH O/B 8.7.23 R]],$AZ$7:$BA$101,2,0)*S$5," ")</f>
        <v xml:space="preserve"> </v>
      </c>
      <c r="T408" s="148" t="str">
        <f>IFERROR(VLOOKUP(Open[[#This Row],[TS BA O A 12.08.23 R]],$AZ$7:$BA$101,2,0)*T$5," ")</f>
        <v xml:space="preserve"> </v>
      </c>
      <c r="U408" s="148" t="str">
        <f>IFERROR(VLOOKUP(Open[[#This Row],[TS BA O B 12.08.23  R]],$AZ$7:$BA$101,2,0)*U$5," ")</f>
        <v xml:space="preserve"> </v>
      </c>
      <c r="V408" s="148" t="str">
        <f>IFERROR(VLOOKUP(Open[[#This Row],[SM LT O A 2.9.23 R]],$AZ$7:$BA$101,2,0)*V$5," ")</f>
        <v xml:space="preserve"> </v>
      </c>
      <c r="W408" s="148" t="str">
        <f>IFERROR(VLOOKUP(Open[[#This Row],[SM LT O B 2.9.23 R]],$AZ$7:$BA$101,2,0)*W$5," ")</f>
        <v xml:space="preserve"> </v>
      </c>
      <c r="X408" s="148" t="str">
        <f>IFERROR(VLOOKUP(Open[[#This Row],[TS LA O 16.9.23 R]],$AZ$7:$BA$101,2,0)*X$5," ")</f>
        <v xml:space="preserve"> </v>
      </c>
      <c r="Y408" s="148" t="str">
        <f>IFERROR(VLOOKUP(Open[[#This Row],[TS ZH O 8.10.23 R]],$AZ$7:$BA$101,2,0)*Y$5," ")</f>
        <v xml:space="preserve"> </v>
      </c>
      <c r="Z408" s="148" t="str">
        <f>IFERROR(VLOOKUP(Open[[#This Row],[TS ZH O/A 6.1.24 R]],$AZ$7:$BA$101,2,0)*Z$5," ")</f>
        <v xml:space="preserve"> </v>
      </c>
      <c r="AA408" s="148" t="str">
        <f>IFERROR(VLOOKUP(Open[[#This Row],[TS ZH O/B 6.1.24 R]],$AZ$7:$BA$101,2,0)*AA$5," ")</f>
        <v xml:space="preserve"> </v>
      </c>
      <c r="AB408" s="148" t="str">
        <f>IFERROR(VLOOKUP(Open[[#This Row],[TS SH O 13.1.24 R]],$AZ$7:$BA$101,2,0)*AB$5," ")</f>
        <v xml:space="preserve"> </v>
      </c>
      <c r="AC408">
        <v>0</v>
      </c>
      <c r="AD408">
        <v>0</v>
      </c>
      <c r="AE408">
        <v>0</v>
      </c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</row>
    <row r="409" spans="1:48">
      <c r="A409" s="53">
        <f>RANK(Open[[#This Row],[PR Punkte]],Open[PR Punkte],0)</f>
        <v>332</v>
      </c>
      <c r="B409">
        <f>IF(Open[[#This Row],[PR Rang beim letzten Turnier]]&gt;Open[[#This Row],[PR Rang]],1,IF(Open[[#This Row],[PR Rang beim letzten Turnier]]=Open[[#This Row],[PR Rang]],0,-1))</f>
        <v>0</v>
      </c>
      <c r="C409" s="53">
        <f>RANK(Open[[#This Row],[PR Punkte]],Open[PR Punkte],0)</f>
        <v>332</v>
      </c>
      <c r="D409" s="1" t="s">
        <v>670</v>
      </c>
      <c r="E409" t="s">
        <v>10</v>
      </c>
      <c r="F409" s="99">
        <f>SUM(Open[[#This Row],[PR 1]:[PR 3]])</f>
        <v>0</v>
      </c>
      <c r="G409" s="52">
        <f>LARGE(Open[[#This Row],[TS ZH O/B 26.03.23]:[PR3]],1)</f>
        <v>0</v>
      </c>
      <c r="H409" s="52">
        <f>LARGE(Open[[#This Row],[TS ZH O/B 26.03.23]:[PR3]],2)</f>
        <v>0</v>
      </c>
      <c r="I409" s="52">
        <f>LARGE(Open[[#This Row],[TS ZH O/B 26.03.23]:[PR3]],3)</f>
        <v>0</v>
      </c>
      <c r="J409" s="1">
        <f t="shared" si="12"/>
        <v>332</v>
      </c>
      <c r="K409" s="52">
        <f t="shared" si="13"/>
        <v>0</v>
      </c>
      <c r="L409" s="52" t="str">
        <f>IFERROR(VLOOKUP(Open[[#This Row],[TS ZH O/B 26.03.23 Rang]],$AZ$7:$BA$101,2,0)*L$5," ")</f>
        <v xml:space="preserve"> </v>
      </c>
      <c r="M409" s="52" t="str">
        <f>IFERROR(VLOOKUP(Open[[#This Row],[TS SG O 29.04.23 Rang]],$AZ$7:$BA$101,2,0)*M$5," ")</f>
        <v xml:space="preserve"> </v>
      </c>
      <c r="N409" s="52" t="str">
        <f>IFERROR(VLOOKUP(Open[[#This Row],[TS ES O 11.06.23 Rang]],$AZ$7:$BA$101,2,0)*N$5," ")</f>
        <v xml:space="preserve"> </v>
      </c>
      <c r="O409" s="52" t="str">
        <f>IFERROR(VLOOKUP(Open[[#This Row],[TS SH O 24.06.23 Rang]],$AZ$7:$BA$101,2,0)*O$5," ")</f>
        <v xml:space="preserve"> </v>
      </c>
      <c r="P409" s="52" t="str">
        <f>IFERROR(VLOOKUP(Open[[#This Row],[TS LU O A 1.6.23 R]],$AZ$7:$BA$101,2,0)*P$5," ")</f>
        <v xml:space="preserve"> </v>
      </c>
      <c r="Q409" s="52" t="str">
        <f>IFERROR(VLOOKUP(Open[[#This Row],[TS LU O B 1.6.23 R]],$AZ$7:$BA$101,2,0)*Q$5," ")</f>
        <v xml:space="preserve"> </v>
      </c>
      <c r="R409" s="52" t="str">
        <f>IFERROR(VLOOKUP(Open[[#This Row],[TS ZH O/A 8.7.23 R]],$AZ$7:$BA$101,2,0)*R$5," ")</f>
        <v xml:space="preserve"> </v>
      </c>
      <c r="S409" s="148" t="str">
        <f>IFERROR(VLOOKUP(Open[[#This Row],[TS ZH O/B 8.7.23 R]],$AZ$7:$BA$101,2,0)*S$5," ")</f>
        <v xml:space="preserve"> </v>
      </c>
      <c r="T409" s="148" t="str">
        <f>IFERROR(VLOOKUP(Open[[#This Row],[TS BA O A 12.08.23 R]],$AZ$7:$BA$101,2,0)*T$5," ")</f>
        <v xml:space="preserve"> </v>
      </c>
      <c r="U409" s="148" t="str">
        <f>IFERROR(VLOOKUP(Open[[#This Row],[TS BA O B 12.08.23  R]],$AZ$7:$BA$101,2,0)*U$5," ")</f>
        <v xml:space="preserve"> </v>
      </c>
      <c r="V409" s="148" t="str">
        <f>IFERROR(VLOOKUP(Open[[#This Row],[SM LT O A 2.9.23 R]],$AZ$7:$BA$101,2,0)*V$5," ")</f>
        <v xml:space="preserve"> </v>
      </c>
      <c r="W409" s="148" t="str">
        <f>IFERROR(VLOOKUP(Open[[#This Row],[SM LT O B 2.9.23 R]],$AZ$7:$BA$101,2,0)*W$5," ")</f>
        <v xml:space="preserve"> </v>
      </c>
      <c r="X409" s="148" t="str">
        <f>IFERROR(VLOOKUP(Open[[#This Row],[TS LA O 16.9.23 R]],$AZ$7:$BA$101,2,0)*X$5," ")</f>
        <v xml:space="preserve"> </v>
      </c>
      <c r="Y409" s="148" t="str">
        <f>IFERROR(VLOOKUP(Open[[#This Row],[TS ZH O 8.10.23 R]],$AZ$7:$BA$101,2,0)*Y$5," ")</f>
        <v xml:space="preserve"> </v>
      </c>
      <c r="Z409" s="148" t="str">
        <f>IFERROR(VLOOKUP(Open[[#This Row],[TS ZH O/A 6.1.24 R]],$AZ$7:$BA$101,2,0)*Z$5," ")</f>
        <v xml:space="preserve"> </v>
      </c>
      <c r="AA409" s="148" t="str">
        <f>IFERROR(VLOOKUP(Open[[#This Row],[TS ZH O/B 6.1.24 R]],$AZ$7:$BA$101,2,0)*AA$5," ")</f>
        <v xml:space="preserve"> </v>
      </c>
      <c r="AB409" s="148" t="str">
        <f>IFERROR(VLOOKUP(Open[[#This Row],[TS SH O 13.1.24 R]],$AZ$7:$BA$101,2,0)*AB$5," ")</f>
        <v xml:space="preserve"> </v>
      </c>
      <c r="AC409">
        <v>0</v>
      </c>
      <c r="AD409">
        <v>0</v>
      </c>
      <c r="AE409">
        <v>0</v>
      </c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</row>
    <row r="410" spans="1:48">
      <c r="A410" s="53">
        <f>RANK(Open[[#This Row],[PR Punkte]],Open[PR Punkte],0)</f>
        <v>332</v>
      </c>
      <c r="B410">
        <f>IF(Open[[#This Row],[PR Rang beim letzten Turnier]]&gt;Open[[#This Row],[PR Rang]],1,IF(Open[[#This Row],[PR Rang beim letzten Turnier]]=Open[[#This Row],[PR Rang]],0,-1))</f>
        <v>0</v>
      </c>
      <c r="C410" s="53">
        <f>RANK(Open[[#This Row],[PR Punkte]],Open[PR Punkte],0)</f>
        <v>332</v>
      </c>
      <c r="D410" t="s">
        <v>22</v>
      </c>
      <c r="E410" s="1" t="s">
        <v>0</v>
      </c>
      <c r="F410" s="52">
        <f>SUM(Open[[#This Row],[PR 1]:[PR 3]])</f>
        <v>0</v>
      </c>
      <c r="G410" s="52">
        <f>LARGE(Open[[#This Row],[TS ZH O/B 26.03.23]:[PR3]],1)</f>
        <v>0</v>
      </c>
      <c r="H410" s="52">
        <f>LARGE(Open[[#This Row],[TS ZH O/B 26.03.23]:[PR3]],2)</f>
        <v>0</v>
      </c>
      <c r="I410" s="52">
        <f>LARGE(Open[[#This Row],[TS ZH O/B 26.03.23]:[PR3]],3)</f>
        <v>0</v>
      </c>
      <c r="J410" s="1">
        <f t="shared" si="12"/>
        <v>332</v>
      </c>
      <c r="K410" s="52">
        <f t="shared" si="13"/>
        <v>0</v>
      </c>
      <c r="L410" s="52" t="str">
        <f>IFERROR(VLOOKUP(Open[[#This Row],[TS ZH O/B 26.03.23 Rang]],$AZ$7:$BA$101,2,0)*L$5," ")</f>
        <v xml:space="preserve"> </v>
      </c>
      <c r="M410" s="52" t="str">
        <f>IFERROR(VLOOKUP(Open[[#This Row],[TS SG O 29.04.23 Rang]],$AZ$7:$BA$101,2,0)*M$5," ")</f>
        <v xml:space="preserve"> </v>
      </c>
      <c r="N410" s="52" t="str">
        <f>IFERROR(VLOOKUP(Open[[#This Row],[TS ES O 11.06.23 Rang]],$AZ$7:$BA$101,2,0)*N$5," ")</f>
        <v xml:space="preserve"> </v>
      </c>
      <c r="O410" s="52" t="str">
        <f>IFERROR(VLOOKUP(Open[[#This Row],[TS SH O 24.06.23 Rang]],$AZ$7:$BA$101,2,0)*O$5," ")</f>
        <v xml:space="preserve"> </v>
      </c>
      <c r="P410" s="52" t="str">
        <f>IFERROR(VLOOKUP(Open[[#This Row],[TS LU O A 1.6.23 R]],$AZ$7:$BA$101,2,0)*P$5," ")</f>
        <v xml:space="preserve"> </v>
      </c>
      <c r="Q410" s="52" t="str">
        <f>IFERROR(VLOOKUP(Open[[#This Row],[TS LU O B 1.6.23 R]],$AZ$7:$BA$101,2,0)*Q$5," ")</f>
        <v xml:space="preserve"> </v>
      </c>
      <c r="R410" s="52" t="str">
        <f>IFERROR(VLOOKUP(Open[[#This Row],[TS ZH O/A 8.7.23 R]],$AZ$7:$BA$101,2,0)*R$5," ")</f>
        <v xml:space="preserve"> </v>
      </c>
      <c r="S410" s="148" t="str">
        <f>IFERROR(VLOOKUP(Open[[#This Row],[TS ZH O/B 8.7.23 R]],$AZ$7:$BA$101,2,0)*S$5," ")</f>
        <v xml:space="preserve"> </v>
      </c>
      <c r="T410" s="148" t="str">
        <f>IFERROR(VLOOKUP(Open[[#This Row],[TS BA O A 12.08.23 R]],$AZ$7:$BA$101,2,0)*T$5," ")</f>
        <v xml:space="preserve"> </v>
      </c>
      <c r="U410" s="148" t="str">
        <f>IFERROR(VLOOKUP(Open[[#This Row],[TS BA O B 12.08.23  R]],$AZ$7:$BA$101,2,0)*U$5," ")</f>
        <v xml:space="preserve"> </v>
      </c>
      <c r="V410" s="148" t="str">
        <f>IFERROR(VLOOKUP(Open[[#This Row],[SM LT O A 2.9.23 R]],$AZ$7:$BA$101,2,0)*V$5," ")</f>
        <v xml:space="preserve"> </v>
      </c>
      <c r="W410" s="148" t="str">
        <f>IFERROR(VLOOKUP(Open[[#This Row],[SM LT O B 2.9.23 R]],$AZ$7:$BA$101,2,0)*W$5," ")</f>
        <v xml:space="preserve"> </v>
      </c>
      <c r="X410" s="148" t="str">
        <f>IFERROR(VLOOKUP(Open[[#This Row],[TS LA O 16.9.23 R]],$AZ$7:$BA$101,2,0)*X$5," ")</f>
        <v xml:space="preserve"> </v>
      </c>
      <c r="Y410" s="148" t="str">
        <f>IFERROR(VLOOKUP(Open[[#This Row],[TS ZH O 8.10.23 R]],$AZ$7:$BA$101,2,0)*Y$5," ")</f>
        <v xml:space="preserve"> </v>
      </c>
      <c r="Z410" s="148" t="str">
        <f>IFERROR(VLOOKUP(Open[[#This Row],[TS ZH O/A 6.1.24 R]],$AZ$7:$BA$101,2,0)*Z$5," ")</f>
        <v xml:space="preserve"> </v>
      </c>
      <c r="AA410" s="148" t="str">
        <f>IFERROR(VLOOKUP(Open[[#This Row],[TS ZH O/B 6.1.24 R]],$AZ$7:$BA$101,2,0)*AA$5," ")</f>
        <v xml:space="preserve"> </v>
      </c>
      <c r="AB410" s="148" t="str">
        <f>IFERROR(VLOOKUP(Open[[#This Row],[TS SH O 13.1.24 R]],$AZ$7:$BA$101,2,0)*AB$5," ")</f>
        <v xml:space="preserve"> </v>
      </c>
      <c r="AC410">
        <v>0</v>
      </c>
      <c r="AD410">
        <v>0</v>
      </c>
      <c r="AE410">
        <v>0</v>
      </c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</row>
    <row r="411" spans="1:48">
      <c r="A411" s="53">
        <f>RANK(Open[[#This Row],[PR Punkte]],Open[PR Punkte],0)</f>
        <v>332</v>
      </c>
      <c r="B411">
        <f>IF(Open[[#This Row],[PR Rang beim letzten Turnier]]&gt;Open[[#This Row],[PR Rang]],1,IF(Open[[#This Row],[PR Rang beim letzten Turnier]]=Open[[#This Row],[PR Rang]],0,-1))</f>
        <v>0</v>
      </c>
      <c r="C411" s="53">
        <f>RANK(Open[[#This Row],[PR Punkte]],Open[PR Punkte],0)</f>
        <v>332</v>
      </c>
      <c r="D411" s="1" t="s">
        <v>449</v>
      </c>
      <c r="E411" t="s">
        <v>9</v>
      </c>
      <c r="F411" s="99">
        <f>SUM(Open[[#This Row],[PR 1]:[PR 3]])</f>
        <v>0</v>
      </c>
      <c r="G411" s="52">
        <f>LARGE(Open[[#This Row],[TS ZH O/B 26.03.23]:[PR3]],1)</f>
        <v>0</v>
      </c>
      <c r="H411" s="52">
        <f>LARGE(Open[[#This Row],[TS ZH O/B 26.03.23]:[PR3]],2)</f>
        <v>0</v>
      </c>
      <c r="I411" s="52">
        <f>LARGE(Open[[#This Row],[TS ZH O/B 26.03.23]:[PR3]],3)</f>
        <v>0</v>
      </c>
      <c r="J411" s="1">
        <f t="shared" si="12"/>
        <v>332</v>
      </c>
      <c r="K411" s="52">
        <f t="shared" si="13"/>
        <v>0</v>
      </c>
      <c r="L411" s="52" t="str">
        <f>IFERROR(VLOOKUP(Open[[#This Row],[TS ZH O/B 26.03.23 Rang]],$AZ$7:$BA$101,2,0)*L$5," ")</f>
        <v xml:space="preserve"> </v>
      </c>
      <c r="M411" s="52" t="str">
        <f>IFERROR(VLOOKUP(Open[[#This Row],[TS SG O 29.04.23 Rang]],$AZ$7:$BA$101,2,0)*M$5," ")</f>
        <v xml:space="preserve"> </v>
      </c>
      <c r="N411" s="52" t="str">
        <f>IFERROR(VLOOKUP(Open[[#This Row],[TS ES O 11.06.23 Rang]],$AZ$7:$BA$101,2,0)*N$5," ")</f>
        <v xml:space="preserve"> </v>
      </c>
      <c r="O411" s="52" t="str">
        <f>IFERROR(VLOOKUP(Open[[#This Row],[TS SH O 24.06.23 Rang]],$AZ$7:$BA$101,2,0)*O$5," ")</f>
        <v xml:space="preserve"> </v>
      </c>
      <c r="P411" s="52" t="str">
        <f>IFERROR(VLOOKUP(Open[[#This Row],[TS LU O A 1.6.23 R]],$AZ$7:$BA$101,2,0)*P$5," ")</f>
        <v xml:space="preserve"> </v>
      </c>
      <c r="Q411" s="52" t="str">
        <f>IFERROR(VLOOKUP(Open[[#This Row],[TS LU O B 1.6.23 R]],$AZ$7:$BA$101,2,0)*Q$5," ")</f>
        <v xml:space="preserve"> </v>
      </c>
      <c r="R411" s="52" t="str">
        <f>IFERROR(VLOOKUP(Open[[#This Row],[TS ZH O/A 8.7.23 R]],$AZ$7:$BA$101,2,0)*R$5," ")</f>
        <v xml:space="preserve"> </v>
      </c>
      <c r="S411" s="148" t="str">
        <f>IFERROR(VLOOKUP(Open[[#This Row],[TS ZH O/B 8.7.23 R]],$AZ$7:$BA$101,2,0)*S$5," ")</f>
        <v xml:space="preserve"> </v>
      </c>
      <c r="T411" s="148" t="str">
        <f>IFERROR(VLOOKUP(Open[[#This Row],[TS BA O A 12.08.23 R]],$AZ$7:$BA$101,2,0)*T$5," ")</f>
        <v xml:space="preserve"> </v>
      </c>
      <c r="U411" s="148" t="str">
        <f>IFERROR(VLOOKUP(Open[[#This Row],[TS BA O B 12.08.23  R]],$AZ$7:$BA$101,2,0)*U$5," ")</f>
        <v xml:space="preserve"> </v>
      </c>
      <c r="V411" s="148" t="str">
        <f>IFERROR(VLOOKUP(Open[[#This Row],[SM LT O A 2.9.23 R]],$AZ$7:$BA$101,2,0)*V$5," ")</f>
        <v xml:space="preserve"> </v>
      </c>
      <c r="W411" s="148" t="str">
        <f>IFERROR(VLOOKUP(Open[[#This Row],[SM LT O B 2.9.23 R]],$AZ$7:$BA$101,2,0)*W$5," ")</f>
        <v xml:space="preserve"> </v>
      </c>
      <c r="X411" s="148" t="str">
        <f>IFERROR(VLOOKUP(Open[[#This Row],[TS LA O 16.9.23 R]],$AZ$7:$BA$101,2,0)*X$5," ")</f>
        <v xml:space="preserve"> </v>
      </c>
      <c r="Y411" s="148" t="str">
        <f>IFERROR(VLOOKUP(Open[[#This Row],[TS ZH O 8.10.23 R]],$AZ$7:$BA$101,2,0)*Y$5," ")</f>
        <v xml:space="preserve"> </v>
      </c>
      <c r="Z411" s="148" t="str">
        <f>IFERROR(VLOOKUP(Open[[#This Row],[TS ZH O/A 6.1.24 R]],$AZ$7:$BA$101,2,0)*Z$5," ")</f>
        <v xml:space="preserve"> </v>
      </c>
      <c r="AA411" s="148" t="str">
        <f>IFERROR(VLOOKUP(Open[[#This Row],[TS ZH O/B 6.1.24 R]],$AZ$7:$BA$101,2,0)*AA$5," ")</f>
        <v xml:space="preserve"> </v>
      </c>
      <c r="AB411" s="148" t="str">
        <f>IFERROR(VLOOKUP(Open[[#This Row],[TS SH O 13.1.24 R]],$AZ$7:$BA$101,2,0)*AB$5," ")</f>
        <v xml:space="preserve"> </v>
      </c>
      <c r="AC411">
        <v>0</v>
      </c>
      <c r="AD411">
        <v>0</v>
      </c>
      <c r="AE411">
        <v>0</v>
      </c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</row>
    <row r="412" spans="1:48">
      <c r="A412" s="53">
        <f>RANK(Open[[#This Row],[PR Punkte]],Open[PR Punkte],0)</f>
        <v>332</v>
      </c>
      <c r="B412">
        <f>IF(Open[[#This Row],[PR Rang beim letzten Turnier]]&gt;Open[[#This Row],[PR Rang]],1,IF(Open[[#This Row],[PR Rang beim letzten Turnier]]=Open[[#This Row],[PR Rang]],0,-1))</f>
        <v>0</v>
      </c>
      <c r="C412" s="53">
        <f>RANK(Open[[#This Row],[PR Punkte]],Open[PR Punkte],0)</f>
        <v>332</v>
      </c>
      <c r="D412" s="1" t="s">
        <v>607</v>
      </c>
      <c r="E412" t="s">
        <v>10</v>
      </c>
      <c r="F412" s="99">
        <f>SUM(Open[[#This Row],[PR 1]:[PR 3]])</f>
        <v>0</v>
      </c>
      <c r="G412" s="52">
        <f>LARGE(Open[[#This Row],[TS ZH O/B 26.03.23]:[PR3]],1)</f>
        <v>0</v>
      </c>
      <c r="H412" s="52">
        <f>LARGE(Open[[#This Row],[TS ZH O/B 26.03.23]:[PR3]],2)</f>
        <v>0</v>
      </c>
      <c r="I412" s="52">
        <f>LARGE(Open[[#This Row],[TS ZH O/B 26.03.23]:[PR3]],3)</f>
        <v>0</v>
      </c>
      <c r="J412" s="1">
        <f t="shared" si="12"/>
        <v>332</v>
      </c>
      <c r="K412" s="52">
        <f t="shared" si="13"/>
        <v>0</v>
      </c>
      <c r="L412" s="52" t="str">
        <f>IFERROR(VLOOKUP(Open[[#This Row],[TS ZH O/B 26.03.23 Rang]],$AZ$7:$BA$101,2,0)*L$5," ")</f>
        <v xml:space="preserve"> </v>
      </c>
      <c r="M412" s="52" t="str">
        <f>IFERROR(VLOOKUP(Open[[#This Row],[TS SG O 29.04.23 Rang]],$AZ$7:$BA$101,2,0)*M$5," ")</f>
        <v xml:space="preserve"> </v>
      </c>
      <c r="N412" s="52" t="str">
        <f>IFERROR(VLOOKUP(Open[[#This Row],[TS ES O 11.06.23 Rang]],$AZ$7:$BA$101,2,0)*N$5," ")</f>
        <v xml:space="preserve"> </v>
      </c>
      <c r="O412" s="52" t="str">
        <f>IFERROR(VLOOKUP(Open[[#This Row],[TS SH O 24.06.23 Rang]],$AZ$7:$BA$101,2,0)*O$5," ")</f>
        <v xml:space="preserve"> </v>
      </c>
      <c r="P412" s="52" t="str">
        <f>IFERROR(VLOOKUP(Open[[#This Row],[TS LU O A 1.6.23 R]],$AZ$7:$BA$101,2,0)*P$5," ")</f>
        <v xml:space="preserve"> </v>
      </c>
      <c r="Q412" s="52" t="str">
        <f>IFERROR(VLOOKUP(Open[[#This Row],[TS LU O B 1.6.23 R]],$AZ$7:$BA$101,2,0)*Q$5," ")</f>
        <v xml:space="preserve"> </v>
      </c>
      <c r="R412" s="52" t="str">
        <f>IFERROR(VLOOKUP(Open[[#This Row],[TS ZH O/A 8.7.23 R]],$AZ$7:$BA$101,2,0)*R$5," ")</f>
        <v xml:space="preserve"> </v>
      </c>
      <c r="S412" s="148" t="str">
        <f>IFERROR(VLOOKUP(Open[[#This Row],[TS ZH O/B 8.7.23 R]],$AZ$7:$BA$101,2,0)*S$5," ")</f>
        <v xml:space="preserve"> </v>
      </c>
      <c r="T412" s="148" t="str">
        <f>IFERROR(VLOOKUP(Open[[#This Row],[TS BA O A 12.08.23 R]],$AZ$7:$BA$101,2,0)*T$5," ")</f>
        <v xml:space="preserve"> </v>
      </c>
      <c r="U412" s="148" t="str">
        <f>IFERROR(VLOOKUP(Open[[#This Row],[TS BA O B 12.08.23  R]],$AZ$7:$BA$101,2,0)*U$5," ")</f>
        <v xml:space="preserve"> </v>
      </c>
      <c r="V412" s="148" t="str">
        <f>IFERROR(VLOOKUP(Open[[#This Row],[SM LT O A 2.9.23 R]],$AZ$7:$BA$101,2,0)*V$5," ")</f>
        <v xml:space="preserve"> </v>
      </c>
      <c r="W412" s="148" t="str">
        <f>IFERROR(VLOOKUP(Open[[#This Row],[SM LT O B 2.9.23 R]],$AZ$7:$BA$101,2,0)*W$5," ")</f>
        <v xml:space="preserve"> </v>
      </c>
      <c r="X412" s="148" t="str">
        <f>IFERROR(VLOOKUP(Open[[#This Row],[TS LA O 16.9.23 R]],$AZ$7:$BA$101,2,0)*X$5," ")</f>
        <v xml:space="preserve"> </v>
      </c>
      <c r="Y412" s="148" t="str">
        <f>IFERROR(VLOOKUP(Open[[#This Row],[TS ZH O 8.10.23 R]],$AZ$7:$BA$101,2,0)*Y$5," ")</f>
        <v xml:space="preserve"> </v>
      </c>
      <c r="Z412" s="148" t="str">
        <f>IFERROR(VLOOKUP(Open[[#This Row],[TS ZH O/A 6.1.24 R]],$AZ$7:$BA$101,2,0)*Z$5," ")</f>
        <v xml:space="preserve"> </v>
      </c>
      <c r="AA412" s="148" t="str">
        <f>IFERROR(VLOOKUP(Open[[#This Row],[TS ZH O/B 6.1.24 R]],$AZ$7:$BA$101,2,0)*AA$5," ")</f>
        <v xml:space="preserve"> </v>
      </c>
      <c r="AB412" s="148" t="str">
        <f>IFERROR(VLOOKUP(Open[[#This Row],[TS SH O 13.1.24 R]],$AZ$7:$BA$101,2,0)*AB$5," ")</f>
        <v xml:space="preserve"> </v>
      </c>
      <c r="AC412">
        <v>0</v>
      </c>
      <c r="AD412">
        <v>0</v>
      </c>
      <c r="AE412">
        <v>0</v>
      </c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</row>
    <row r="413" spans="1:48">
      <c r="A413" s="53">
        <f>RANK(Open[[#This Row],[PR Punkte]],Open[PR Punkte],0)</f>
        <v>332</v>
      </c>
      <c r="B413">
        <f>IF(Open[[#This Row],[PR Rang beim letzten Turnier]]&gt;Open[[#This Row],[PR Rang]],1,IF(Open[[#This Row],[PR Rang beim letzten Turnier]]=Open[[#This Row],[PR Rang]],0,-1))</f>
        <v>0</v>
      </c>
      <c r="C413" s="53">
        <f>RANK(Open[[#This Row],[PR Punkte]],Open[PR Punkte],0)</f>
        <v>332</v>
      </c>
      <c r="D413" s="1" t="s">
        <v>610</v>
      </c>
      <c r="E413" t="s">
        <v>10</v>
      </c>
      <c r="F413" s="99">
        <f>SUM(Open[[#This Row],[PR 1]:[PR 3]])</f>
        <v>0</v>
      </c>
      <c r="G413" s="52">
        <f>LARGE(Open[[#This Row],[TS ZH O/B 26.03.23]:[PR3]],1)</f>
        <v>0</v>
      </c>
      <c r="H413" s="52">
        <f>LARGE(Open[[#This Row],[TS ZH O/B 26.03.23]:[PR3]],2)</f>
        <v>0</v>
      </c>
      <c r="I413" s="52">
        <f>LARGE(Open[[#This Row],[TS ZH O/B 26.03.23]:[PR3]],3)</f>
        <v>0</v>
      </c>
      <c r="J413" s="1">
        <f t="shared" si="12"/>
        <v>332</v>
      </c>
      <c r="K413" s="52">
        <f t="shared" si="13"/>
        <v>0</v>
      </c>
      <c r="L413" s="52" t="str">
        <f>IFERROR(VLOOKUP(Open[[#This Row],[TS ZH O/B 26.03.23 Rang]],$AZ$7:$BA$101,2,0)*L$5," ")</f>
        <v xml:space="preserve"> </v>
      </c>
      <c r="M413" s="52" t="str">
        <f>IFERROR(VLOOKUP(Open[[#This Row],[TS SG O 29.04.23 Rang]],$AZ$7:$BA$101,2,0)*M$5," ")</f>
        <v xml:space="preserve"> </v>
      </c>
      <c r="N413" s="52" t="str">
        <f>IFERROR(VLOOKUP(Open[[#This Row],[TS ES O 11.06.23 Rang]],$AZ$7:$BA$101,2,0)*N$5," ")</f>
        <v xml:space="preserve"> </v>
      </c>
      <c r="O413" s="52" t="str">
        <f>IFERROR(VLOOKUP(Open[[#This Row],[TS SH O 24.06.23 Rang]],$AZ$7:$BA$101,2,0)*O$5," ")</f>
        <v xml:space="preserve"> </v>
      </c>
      <c r="P413" s="52" t="str">
        <f>IFERROR(VLOOKUP(Open[[#This Row],[TS LU O A 1.6.23 R]],$AZ$7:$BA$101,2,0)*P$5," ")</f>
        <v xml:space="preserve"> </v>
      </c>
      <c r="Q413" s="52" t="str">
        <f>IFERROR(VLOOKUP(Open[[#This Row],[TS LU O B 1.6.23 R]],$AZ$7:$BA$101,2,0)*Q$5," ")</f>
        <v xml:space="preserve"> </v>
      </c>
      <c r="R413" s="52" t="str">
        <f>IFERROR(VLOOKUP(Open[[#This Row],[TS ZH O/A 8.7.23 R]],$AZ$7:$BA$101,2,0)*R$5," ")</f>
        <v xml:space="preserve"> </v>
      </c>
      <c r="S413" s="148" t="str">
        <f>IFERROR(VLOOKUP(Open[[#This Row],[TS ZH O/B 8.7.23 R]],$AZ$7:$BA$101,2,0)*S$5," ")</f>
        <v xml:space="preserve"> </v>
      </c>
      <c r="T413" s="148" t="str">
        <f>IFERROR(VLOOKUP(Open[[#This Row],[TS BA O A 12.08.23 R]],$AZ$7:$BA$101,2,0)*T$5," ")</f>
        <v xml:space="preserve"> </v>
      </c>
      <c r="U413" s="148" t="str">
        <f>IFERROR(VLOOKUP(Open[[#This Row],[TS BA O B 12.08.23  R]],$AZ$7:$BA$101,2,0)*U$5," ")</f>
        <v xml:space="preserve"> </v>
      </c>
      <c r="V413" s="148" t="str">
        <f>IFERROR(VLOOKUP(Open[[#This Row],[SM LT O A 2.9.23 R]],$AZ$7:$BA$101,2,0)*V$5," ")</f>
        <v xml:space="preserve"> </v>
      </c>
      <c r="W413" s="148" t="str">
        <f>IFERROR(VLOOKUP(Open[[#This Row],[SM LT O B 2.9.23 R]],$AZ$7:$BA$101,2,0)*W$5," ")</f>
        <v xml:space="preserve"> </v>
      </c>
      <c r="X413" s="148" t="str">
        <f>IFERROR(VLOOKUP(Open[[#This Row],[TS LA O 16.9.23 R]],$AZ$7:$BA$101,2,0)*X$5," ")</f>
        <v xml:space="preserve"> </v>
      </c>
      <c r="Y413" s="148" t="str">
        <f>IFERROR(VLOOKUP(Open[[#This Row],[TS ZH O 8.10.23 R]],$AZ$7:$BA$101,2,0)*Y$5," ")</f>
        <v xml:space="preserve"> </v>
      </c>
      <c r="Z413" s="148" t="str">
        <f>IFERROR(VLOOKUP(Open[[#This Row],[TS ZH O/A 6.1.24 R]],$AZ$7:$BA$101,2,0)*Z$5," ")</f>
        <v xml:space="preserve"> </v>
      </c>
      <c r="AA413" s="148" t="str">
        <f>IFERROR(VLOOKUP(Open[[#This Row],[TS ZH O/B 6.1.24 R]],$AZ$7:$BA$101,2,0)*AA$5," ")</f>
        <v xml:space="preserve"> </v>
      </c>
      <c r="AB413" s="148" t="str">
        <f>IFERROR(VLOOKUP(Open[[#This Row],[TS SH O 13.1.24 R]],$AZ$7:$BA$101,2,0)*AB$5," ")</f>
        <v xml:space="preserve"> </v>
      </c>
      <c r="AC413">
        <v>0</v>
      </c>
      <c r="AD413">
        <v>0</v>
      </c>
      <c r="AE413">
        <v>0</v>
      </c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</row>
    <row r="414" spans="1:48">
      <c r="A414" s="53">
        <f>RANK(Open[[#This Row],[PR Punkte]],Open[PR Punkte],0)</f>
        <v>332</v>
      </c>
      <c r="B414">
        <f>IF(Open[[#This Row],[PR Rang beim letzten Turnier]]&gt;Open[[#This Row],[PR Rang]],1,IF(Open[[#This Row],[PR Rang beim letzten Turnier]]=Open[[#This Row],[PR Rang]],0,-1))</f>
        <v>0</v>
      </c>
      <c r="C414" s="53">
        <f>RANK(Open[[#This Row],[PR Punkte]],Open[PR Punkte],0)</f>
        <v>332</v>
      </c>
      <c r="D414" s="1" t="s">
        <v>606</v>
      </c>
      <c r="E414" t="s">
        <v>10</v>
      </c>
      <c r="F414" s="99">
        <f>SUM(Open[[#This Row],[PR 1]:[PR 3]])</f>
        <v>0</v>
      </c>
      <c r="G414" s="52">
        <f>LARGE(Open[[#This Row],[TS ZH O/B 26.03.23]:[PR3]],1)</f>
        <v>0</v>
      </c>
      <c r="H414" s="52">
        <f>LARGE(Open[[#This Row],[TS ZH O/B 26.03.23]:[PR3]],2)</f>
        <v>0</v>
      </c>
      <c r="I414" s="52">
        <f>LARGE(Open[[#This Row],[TS ZH O/B 26.03.23]:[PR3]],3)</f>
        <v>0</v>
      </c>
      <c r="J414" s="1">
        <f t="shared" si="12"/>
        <v>332</v>
      </c>
      <c r="K414" s="52">
        <f t="shared" si="13"/>
        <v>0</v>
      </c>
      <c r="L414" s="52" t="str">
        <f>IFERROR(VLOOKUP(Open[[#This Row],[TS ZH O/B 26.03.23 Rang]],$AZ$7:$BA$101,2,0)*L$5," ")</f>
        <v xml:space="preserve"> </v>
      </c>
      <c r="M414" s="52" t="str">
        <f>IFERROR(VLOOKUP(Open[[#This Row],[TS SG O 29.04.23 Rang]],$AZ$7:$BA$101,2,0)*M$5," ")</f>
        <v xml:space="preserve"> </v>
      </c>
      <c r="N414" s="52" t="str">
        <f>IFERROR(VLOOKUP(Open[[#This Row],[TS ES O 11.06.23 Rang]],$AZ$7:$BA$101,2,0)*N$5," ")</f>
        <v xml:space="preserve"> </v>
      </c>
      <c r="O414" s="52" t="str">
        <f>IFERROR(VLOOKUP(Open[[#This Row],[TS SH O 24.06.23 Rang]],$AZ$7:$BA$101,2,0)*O$5," ")</f>
        <v xml:space="preserve"> </v>
      </c>
      <c r="P414" s="52" t="str">
        <f>IFERROR(VLOOKUP(Open[[#This Row],[TS LU O A 1.6.23 R]],$AZ$7:$BA$101,2,0)*P$5," ")</f>
        <v xml:space="preserve"> </v>
      </c>
      <c r="Q414" s="52" t="str">
        <f>IFERROR(VLOOKUP(Open[[#This Row],[TS LU O B 1.6.23 R]],$AZ$7:$BA$101,2,0)*Q$5," ")</f>
        <v xml:space="preserve"> </v>
      </c>
      <c r="R414" s="52" t="str">
        <f>IFERROR(VLOOKUP(Open[[#This Row],[TS ZH O/A 8.7.23 R]],$AZ$7:$BA$101,2,0)*R$5," ")</f>
        <v xml:space="preserve"> </v>
      </c>
      <c r="S414" s="148" t="str">
        <f>IFERROR(VLOOKUP(Open[[#This Row],[TS ZH O/B 8.7.23 R]],$AZ$7:$BA$101,2,0)*S$5," ")</f>
        <v xml:space="preserve"> </v>
      </c>
      <c r="T414" s="148" t="str">
        <f>IFERROR(VLOOKUP(Open[[#This Row],[TS BA O A 12.08.23 R]],$AZ$7:$BA$101,2,0)*T$5," ")</f>
        <v xml:space="preserve"> </v>
      </c>
      <c r="U414" s="148" t="str">
        <f>IFERROR(VLOOKUP(Open[[#This Row],[TS BA O B 12.08.23  R]],$AZ$7:$BA$101,2,0)*U$5," ")</f>
        <v xml:space="preserve"> </v>
      </c>
      <c r="V414" s="148" t="str">
        <f>IFERROR(VLOOKUP(Open[[#This Row],[SM LT O A 2.9.23 R]],$AZ$7:$BA$101,2,0)*V$5," ")</f>
        <v xml:space="preserve"> </v>
      </c>
      <c r="W414" s="148" t="str">
        <f>IFERROR(VLOOKUP(Open[[#This Row],[SM LT O B 2.9.23 R]],$AZ$7:$BA$101,2,0)*W$5," ")</f>
        <v xml:space="preserve"> </v>
      </c>
      <c r="X414" s="148" t="str">
        <f>IFERROR(VLOOKUP(Open[[#This Row],[TS LA O 16.9.23 R]],$AZ$7:$BA$101,2,0)*X$5," ")</f>
        <v xml:space="preserve"> </v>
      </c>
      <c r="Y414" s="148" t="str">
        <f>IFERROR(VLOOKUP(Open[[#This Row],[TS ZH O 8.10.23 R]],$AZ$7:$BA$101,2,0)*Y$5," ")</f>
        <v xml:space="preserve"> </v>
      </c>
      <c r="Z414" s="148" t="str">
        <f>IFERROR(VLOOKUP(Open[[#This Row],[TS ZH O/A 6.1.24 R]],$AZ$7:$BA$101,2,0)*Z$5," ")</f>
        <v xml:space="preserve"> </v>
      </c>
      <c r="AA414" s="148" t="str">
        <f>IFERROR(VLOOKUP(Open[[#This Row],[TS ZH O/B 6.1.24 R]],$AZ$7:$BA$101,2,0)*AA$5," ")</f>
        <v xml:space="preserve"> </v>
      </c>
      <c r="AB414" s="148" t="str">
        <f>IFERROR(VLOOKUP(Open[[#This Row],[TS SH O 13.1.24 R]],$AZ$7:$BA$101,2,0)*AB$5," ")</f>
        <v xml:space="preserve"> </v>
      </c>
      <c r="AC414">
        <v>0</v>
      </c>
      <c r="AD414">
        <v>0</v>
      </c>
      <c r="AE414">
        <v>0</v>
      </c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</row>
    <row r="415" spans="1:48">
      <c r="A415" s="53">
        <f>RANK(Open[[#This Row],[PR Punkte]],Open[PR Punkte],0)</f>
        <v>332</v>
      </c>
      <c r="B415">
        <f>IF(Open[[#This Row],[PR Rang beim letzten Turnier]]&gt;Open[[#This Row],[PR Rang]],1,IF(Open[[#This Row],[PR Rang beim letzten Turnier]]=Open[[#This Row],[PR Rang]],0,-1))</f>
        <v>0</v>
      </c>
      <c r="C415" s="53">
        <f>RANK(Open[[#This Row],[PR Punkte]],Open[PR Punkte],0)</f>
        <v>332</v>
      </c>
      <c r="D415" s="1" t="s">
        <v>617</v>
      </c>
      <c r="E415" t="s">
        <v>10</v>
      </c>
      <c r="F415" s="99">
        <f>SUM(Open[[#This Row],[PR 1]:[PR 3]])</f>
        <v>0</v>
      </c>
      <c r="G415" s="52">
        <f>LARGE(Open[[#This Row],[TS ZH O/B 26.03.23]:[PR3]],1)</f>
        <v>0</v>
      </c>
      <c r="H415" s="52">
        <f>LARGE(Open[[#This Row],[TS ZH O/B 26.03.23]:[PR3]],2)</f>
        <v>0</v>
      </c>
      <c r="I415" s="52">
        <f>LARGE(Open[[#This Row],[TS ZH O/B 26.03.23]:[PR3]],3)</f>
        <v>0</v>
      </c>
      <c r="J415" s="1">
        <f t="shared" si="12"/>
        <v>332</v>
      </c>
      <c r="K415" s="52">
        <f t="shared" si="13"/>
        <v>0</v>
      </c>
      <c r="L415" s="52" t="str">
        <f>IFERROR(VLOOKUP(Open[[#This Row],[TS ZH O/B 26.03.23 Rang]],$AZ$7:$BA$101,2,0)*L$5," ")</f>
        <v xml:space="preserve"> </v>
      </c>
      <c r="M415" s="52" t="str">
        <f>IFERROR(VLOOKUP(Open[[#This Row],[TS SG O 29.04.23 Rang]],$AZ$7:$BA$101,2,0)*M$5," ")</f>
        <v xml:space="preserve"> </v>
      </c>
      <c r="N415" s="52" t="str">
        <f>IFERROR(VLOOKUP(Open[[#This Row],[TS ES O 11.06.23 Rang]],$AZ$7:$BA$101,2,0)*N$5," ")</f>
        <v xml:space="preserve"> </v>
      </c>
      <c r="O415" s="52" t="str">
        <f>IFERROR(VLOOKUP(Open[[#This Row],[TS SH O 24.06.23 Rang]],$AZ$7:$BA$101,2,0)*O$5," ")</f>
        <v xml:space="preserve"> </v>
      </c>
      <c r="P415" s="52" t="str">
        <f>IFERROR(VLOOKUP(Open[[#This Row],[TS LU O A 1.6.23 R]],$AZ$7:$BA$101,2,0)*P$5," ")</f>
        <v xml:space="preserve"> </v>
      </c>
      <c r="Q415" s="52" t="str">
        <f>IFERROR(VLOOKUP(Open[[#This Row],[TS LU O B 1.6.23 R]],$AZ$7:$BA$101,2,0)*Q$5," ")</f>
        <v xml:space="preserve"> </v>
      </c>
      <c r="R415" s="52" t="str">
        <f>IFERROR(VLOOKUP(Open[[#This Row],[TS ZH O/A 8.7.23 R]],$AZ$7:$BA$101,2,0)*R$5," ")</f>
        <v xml:space="preserve"> </v>
      </c>
      <c r="S415" s="148" t="str">
        <f>IFERROR(VLOOKUP(Open[[#This Row],[TS ZH O/B 8.7.23 R]],$AZ$7:$BA$101,2,0)*S$5," ")</f>
        <v xml:space="preserve"> </v>
      </c>
      <c r="T415" s="148" t="str">
        <f>IFERROR(VLOOKUP(Open[[#This Row],[TS BA O A 12.08.23 R]],$AZ$7:$BA$101,2,0)*T$5," ")</f>
        <v xml:space="preserve"> </v>
      </c>
      <c r="U415" s="148" t="str">
        <f>IFERROR(VLOOKUP(Open[[#This Row],[TS BA O B 12.08.23  R]],$AZ$7:$BA$101,2,0)*U$5," ")</f>
        <v xml:space="preserve"> </v>
      </c>
      <c r="V415" s="148" t="str">
        <f>IFERROR(VLOOKUP(Open[[#This Row],[SM LT O A 2.9.23 R]],$AZ$7:$BA$101,2,0)*V$5," ")</f>
        <v xml:space="preserve"> </v>
      </c>
      <c r="W415" s="148" t="str">
        <f>IFERROR(VLOOKUP(Open[[#This Row],[SM LT O B 2.9.23 R]],$AZ$7:$BA$101,2,0)*W$5," ")</f>
        <v xml:space="preserve"> </v>
      </c>
      <c r="X415" s="148" t="str">
        <f>IFERROR(VLOOKUP(Open[[#This Row],[TS LA O 16.9.23 R]],$AZ$7:$BA$101,2,0)*X$5," ")</f>
        <v xml:space="preserve"> </v>
      </c>
      <c r="Y415" s="148" t="str">
        <f>IFERROR(VLOOKUP(Open[[#This Row],[TS ZH O 8.10.23 R]],$AZ$7:$BA$101,2,0)*Y$5," ")</f>
        <v xml:space="preserve"> </v>
      </c>
      <c r="Z415" s="148" t="str">
        <f>IFERROR(VLOOKUP(Open[[#This Row],[TS ZH O/A 6.1.24 R]],$AZ$7:$BA$101,2,0)*Z$5," ")</f>
        <v xml:space="preserve"> </v>
      </c>
      <c r="AA415" s="148" t="str">
        <f>IFERROR(VLOOKUP(Open[[#This Row],[TS ZH O/B 6.1.24 R]],$AZ$7:$BA$101,2,0)*AA$5," ")</f>
        <v xml:space="preserve"> </v>
      </c>
      <c r="AB415" s="148" t="str">
        <f>IFERROR(VLOOKUP(Open[[#This Row],[TS SH O 13.1.24 R]],$AZ$7:$BA$101,2,0)*AB$5," ")</f>
        <v xml:space="preserve"> </v>
      </c>
      <c r="AC415">
        <v>0</v>
      </c>
      <c r="AD415">
        <v>0</v>
      </c>
      <c r="AE415">
        <v>0</v>
      </c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</row>
    <row r="416" spans="1:48">
      <c r="A416" s="53">
        <f>RANK(Open[[#This Row],[PR Punkte]],Open[PR Punkte],0)</f>
        <v>332</v>
      </c>
      <c r="B416">
        <f>IF(Open[[#This Row],[PR Rang beim letzten Turnier]]&gt;Open[[#This Row],[PR Rang]],1,IF(Open[[#This Row],[PR Rang beim letzten Turnier]]=Open[[#This Row],[PR Rang]],0,-1))</f>
        <v>0</v>
      </c>
      <c r="C416" s="53">
        <f>RANK(Open[[#This Row],[PR Punkte]],Open[PR Punkte],0)</f>
        <v>332</v>
      </c>
      <c r="D416" s="1" t="s">
        <v>613</v>
      </c>
      <c r="E416" t="s">
        <v>10</v>
      </c>
      <c r="F416" s="99">
        <f>SUM(Open[[#This Row],[PR 1]:[PR 3]])</f>
        <v>0</v>
      </c>
      <c r="G416" s="52">
        <f>LARGE(Open[[#This Row],[TS ZH O/B 26.03.23]:[PR3]],1)</f>
        <v>0</v>
      </c>
      <c r="H416" s="52">
        <f>LARGE(Open[[#This Row],[TS ZH O/B 26.03.23]:[PR3]],2)</f>
        <v>0</v>
      </c>
      <c r="I416" s="52">
        <f>LARGE(Open[[#This Row],[TS ZH O/B 26.03.23]:[PR3]],3)</f>
        <v>0</v>
      </c>
      <c r="J416" s="1">
        <f t="shared" si="12"/>
        <v>332</v>
      </c>
      <c r="K416" s="52">
        <f t="shared" si="13"/>
        <v>0</v>
      </c>
      <c r="L416" s="52" t="str">
        <f>IFERROR(VLOOKUP(Open[[#This Row],[TS ZH O/B 26.03.23 Rang]],$AZ$7:$BA$101,2,0)*L$5," ")</f>
        <v xml:space="preserve"> </v>
      </c>
      <c r="M416" s="52" t="str">
        <f>IFERROR(VLOOKUP(Open[[#This Row],[TS SG O 29.04.23 Rang]],$AZ$7:$BA$101,2,0)*M$5," ")</f>
        <v xml:space="preserve"> </v>
      </c>
      <c r="N416" s="52" t="str">
        <f>IFERROR(VLOOKUP(Open[[#This Row],[TS ES O 11.06.23 Rang]],$AZ$7:$BA$101,2,0)*N$5," ")</f>
        <v xml:space="preserve"> </v>
      </c>
      <c r="O416" s="52" t="str">
        <f>IFERROR(VLOOKUP(Open[[#This Row],[TS SH O 24.06.23 Rang]],$AZ$7:$BA$101,2,0)*O$5," ")</f>
        <v xml:space="preserve"> </v>
      </c>
      <c r="P416" s="52" t="str">
        <f>IFERROR(VLOOKUP(Open[[#This Row],[TS LU O A 1.6.23 R]],$AZ$7:$BA$101,2,0)*P$5," ")</f>
        <v xml:space="preserve"> </v>
      </c>
      <c r="Q416" s="52" t="str">
        <f>IFERROR(VLOOKUP(Open[[#This Row],[TS LU O B 1.6.23 R]],$AZ$7:$BA$101,2,0)*Q$5," ")</f>
        <v xml:space="preserve"> </v>
      </c>
      <c r="R416" s="52" t="str">
        <f>IFERROR(VLOOKUP(Open[[#This Row],[TS ZH O/A 8.7.23 R]],$AZ$7:$BA$101,2,0)*R$5," ")</f>
        <v xml:space="preserve"> </v>
      </c>
      <c r="S416" s="148" t="str">
        <f>IFERROR(VLOOKUP(Open[[#This Row],[TS ZH O/B 8.7.23 R]],$AZ$7:$BA$101,2,0)*S$5," ")</f>
        <v xml:space="preserve"> </v>
      </c>
      <c r="T416" s="148" t="str">
        <f>IFERROR(VLOOKUP(Open[[#This Row],[TS BA O A 12.08.23 R]],$AZ$7:$BA$101,2,0)*T$5," ")</f>
        <v xml:space="preserve"> </v>
      </c>
      <c r="U416" s="148" t="str">
        <f>IFERROR(VLOOKUP(Open[[#This Row],[TS BA O B 12.08.23  R]],$AZ$7:$BA$101,2,0)*U$5," ")</f>
        <v xml:space="preserve"> </v>
      </c>
      <c r="V416" s="148" t="str">
        <f>IFERROR(VLOOKUP(Open[[#This Row],[SM LT O A 2.9.23 R]],$AZ$7:$BA$101,2,0)*V$5," ")</f>
        <v xml:space="preserve"> </v>
      </c>
      <c r="W416" s="148" t="str">
        <f>IFERROR(VLOOKUP(Open[[#This Row],[SM LT O B 2.9.23 R]],$AZ$7:$BA$101,2,0)*W$5," ")</f>
        <v xml:space="preserve"> </v>
      </c>
      <c r="X416" s="148" t="str">
        <f>IFERROR(VLOOKUP(Open[[#This Row],[TS LA O 16.9.23 R]],$AZ$7:$BA$101,2,0)*X$5," ")</f>
        <v xml:space="preserve"> </v>
      </c>
      <c r="Y416" s="148" t="str">
        <f>IFERROR(VLOOKUP(Open[[#This Row],[TS ZH O 8.10.23 R]],$AZ$7:$BA$101,2,0)*Y$5," ")</f>
        <v xml:space="preserve"> </v>
      </c>
      <c r="Z416" s="148" t="str">
        <f>IFERROR(VLOOKUP(Open[[#This Row],[TS ZH O/A 6.1.24 R]],$AZ$7:$BA$101,2,0)*Z$5," ")</f>
        <v xml:space="preserve"> </v>
      </c>
      <c r="AA416" s="148" t="str">
        <f>IFERROR(VLOOKUP(Open[[#This Row],[TS ZH O/B 6.1.24 R]],$AZ$7:$BA$101,2,0)*AA$5," ")</f>
        <v xml:space="preserve"> </v>
      </c>
      <c r="AB416" s="148" t="str">
        <f>IFERROR(VLOOKUP(Open[[#This Row],[TS SH O 13.1.24 R]],$AZ$7:$BA$101,2,0)*AB$5," ")</f>
        <v xml:space="preserve"> </v>
      </c>
      <c r="AC416">
        <v>0</v>
      </c>
      <c r="AD416">
        <v>0</v>
      </c>
      <c r="AE416">
        <v>0</v>
      </c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</row>
    <row r="417" spans="1:48">
      <c r="A417" s="53">
        <f>RANK(Open[[#This Row],[PR Punkte]],Open[PR Punkte],0)</f>
        <v>332</v>
      </c>
      <c r="B417">
        <f>IF(Open[[#This Row],[PR Rang beim letzten Turnier]]&gt;Open[[#This Row],[PR Rang]],1,IF(Open[[#This Row],[PR Rang beim letzten Turnier]]=Open[[#This Row],[PR Rang]],0,-1))</f>
        <v>0</v>
      </c>
      <c r="C417" s="53">
        <f>RANK(Open[[#This Row],[PR Punkte]],Open[PR Punkte],0)</f>
        <v>332</v>
      </c>
      <c r="D417" s="1" t="s">
        <v>611</v>
      </c>
      <c r="E417" t="s">
        <v>10</v>
      </c>
      <c r="F417" s="99">
        <f>SUM(Open[[#This Row],[PR 1]:[PR 3]])</f>
        <v>0</v>
      </c>
      <c r="G417" s="52">
        <f>LARGE(Open[[#This Row],[TS ZH O/B 26.03.23]:[PR3]],1)</f>
        <v>0</v>
      </c>
      <c r="H417" s="52">
        <f>LARGE(Open[[#This Row],[TS ZH O/B 26.03.23]:[PR3]],2)</f>
        <v>0</v>
      </c>
      <c r="I417" s="52">
        <f>LARGE(Open[[#This Row],[TS ZH O/B 26.03.23]:[PR3]],3)</f>
        <v>0</v>
      </c>
      <c r="J417" s="1">
        <f t="shared" si="12"/>
        <v>332</v>
      </c>
      <c r="K417" s="52">
        <f t="shared" si="13"/>
        <v>0</v>
      </c>
      <c r="L417" s="52" t="str">
        <f>IFERROR(VLOOKUP(Open[[#This Row],[TS ZH O/B 26.03.23 Rang]],$AZ$7:$BA$101,2,0)*L$5," ")</f>
        <v xml:space="preserve"> </v>
      </c>
      <c r="M417" s="52" t="str">
        <f>IFERROR(VLOOKUP(Open[[#This Row],[TS SG O 29.04.23 Rang]],$AZ$7:$BA$101,2,0)*M$5," ")</f>
        <v xml:space="preserve"> </v>
      </c>
      <c r="N417" s="52" t="str">
        <f>IFERROR(VLOOKUP(Open[[#This Row],[TS ES O 11.06.23 Rang]],$AZ$7:$BA$101,2,0)*N$5," ")</f>
        <v xml:space="preserve"> </v>
      </c>
      <c r="O417" s="52" t="str">
        <f>IFERROR(VLOOKUP(Open[[#This Row],[TS SH O 24.06.23 Rang]],$AZ$7:$BA$101,2,0)*O$5," ")</f>
        <v xml:space="preserve"> </v>
      </c>
      <c r="P417" s="52" t="str">
        <f>IFERROR(VLOOKUP(Open[[#This Row],[TS LU O A 1.6.23 R]],$AZ$7:$BA$101,2,0)*P$5," ")</f>
        <v xml:space="preserve"> </v>
      </c>
      <c r="Q417" s="52" t="str">
        <f>IFERROR(VLOOKUP(Open[[#This Row],[TS LU O B 1.6.23 R]],$AZ$7:$BA$101,2,0)*Q$5," ")</f>
        <v xml:space="preserve"> </v>
      </c>
      <c r="R417" s="52" t="str">
        <f>IFERROR(VLOOKUP(Open[[#This Row],[TS ZH O/A 8.7.23 R]],$AZ$7:$BA$101,2,0)*R$5," ")</f>
        <v xml:space="preserve"> </v>
      </c>
      <c r="S417" s="148" t="str">
        <f>IFERROR(VLOOKUP(Open[[#This Row],[TS ZH O/B 8.7.23 R]],$AZ$7:$BA$101,2,0)*S$5," ")</f>
        <v xml:space="preserve"> </v>
      </c>
      <c r="T417" s="148" t="str">
        <f>IFERROR(VLOOKUP(Open[[#This Row],[TS BA O A 12.08.23 R]],$AZ$7:$BA$101,2,0)*T$5," ")</f>
        <v xml:space="preserve"> </v>
      </c>
      <c r="U417" s="148" t="str">
        <f>IFERROR(VLOOKUP(Open[[#This Row],[TS BA O B 12.08.23  R]],$AZ$7:$BA$101,2,0)*U$5," ")</f>
        <v xml:space="preserve"> </v>
      </c>
      <c r="V417" s="148" t="str">
        <f>IFERROR(VLOOKUP(Open[[#This Row],[SM LT O A 2.9.23 R]],$AZ$7:$BA$101,2,0)*V$5," ")</f>
        <v xml:space="preserve"> </v>
      </c>
      <c r="W417" s="148" t="str">
        <f>IFERROR(VLOOKUP(Open[[#This Row],[SM LT O B 2.9.23 R]],$AZ$7:$BA$101,2,0)*W$5," ")</f>
        <v xml:space="preserve"> </v>
      </c>
      <c r="X417" s="148" t="str">
        <f>IFERROR(VLOOKUP(Open[[#This Row],[TS LA O 16.9.23 R]],$AZ$7:$BA$101,2,0)*X$5," ")</f>
        <v xml:space="preserve"> </v>
      </c>
      <c r="Y417" s="148" t="str">
        <f>IFERROR(VLOOKUP(Open[[#This Row],[TS ZH O 8.10.23 R]],$AZ$7:$BA$101,2,0)*Y$5," ")</f>
        <v xml:space="preserve"> </v>
      </c>
      <c r="Z417" s="148" t="str">
        <f>IFERROR(VLOOKUP(Open[[#This Row],[TS ZH O/A 6.1.24 R]],$AZ$7:$BA$101,2,0)*Z$5," ")</f>
        <v xml:space="preserve"> </v>
      </c>
      <c r="AA417" s="148" t="str">
        <f>IFERROR(VLOOKUP(Open[[#This Row],[TS ZH O/B 6.1.24 R]],$AZ$7:$BA$101,2,0)*AA$5," ")</f>
        <v xml:space="preserve"> </v>
      </c>
      <c r="AB417" s="148" t="str">
        <f>IFERROR(VLOOKUP(Open[[#This Row],[TS SH O 13.1.24 R]],$AZ$7:$BA$101,2,0)*AB$5," ")</f>
        <v xml:space="preserve"> </v>
      </c>
      <c r="AC417">
        <v>0</v>
      </c>
      <c r="AD417">
        <v>0</v>
      </c>
      <c r="AE417">
        <v>0</v>
      </c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</row>
    <row r="418" spans="1:48">
      <c r="A418" s="53">
        <f>RANK(Open[[#This Row],[PR Punkte]],Open[PR Punkte],0)</f>
        <v>332</v>
      </c>
      <c r="B418">
        <f>IF(Open[[#This Row],[PR Rang beim letzten Turnier]]&gt;Open[[#This Row],[PR Rang]],1,IF(Open[[#This Row],[PR Rang beim letzten Turnier]]=Open[[#This Row],[PR Rang]],0,-1))</f>
        <v>0</v>
      </c>
      <c r="C418" s="53">
        <f>RANK(Open[[#This Row],[PR Punkte]],Open[PR Punkte],0)</f>
        <v>332</v>
      </c>
      <c r="D418" s="1" t="s">
        <v>614</v>
      </c>
      <c r="E418" t="s">
        <v>10</v>
      </c>
      <c r="F418" s="99">
        <f>SUM(Open[[#This Row],[PR 1]:[PR 3]])</f>
        <v>0</v>
      </c>
      <c r="G418" s="52">
        <f>LARGE(Open[[#This Row],[TS ZH O/B 26.03.23]:[PR3]],1)</f>
        <v>0</v>
      </c>
      <c r="H418" s="52">
        <f>LARGE(Open[[#This Row],[TS ZH O/B 26.03.23]:[PR3]],2)</f>
        <v>0</v>
      </c>
      <c r="I418" s="52">
        <f>LARGE(Open[[#This Row],[TS ZH O/B 26.03.23]:[PR3]],3)</f>
        <v>0</v>
      </c>
      <c r="J418" s="1">
        <f t="shared" si="12"/>
        <v>332</v>
      </c>
      <c r="K418" s="52">
        <f t="shared" si="13"/>
        <v>0</v>
      </c>
      <c r="L418" s="52" t="str">
        <f>IFERROR(VLOOKUP(Open[[#This Row],[TS ZH O/B 26.03.23 Rang]],$AZ$7:$BA$101,2,0)*L$5," ")</f>
        <v xml:space="preserve"> </v>
      </c>
      <c r="M418" s="52" t="str">
        <f>IFERROR(VLOOKUP(Open[[#This Row],[TS SG O 29.04.23 Rang]],$AZ$7:$BA$101,2,0)*M$5," ")</f>
        <v xml:space="preserve"> </v>
      </c>
      <c r="N418" s="52" t="str">
        <f>IFERROR(VLOOKUP(Open[[#This Row],[TS ES O 11.06.23 Rang]],$AZ$7:$BA$101,2,0)*N$5," ")</f>
        <v xml:space="preserve"> </v>
      </c>
      <c r="O418" s="52" t="str">
        <f>IFERROR(VLOOKUP(Open[[#This Row],[TS SH O 24.06.23 Rang]],$AZ$7:$BA$101,2,0)*O$5," ")</f>
        <v xml:space="preserve"> </v>
      </c>
      <c r="P418" s="52" t="str">
        <f>IFERROR(VLOOKUP(Open[[#This Row],[TS LU O A 1.6.23 R]],$AZ$7:$BA$101,2,0)*P$5," ")</f>
        <v xml:space="preserve"> </v>
      </c>
      <c r="Q418" s="52" t="str">
        <f>IFERROR(VLOOKUP(Open[[#This Row],[TS LU O B 1.6.23 R]],$AZ$7:$BA$101,2,0)*Q$5," ")</f>
        <v xml:space="preserve"> </v>
      </c>
      <c r="R418" s="52" t="str">
        <f>IFERROR(VLOOKUP(Open[[#This Row],[TS ZH O/A 8.7.23 R]],$AZ$7:$BA$101,2,0)*R$5," ")</f>
        <v xml:space="preserve"> </v>
      </c>
      <c r="S418" s="148" t="str">
        <f>IFERROR(VLOOKUP(Open[[#This Row],[TS ZH O/B 8.7.23 R]],$AZ$7:$BA$101,2,0)*S$5," ")</f>
        <v xml:space="preserve"> </v>
      </c>
      <c r="T418" s="148" t="str">
        <f>IFERROR(VLOOKUP(Open[[#This Row],[TS BA O A 12.08.23 R]],$AZ$7:$BA$101,2,0)*T$5," ")</f>
        <v xml:space="preserve"> </v>
      </c>
      <c r="U418" s="148" t="str">
        <f>IFERROR(VLOOKUP(Open[[#This Row],[TS BA O B 12.08.23  R]],$AZ$7:$BA$101,2,0)*U$5," ")</f>
        <v xml:space="preserve"> </v>
      </c>
      <c r="V418" s="148" t="str">
        <f>IFERROR(VLOOKUP(Open[[#This Row],[SM LT O A 2.9.23 R]],$AZ$7:$BA$101,2,0)*V$5," ")</f>
        <v xml:space="preserve"> </v>
      </c>
      <c r="W418" s="148" t="str">
        <f>IFERROR(VLOOKUP(Open[[#This Row],[SM LT O B 2.9.23 R]],$AZ$7:$BA$101,2,0)*W$5," ")</f>
        <v xml:space="preserve"> </v>
      </c>
      <c r="X418" s="148" t="str">
        <f>IFERROR(VLOOKUP(Open[[#This Row],[TS LA O 16.9.23 R]],$AZ$7:$BA$101,2,0)*X$5," ")</f>
        <v xml:space="preserve"> </v>
      </c>
      <c r="Y418" s="148" t="str">
        <f>IFERROR(VLOOKUP(Open[[#This Row],[TS ZH O 8.10.23 R]],$AZ$7:$BA$101,2,0)*Y$5," ")</f>
        <v xml:space="preserve"> </v>
      </c>
      <c r="Z418" s="148" t="str">
        <f>IFERROR(VLOOKUP(Open[[#This Row],[TS ZH O/A 6.1.24 R]],$AZ$7:$BA$101,2,0)*Z$5," ")</f>
        <v xml:space="preserve"> </v>
      </c>
      <c r="AA418" s="148" t="str">
        <f>IFERROR(VLOOKUP(Open[[#This Row],[TS ZH O/B 6.1.24 R]],$AZ$7:$BA$101,2,0)*AA$5," ")</f>
        <v xml:space="preserve"> </v>
      </c>
      <c r="AB418" s="148" t="str">
        <f>IFERROR(VLOOKUP(Open[[#This Row],[TS SH O 13.1.24 R]],$AZ$7:$BA$101,2,0)*AB$5," ")</f>
        <v xml:space="preserve"> </v>
      </c>
      <c r="AC418">
        <v>0</v>
      </c>
      <c r="AD418">
        <v>0</v>
      </c>
      <c r="AE418">
        <v>0</v>
      </c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</row>
    <row r="419" spans="1:48">
      <c r="A419" s="53">
        <f>RANK(Open[[#This Row],[PR Punkte]],Open[PR Punkte],0)</f>
        <v>332</v>
      </c>
      <c r="B419">
        <f>IF(Open[[#This Row],[PR Rang beim letzten Turnier]]&gt;Open[[#This Row],[PR Rang]],1,IF(Open[[#This Row],[PR Rang beim letzten Turnier]]=Open[[#This Row],[PR Rang]],0,-1))</f>
        <v>0</v>
      </c>
      <c r="C419" s="53">
        <f>RANK(Open[[#This Row],[PR Punkte]],Open[PR Punkte],0)</f>
        <v>332</v>
      </c>
      <c r="D419" s="1" t="s">
        <v>616</v>
      </c>
      <c r="E419" t="s">
        <v>10</v>
      </c>
      <c r="F419" s="99">
        <f>SUM(Open[[#This Row],[PR 1]:[PR 3]])</f>
        <v>0</v>
      </c>
      <c r="G419" s="52">
        <f>LARGE(Open[[#This Row],[TS ZH O/B 26.03.23]:[PR3]],1)</f>
        <v>0</v>
      </c>
      <c r="H419" s="52">
        <f>LARGE(Open[[#This Row],[TS ZH O/B 26.03.23]:[PR3]],2)</f>
        <v>0</v>
      </c>
      <c r="I419" s="52">
        <f>LARGE(Open[[#This Row],[TS ZH O/B 26.03.23]:[PR3]],3)</f>
        <v>0</v>
      </c>
      <c r="J419" s="1">
        <f t="shared" si="12"/>
        <v>332</v>
      </c>
      <c r="K419" s="52">
        <f t="shared" si="13"/>
        <v>0</v>
      </c>
      <c r="L419" s="52" t="str">
        <f>IFERROR(VLOOKUP(Open[[#This Row],[TS ZH O/B 26.03.23 Rang]],$AZ$7:$BA$101,2,0)*L$5," ")</f>
        <v xml:space="preserve"> </v>
      </c>
      <c r="M419" s="52" t="str">
        <f>IFERROR(VLOOKUP(Open[[#This Row],[TS SG O 29.04.23 Rang]],$AZ$7:$BA$101,2,0)*M$5," ")</f>
        <v xml:space="preserve"> </v>
      </c>
      <c r="N419" s="52" t="str">
        <f>IFERROR(VLOOKUP(Open[[#This Row],[TS ES O 11.06.23 Rang]],$AZ$7:$BA$101,2,0)*N$5," ")</f>
        <v xml:space="preserve"> </v>
      </c>
      <c r="O419" s="52" t="str">
        <f>IFERROR(VLOOKUP(Open[[#This Row],[TS SH O 24.06.23 Rang]],$AZ$7:$BA$101,2,0)*O$5," ")</f>
        <v xml:space="preserve"> </v>
      </c>
      <c r="P419" s="52" t="str">
        <f>IFERROR(VLOOKUP(Open[[#This Row],[TS LU O A 1.6.23 R]],$AZ$7:$BA$101,2,0)*P$5," ")</f>
        <v xml:space="preserve"> </v>
      </c>
      <c r="Q419" s="52" t="str">
        <f>IFERROR(VLOOKUP(Open[[#This Row],[TS LU O B 1.6.23 R]],$AZ$7:$BA$101,2,0)*Q$5," ")</f>
        <v xml:space="preserve"> </v>
      </c>
      <c r="R419" s="52" t="str">
        <f>IFERROR(VLOOKUP(Open[[#This Row],[TS ZH O/A 8.7.23 R]],$AZ$7:$BA$101,2,0)*R$5," ")</f>
        <v xml:space="preserve"> </v>
      </c>
      <c r="S419" s="148" t="str">
        <f>IFERROR(VLOOKUP(Open[[#This Row],[TS ZH O/B 8.7.23 R]],$AZ$7:$BA$101,2,0)*S$5," ")</f>
        <v xml:space="preserve"> </v>
      </c>
      <c r="T419" s="148" t="str">
        <f>IFERROR(VLOOKUP(Open[[#This Row],[TS BA O A 12.08.23 R]],$AZ$7:$BA$101,2,0)*T$5," ")</f>
        <v xml:space="preserve"> </v>
      </c>
      <c r="U419" s="148" t="str">
        <f>IFERROR(VLOOKUP(Open[[#This Row],[TS BA O B 12.08.23  R]],$AZ$7:$BA$101,2,0)*U$5," ")</f>
        <v xml:space="preserve"> </v>
      </c>
      <c r="V419" s="148" t="str">
        <f>IFERROR(VLOOKUP(Open[[#This Row],[SM LT O A 2.9.23 R]],$AZ$7:$BA$101,2,0)*V$5," ")</f>
        <v xml:space="preserve"> </v>
      </c>
      <c r="W419" s="148" t="str">
        <f>IFERROR(VLOOKUP(Open[[#This Row],[SM LT O B 2.9.23 R]],$AZ$7:$BA$101,2,0)*W$5," ")</f>
        <v xml:space="preserve"> </v>
      </c>
      <c r="X419" s="148" t="str">
        <f>IFERROR(VLOOKUP(Open[[#This Row],[TS LA O 16.9.23 R]],$AZ$7:$BA$101,2,0)*X$5," ")</f>
        <v xml:space="preserve"> </v>
      </c>
      <c r="Y419" s="148" t="str">
        <f>IFERROR(VLOOKUP(Open[[#This Row],[TS ZH O 8.10.23 R]],$AZ$7:$BA$101,2,0)*Y$5," ")</f>
        <v xml:space="preserve"> </v>
      </c>
      <c r="Z419" s="148" t="str">
        <f>IFERROR(VLOOKUP(Open[[#This Row],[TS ZH O/A 6.1.24 R]],$AZ$7:$BA$101,2,0)*Z$5," ")</f>
        <v xml:space="preserve"> </v>
      </c>
      <c r="AA419" s="148" t="str">
        <f>IFERROR(VLOOKUP(Open[[#This Row],[TS ZH O/B 6.1.24 R]],$AZ$7:$BA$101,2,0)*AA$5," ")</f>
        <v xml:space="preserve"> </v>
      </c>
      <c r="AB419" s="148" t="str">
        <f>IFERROR(VLOOKUP(Open[[#This Row],[TS SH O 13.1.24 R]],$AZ$7:$BA$101,2,0)*AB$5," ")</f>
        <v xml:space="preserve"> </v>
      </c>
      <c r="AC419">
        <v>0</v>
      </c>
      <c r="AD419">
        <v>0</v>
      </c>
      <c r="AE419">
        <v>0</v>
      </c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</row>
    <row r="420" spans="1:48">
      <c r="A420" s="53">
        <f>RANK(Open[[#This Row],[PR Punkte]],Open[PR Punkte],0)</f>
        <v>332</v>
      </c>
      <c r="B420">
        <f>IF(Open[[#This Row],[PR Rang beim letzten Turnier]]&gt;Open[[#This Row],[PR Rang]],1,IF(Open[[#This Row],[PR Rang beim letzten Turnier]]=Open[[#This Row],[PR Rang]],0,-1))</f>
        <v>0</v>
      </c>
      <c r="C420" s="53">
        <f>RANK(Open[[#This Row],[PR Punkte]],Open[PR Punkte],0)</f>
        <v>332</v>
      </c>
      <c r="D420" s="1" t="s">
        <v>615</v>
      </c>
      <c r="E420" t="s">
        <v>15</v>
      </c>
      <c r="F420" s="99">
        <f>SUM(Open[[#This Row],[PR 1]:[PR 3]])</f>
        <v>0</v>
      </c>
      <c r="G420" s="52">
        <f>LARGE(Open[[#This Row],[TS ZH O/B 26.03.23]:[PR3]],1)</f>
        <v>0</v>
      </c>
      <c r="H420" s="52">
        <f>LARGE(Open[[#This Row],[TS ZH O/B 26.03.23]:[PR3]],2)</f>
        <v>0</v>
      </c>
      <c r="I420" s="52">
        <f>LARGE(Open[[#This Row],[TS ZH O/B 26.03.23]:[PR3]],3)</f>
        <v>0</v>
      </c>
      <c r="J420" s="1">
        <f t="shared" si="12"/>
        <v>332</v>
      </c>
      <c r="K420" s="52">
        <f t="shared" si="13"/>
        <v>0</v>
      </c>
      <c r="L420" s="52" t="str">
        <f>IFERROR(VLOOKUP(Open[[#This Row],[TS ZH O/B 26.03.23 Rang]],$AZ$7:$BA$101,2,0)*L$5," ")</f>
        <v xml:space="preserve"> </v>
      </c>
      <c r="M420" s="52" t="str">
        <f>IFERROR(VLOOKUP(Open[[#This Row],[TS SG O 29.04.23 Rang]],$AZ$7:$BA$101,2,0)*M$5," ")</f>
        <v xml:space="preserve"> </v>
      </c>
      <c r="N420" s="52" t="str">
        <f>IFERROR(VLOOKUP(Open[[#This Row],[TS ES O 11.06.23 Rang]],$AZ$7:$BA$101,2,0)*N$5," ")</f>
        <v xml:space="preserve"> </v>
      </c>
      <c r="O420" s="52" t="str">
        <f>IFERROR(VLOOKUP(Open[[#This Row],[TS SH O 24.06.23 Rang]],$AZ$7:$BA$101,2,0)*O$5," ")</f>
        <v xml:space="preserve"> </v>
      </c>
      <c r="P420" s="52" t="str">
        <f>IFERROR(VLOOKUP(Open[[#This Row],[TS LU O A 1.6.23 R]],$AZ$7:$BA$101,2,0)*P$5," ")</f>
        <v xml:space="preserve"> </v>
      </c>
      <c r="Q420" s="52" t="str">
        <f>IFERROR(VLOOKUP(Open[[#This Row],[TS LU O B 1.6.23 R]],$AZ$7:$BA$101,2,0)*Q$5," ")</f>
        <v xml:space="preserve"> </v>
      </c>
      <c r="R420" s="52" t="str">
        <f>IFERROR(VLOOKUP(Open[[#This Row],[TS ZH O/A 8.7.23 R]],$AZ$7:$BA$101,2,0)*R$5," ")</f>
        <v xml:space="preserve"> </v>
      </c>
      <c r="S420" s="148" t="str">
        <f>IFERROR(VLOOKUP(Open[[#This Row],[TS ZH O/B 8.7.23 R]],$AZ$7:$BA$101,2,0)*S$5," ")</f>
        <v xml:space="preserve"> </v>
      </c>
      <c r="T420" s="148" t="str">
        <f>IFERROR(VLOOKUP(Open[[#This Row],[TS BA O A 12.08.23 R]],$AZ$7:$BA$101,2,0)*T$5," ")</f>
        <v xml:space="preserve"> </v>
      </c>
      <c r="U420" s="148" t="str">
        <f>IFERROR(VLOOKUP(Open[[#This Row],[TS BA O B 12.08.23  R]],$AZ$7:$BA$101,2,0)*U$5," ")</f>
        <v xml:space="preserve"> </v>
      </c>
      <c r="V420" s="148" t="str">
        <f>IFERROR(VLOOKUP(Open[[#This Row],[SM LT O A 2.9.23 R]],$AZ$7:$BA$101,2,0)*V$5," ")</f>
        <v xml:space="preserve"> </v>
      </c>
      <c r="W420" s="148" t="str">
        <f>IFERROR(VLOOKUP(Open[[#This Row],[SM LT O B 2.9.23 R]],$AZ$7:$BA$101,2,0)*W$5," ")</f>
        <v xml:space="preserve"> </v>
      </c>
      <c r="X420" s="148" t="str">
        <f>IFERROR(VLOOKUP(Open[[#This Row],[TS LA O 16.9.23 R]],$AZ$7:$BA$101,2,0)*X$5," ")</f>
        <v xml:space="preserve"> </v>
      </c>
      <c r="Y420" s="148" t="str">
        <f>IFERROR(VLOOKUP(Open[[#This Row],[TS ZH O 8.10.23 R]],$AZ$7:$BA$101,2,0)*Y$5," ")</f>
        <v xml:space="preserve"> </v>
      </c>
      <c r="Z420" s="148" t="str">
        <f>IFERROR(VLOOKUP(Open[[#This Row],[TS ZH O/A 6.1.24 R]],$AZ$7:$BA$101,2,0)*Z$5," ")</f>
        <v xml:space="preserve"> </v>
      </c>
      <c r="AA420" s="148" t="str">
        <f>IFERROR(VLOOKUP(Open[[#This Row],[TS ZH O/B 6.1.24 R]],$AZ$7:$BA$101,2,0)*AA$5," ")</f>
        <v xml:space="preserve"> </v>
      </c>
      <c r="AB420" s="148" t="str">
        <f>IFERROR(VLOOKUP(Open[[#This Row],[TS SH O 13.1.24 R]],$AZ$7:$BA$101,2,0)*AB$5," ")</f>
        <v xml:space="preserve"> </v>
      </c>
      <c r="AC420">
        <v>0</v>
      </c>
      <c r="AD420">
        <v>0</v>
      </c>
      <c r="AE420">
        <v>0</v>
      </c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</row>
    <row r="421" spans="1:48">
      <c r="A421" s="53">
        <f>RANK(Open[[#This Row],[PR Punkte]],Open[PR Punkte],0)</f>
        <v>332</v>
      </c>
      <c r="B421">
        <f>IF(Open[[#This Row],[PR Rang beim letzten Turnier]]&gt;Open[[#This Row],[PR Rang]],1,IF(Open[[#This Row],[PR Rang beim letzten Turnier]]=Open[[#This Row],[PR Rang]],0,-1))</f>
        <v>0</v>
      </c>
      <c r="C421" s="53">
        <f>RANK(Open[[#This Row],[PR Punkte]],Open[PR Punkte],0)</f>
        <v>332</v>
      </c>
      <c r="D421" s="1" t="s">
        <v>626</v>
      </c>
      <c r="E421" t="s">
        <v>12</v>
      </c>
      <c r="F421" s="99">
        <f>SUM(Open[[#This Row],[PR 1]:[PR 3]])</f>
        <v>0</v>
      </c>
      <c r="G421" s="52">
        <f>LARGE(Open[[#This Row],[TS ZH O/B 26.03.23]:[PR3]],1)</f>
        <v>0</v>
      </c>
      <c r="H421" s="52">
        <f>LARGE(Open[[#This Row],[TS ZH O/B 26.03.23]:[PR3]],2)</f>
        <v>0</v>
      </c>
      <c r="I421" s="52">
        <f>LARGE(Open[[#This Row],[TS ZH O/B 26.03.23]:[PR3]],3)</f>
        <v>0</v>
      </c>
      <c r="J421" s="1">
        <f t="shared" si="12"/>
        <v>332</v>
      </c>
      <c r="K421" s="52">
        <f t="shared" si="13"/>
        <v>0</v>
      </c>
      <c r="L421" s="52" t="str">
        <f>IFERROR(VLOOKUP(Open[[#This Row],[TS ZH O/B 26.03.23 Rang]],$AZ$7:$BA$101,2,0)*L$5," ")</f>
        <v xml:space="preserve"> </v>
      </c>
      <c r="M421" s="52" t="str">
        <f>IFERROR(VLOOKUP(Open[[#This Row],[TS SG O 29.04.23 Rang]],$AZ$7:$BA$101,2,0)*M$5," ")</f>
        <v xml:space="preserve"> </v>
      </c>
      <c r="N421" s="52" t="str">
        <f>IFERROR(VLOOKUP(Open[[#This Row],[TS ES O 11.06.23 Rang]],$AZ$7:$BA$101,2,0)*N$5," ")</f>
        <v xml:space="preserve"> </v>
      </c>
      <c r="O421" s="52" t="str">
        <f>IFERROR(VLOOKUP(Open[[#This Row],[TS SH O 24.06.23 Rang]],$AZ$7:$BA$101,2,0)*O$5," ")</f>
        <v xml:space="preserve"> </v>
      </c>
      <c r="P421" s="52" t="str">
        <f>IFERROR(VLOOKUP(Open[[#This Row],[TS LU O A 1.6.23 R]],$AZ$7:$BA$101,2,0)*P$5," ")</f>
        <v xml:space="preserve"> </v>
      </c>
      <c r="Q421" s="52" t="str">
        <f>IFERROR(VLOOKUP(Open[[#This Row],[TS LU O B 1.6.23 R]],$AZ$7:$BA$101,2,0)*Q$5," ")</f>
        <v xml:space="preserve"> </v>
      </c>
      <c r="R421" s="52" t="str">
        <f>IFERROR(VLOOKUP(Open[[#This Row],[TS ZH O/A 8.7.23 R]],$AZ$7:$BA$101,2,0)*R$5," ")</f>
        <v xml:space="preserve"> </v>
      </c>
      <c r="S421" s="148" t="str">
        <f>IFERROR(VLOOKUP(Open[[#This Row],[TS ZH O/B 8.7.23 R]],$AZ$7:$BA$101,2,0)*S$5," ")</f>
        <v xml:space="preserve"> </v>
      </c>
      <c r="T421" s="148" t="str">
        <f>IFERROR(VLOOKUP(Open[[#This Row],[TS BA O A 12.08.23 R]],$AZ$7:$BA$101,2,0)*T$5," ")</f>
        <v xml:space="preserve"> </v>
      </c>
      <c r="U421" s="148" t="str">
        <f>IFERROR(VLOOKUP(Open[[#This Row],[TS BA O B 12.08.23  R]],$AZ$7:$BA$101,2,0)*U$5," ")</f>
        <v xml:space="preserve"> </v>
      </c>
      <c r="V421" s="148" t="str">
        <f>IFERROR(VLOOKUP(Open[[#This Row],[SM LT O A 2.9.23 R]],$AZ$7:$BA$101,2,0)*V$5," ")</f>
        <v xml:space="preserve"> </v>
      </c>
      <c r="W421" s="148" t="str">
        <f>IFERROR(VLOOKUP(Open[[#This Row],[SM LT O B 2.9.23 R]],$AZ$7:$BA$101,2,0)*W$5," ")</f>
        <v xml:space="preserve"> </v>
      </c>
      <c r="X421" s="148" t="str">
        <f>IFERROR(VLOOKUP(Open[[#This Row],[TS LA O 16.9.23 R]],$AZ$7:$BA$101,2,0)*X$5," ")</f>
        <v xml:space="preserve"> </v>
      </c>
      <c r="Y421" s="148" t="str">
        <f>IFERROR(VLOOKUP(Open[[#This Row],[TS ZH O 8.10.23 R]],$AZ$7:$BA$101,2,0)*Y$5," ")</f>
        <v xml:space="preserve"> </v>
      </c>
      <c r="Z421" s="148" t="str">
        <f>IFERROR(VLOOKUP(Open[[#This Row],[TS ZH O/A 6.1.24 R]],$AZ$7:$BA$101,2,0)*Z$5," ")</f>
        <v xml:space="preserve"> </v>
      </c>
      <c r="AA421" s="148" t="str">
        <f>IFERROR(VLOOKUP(Open[[#This Row],[TS ZH O/B 6.1.24 R]],$AZ$7:$BA$101,2,0)*AA$5," ")</f>
        <v xml:space="preserve"> </v>
      </c>
      <c r="AB421" s="148" t="str">
        <f>IFERROR(VLOOKUP(Open[[#This Row],[TS SH O 13.1.24 R]],$AZ$7:$BA$101,2,0)*AB$5," ")</f>
        <v xml:space="preserve"> </v>
      </c>
      <c r="AC421">
        <v>0</v>
      </c>
      <c r="AD421">
        <v>0</v>
      </c>
      <c r="AE421">
        <v>0</v>
      </c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</row>
    <row r="422" spans="1:48">
      <c r="A422" s="53">
        <f>RANK(Open[[#This Row],[PR Punkte]],Open[PR Punkte],0)</f>
        <v>332</v>
      </c>
      <c r="B422">
        <f>IF(Open[[#This Row],[PR Rang beim letzten Turnier]]&gt;Open[[#This Row],[PR Rang]],1,IF(Open[[#This Row],[PR Rang beim letzten Turnier]]=Open[[#This Row],[PR Rang]],0,-1))</f>
        <v>0</v>
      </c>
      <c r="C422" s="53">
        <f>RANK(Open[[#This Row],[PR Punkte]],Open[PR Punkte],0)</f>
        <v>332</v>
      </c>
      <c r="D422" s="1" t="s">
        <v>622</v>
      </c>
      <c r="E422" t="s">
        <v>10</v>
      </c>
      <c r="F422" s="99">
        <f>SUM(Open[[#This Row],[PR 1]:[PR 3]])</f>
        <v>0</v>
      </c>
      <c r="G422" s="52">
        <f>LARGE(Open[[#This Row],[TS ZH O/B 26.03.23]:[PR3]],1)</f>
        <v>0</v>
      </c>
      <c r="H422" s="52">
        <f>LARGE(Open[[#This Row],[TS ZH O/B 26.03.23]:[PR3]],2)</f>
        <v>0</v>
      </c>
      <c r="I422" s="52">
        <f>LARGE(Open[[#This Row],[TS ZH O/B 26.03.23]:[PR3]],3)</f>
        <v>0</v>
      </c>
      <c r="J422" s="1">
        <f t="shared" si="12"/>
        <v>332</v>
      </c>
      <c r="K422" s="52">
        <f t="shared" si="13"/>
        <v>0</v>
      </c>
      <c r="L422" s="52" t="str">
        <f>IFERROR(VLOOKUP(Open[[#This Row],[TS ZH O/B 26.03.23 Rang]],$AZ$7:$BA$101,2,0)*L$5," ")</f>
        <v xml:space="preserve"> </v>
      </c>
      <c r="M422" s="52" t="str">
        <f>IFERROR(VLOOKUP(Open[[#This Row],[TS SG O 29.04.23 Rang]],$AZ$7:$BA$101,2,0)*M$5," ")</f>
        <v xml:space="preserve"> </v>
      </c>
      <c r="N422" s="52" t="str">
        <f>IFERROR(VLOOKUP(Open[[#This Row],[TS ES O 11.06.23 Rang]],$AZ$7:$BA$101,2,0)*N$5," ")</f>
        <v xml:space="preserve"> </v>
      </c>
      <c r="O422" s="52" t="str">
        <f>IFERROR(VLOOKUP(Open[[#This Row],[TS SH O 24.06.23 Rang]],$AZ$7:$BA$101,2,0)*O$5," ")</f>
        <v xml:space="preserve"> </v>
      </c>
      <c r="P422" s="52" t="str">
        <f>IFERROR(VLOOKUP(Open[[#This Row],[TS LU O A 1.6.23 R]],$AZ$7:$BA$101,2,0)*P$5," ")</f>
        <v xml:space="preserve"> </v>
      </c>
      <c r="Q422" s="52" t="str">
        <f>IFERROR(VLOOKUP(Open[[#This Row],[TS LU O B 1.6.23 R]],$AZ$7:$BA$101,2,0)*Q$5," ")</f>
        <v xml:space="preserve"> </v>
      </c>
      <c r="R422" s="52" t="str">
        <f>IFERROR(VLOOKUP(Open[[#This Row],[TS ZH O/A 8.7.23 R]],$AZ$7:$BA$101,2,0)*R$5," ")</f>
        <v xml:space="preserve"> </v>
      </c>
      <c r="S422" s="148" t="str">
        <f>IFERROR(VLOOKUP(Open[[#This Row],[TS ZH O/B 8.7.23 R]],$AZ$7:$BA$101,2,0)*S$5," ")</f>
        <v xml:space="preserve"> </v>
      </c>
      <c r="T422" s="148" t="str">
        <f>IFERROR(VLOOKUP(Open[[#This Row],[TS BA O A 12.08.23 R]],$AZ$7:$BA$101,2,0)*T$5," ")</f>
        <v xml:space="preserve"> </v>
      </c>
      <c r="U422" s="148" t="str">
        <f>IFERROR(VLOOKUP(Open[[#This Row],[TS BA O B 12.08.23  R]],$AZ$7:$BA$101,2,0)*U$5," ")</f>
        <v xml:space="preserve"> </v>
      </c>
      <c r="V422" s="148" t="str">
        <f>IFERROR(VLOOKUP(Open[[#This Row],[SM LT O A 2.9.23 R]],$AZ$7:$BA$101,2,0)*V$5," ")</f>
        <v xml:space="preserve"> </v>
      </c>
      <c r="W422" s="148" t="str">
        <f>IFERROR(VLOOKUP(Open[[#This Row],[SM LT O B 2.9.23 R]],$AZ$7:$BA$101,2,0)*W$5," ")</f>
        <v xml:space="preserve"> </v>
      </c>
      <c r="X422" s="148" t="str">
        <f>IFERROR(VLOOKUP(Open[[#This Row],[TS LA O 16.9.23 R]],$AZ$7:$BA$101,2,0)*X$5," ")</f>
        <v xml:space="preserve"> </v>
      </c>
      <c r="Y422" s="148" t="str">
        <f>IFERROR(VLOOKUP(Open[[#This Row],[TS ZH O 8.10.23 R]],$AZ$7:$BA$101,2,0)*Y$5," ")</f>
        <v xml:space="preserve"> </v>
      </c>
      <c r="Z422" s="148" t="str">
        <f>IFERROR(VLOOKUP(Open[[#This Row],[TS ZH O/A 6.1.24 R]],$AZ$7:$BA$101,2,0)*Z$5," ")</f>
        <v xml:space="preserve"> </v>
      </c>
      <c r="AA422" s="148" t="str">
        <f>IFERROR(VLOOKUP(Open[[#This Row],[TS ZH O/B 6.1.24 R]],$AZ$7:$BA$101,2,0)*AA$5," ")</f>
        <v xml:space="preserve"> </v>
      </c>
      <c r="AB422" s="148" t="str">
        <f>IFERROR(VLOOKUP(Open[[#This Row],[TS SH O 13.1.24 R]],$AZ$7:$BA$101,2,0)*AB$5," ")</f>
        <v xml:space="preserve"> </v>
      </c>
      <c r="AC422">
        <v>0</v>
      </c>
      <c r="AD422">
        <v>0</v>
      </c>
      <c r="AE422">
        <v>0</v>
      </c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</row>
    <row r="423" spans="1:48">
      <c r="A423" s="53">
        <f>RANK(Open[[#This Row],[PR Punkte]],Open[PR Punkte],0)</f>
        <v>332</v>
      </c>
      <c r="B423">
        <f>IF(Open[[#This Row],[PR Rang beim letzten Turnier]]&gt;Open[[#This Row],[PR Rang]],1,IF(Open[[#This Row],[PR Rang beim letzten Turnier]]=Open[[#This Row],[PR Rang]],0,-1))</f>
        <v>0</v>
      </c>
      <c r="C423" s="53">
        <f>RANK(Open[[#This Row],[PR Punkte]],Open[PR Punkte],0)</f>
        <v>332</v>
      </c>
      <c r="D423" s="1" t="s">
        <v>628</v>
      </c>
      <c r="E423" t="s">
        <v>10</v>
      </c>
      <c r="F423" s="99">
        <f>SUM(Open[[#This Row],[PR 1]:[PR 3]])</f>
        <v>0</v>
      </c>
      <c r="G423" s="52">
        <f>LARGE(Open[[#This Row],[TS ZH O/B 26.03.23]:[PR3]],1)</f>
        <v>0</v>
      </c>
      <c r="H423" s="52">
        <f>LARGE(Open[[#This Row],[TS ZH O/B 26.03.23]:[PR3]],2)</f>
        <v>0</v>
      </c>
      <c r="I423" s="52">
        <f>LARGE(Open[[#This Row],[TS ZH O/B 26.03.23]:[PR3]],3)</f>
        <v>0</v>
      </c>
      <c r="J423" s="1">
        <f t="shared" si="12"/>
        <v>332</v>
      </c>
      <c r="K423" s="52">
        <f t="shared" si="13"/>
        <v>0</v>
      </c>
      <c r="L423" s="52" t="str">
        <f>IFERROR(VLOOKUP(Open[[#This Row],[TS ZH O/B 26.03.23 Rang]],$AZ$7:$BA$101,2,0)*L$5," ")</f>
        <v xml:space="preserve"> </v>
      </c>
      <c r="M423" s="52" t="str">
        <f>IFERROR(VLOOKUP(Open[[#This Row],[TS SG O 29.04.23 Rang]],$AZ$7:$BA$101,2,0)*M$5," ")</f>
        <v xml:space="preserve"> </v>
      </c>
      <c r="N423" s="52" t="str">
        <f>IFERROR(VLOOKUP(Open[[#This Row],[TS ES O 11.06.23 Rang]],$AZ$7:$BA$101,2,0)*N$5," ")</f>
        <v xml:space="preserve"> </v>
      </c>
      <c r="O423" s="52" t="str">
        <f>IFERROR(VLOOKUP(Open[[#This Row],[TS SH O 24.06.23 Rang]],$AZ$7:$BA$101,2,0)*O$5," ")</f>
        <v xml:space="preserve"> </v>
      </c>
      <c r="P423" s="52" t="str">
        <f>IFERROR(VLOOKUP(Open[[#This Row],[TS LU O A 1.6.23 R]],$AZ$7:$BA$101,2,0)*P$5," ")</f>
        <v xml:space="preserve"> </v>
      </c>
      <c r="Q423" s="52" t="str">
        <f>IFERROR(VLOOKUP(Open[[#This Row],[TS LU O B 1.6.23 R]],$AZ$7:$BA$101,2,0)*Q$5," ")</f>
        <v xml:space="preserve"> </v>
      </c>
      <c r="R423" s="52" t="str">
        <f>IFERROR(VLOOKUP(Open[[#This Row],[TS ZH O/A 8.7.23 R]],$AZ$7:$BA$101,2,0)*R$5," ")</f>
        <v xml:space="preserve"> </v>
      </c>
      <c r="S423" s="148" t="str">
        <f>IFERROR(VLOOKUP(Open[[#This Row],[TS ZH O/B 8.7.23 R]],$AZ$7:$BA$101,2,0)*S$5," ")</f>
        <v xml:space="preserve"> </v>
      </c>
      <c r="T423" s="148" t="str">
        <f>IFERROR(VLOOKUP(Open[[#This Row],[TS BA O A 12.08.23 R]],$AZ$7:$BA$101,2,0)*T$5," ")</f>
        <v xml:space="preserve"> </v>
      </c>
      <c r="U423" s="148" t="str">
        <f>IFERROR(VLOOKUP(Open[[#This Row],[TS BA O B 12.08.23  R]],$AZ$7:$BA$101,2,0)*U$5," ")</f>
        <v xml:space="preserve"> </v>
      </c>
      <c r="V423" s="148" t="str">
        <f>IFERROR(VLOOKUP(Open[[#This Row],[SM LT O A 2.9.23 R]],$AZ$7:$BA$101,2,0)*V$5," ")</f>
        <v xml:space="preserve"> </v>
      </c>
      <c r="W423" s="148" t="str">
        <f>IFERROR(VLOOKUP(Open[[#This Row],[SM LT O B 2.9.23 R]],$AZ$7:$BA$101,2,0)*W$5," ")</f>
        <v xml:space="preserve"> </v>
      </c>
      <c r="X423" s="148" t="str">
        <f>IFERROR(VLOOKUP(Open[[#This Row],[TS LA O 16.9.23 R]],$AZ$7:$BA$101,2,0)*X$5," ")</f>
        <v xml:space="preserve"> </v>
      </c>
      <c r="Y423" s="148" t="str">
        <f>IFERROR(VLOOKUP(Open[[#This Row],[TS ZH O 8.10.23 R]],$AZ$7:$BA$101,2,0)*Y$5," ")</f>
        <v xml:space="preserve"> </v>
      </c>
      <c r="Z423" s="148" t="str">
        <f>IFERROR(VLOOKUP(Open[[#This Row],[TS ZH O/A 6.1.24 R]],$AZ$7:$BA$101,2,0)*Z$5," ")</f>
        <v xml:space="preserve"> </v>
      </c>
      <c r="AA423" s="148" t="str">
        <f>IFERROR(VLOOKUP(Open[[#This Row],[TS ZH O/B 6.1.24 R]],$AZ$7:$BA$101,2,0)*AA$5," ")</f>
        <v xml:space="preserve"> </v>
      </c>
      <c r="AB423" s="148" t="str">
        <f>IFERROR(VLOOKUP(Open[[#This Row],[TS SH O 13.1.24 R]],$AZ$7:$BA$101,2,0)*AB$5," ")</f>
        <v xml:space="preserve"> </v>
      </c>
      <c r="AC423">
        <v>0</v>
      </c>
      <c r="AD423">
        <v>0</v>
      </c>
      <c r="AE423">
        <v>0</v>
      </c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</row>
    <row r="424" spans="1:48">
      <c r="A424" s="53">
        <f>RANK(Open[[#This Row],[PR Punkte]],Open[PR Punkte],0)</f>
        <v>332</v>
      </c>
      <c r="B424">
        <f>IF(Open[[#This Row],[PR Rang beim letzten Turnier]]&gt;Open[[#This Row],[PR Rang]],1,IF(Open[[#This Row],[PR Rang beim letzten Turnier]]=Open[[#This Row],[PR Rang]],0,-1))</f>
        <v>0</v>
      </c>
      <c r="C424" s="53">
        <f>RANK(Open[[#This Row],[PR Punkte]],Open[PR Punkte],0)</f>
        <v>332</v>
      </c>
      <c r="D424" s="1" t="s">
        <v>220</v>
      </c>
      <c r="E424" t="s">
        <v>10</v>
      </c>
      <c r="F424" s="99">
        <f>SUM(Open[[#This Row],[PR 1]:[PR 3]])</f>
        <v>0</v>
      </c>
      <c r="G424" s="52">
        <f>LARGE(Open[[#This Row],[TS ZH O/B 26.03.23]:[PR3]],1)</f>
        <v>0</v>
      </c>
      <c r="H424" s="52">
        <f>LARGE(Open[[#This Row],[TS ZH O/B 26.03.23]:[PR3]],2)</f>
        <v>0</v>
      </c>
      <c r="I424" s="52">
        <f>LARGE(Open[[#This Row],[TS ZH O/B 26.03.23]:[PR3]],3)</f>
        <v>0</v>
      </c>
      <c r="J424" s="1">
        <f t="shared" si="12"/>
        <v>332</v>
      </c>
      <c r="K424" s="52">
        <f t="shared" si="13"/>
        <v>0</v>
      </c>
      <c r="L424" s="52" t="str">
        <f>IFERROR(VLOOKUP(Open[[#This Row],[TS ZH O/B 26.03.23 Rang]],$AZ$7:$BA$101,2,0)*L$5," ")</f>
        <v xml:space="preserve"> </v>
      </c>
      <c r="M424" s="52" t="str">
        <f>IFERROR(VLOOKUP(Open[[#This Row],[TS SG O 29.04.23 Rang]],$AZ$7:$BA$101,2,0)*M$5," ")</f>
        <v xml:space="preserve"> </v>
      </c>
      <c r="N424" s="52" t="str">
        <f>IFERROR(VLOOKUP(Open[[#This Row],[TS ES O 11.06.23 Rang]],$AZ$7:$BA$101,2,0)*N$5," ")</f>
        <v xml:space="preserve"> </v>
      </c>
      <c r="O424" s="52" t="str">
        <f>IFERROR(VLOOKUP(Open[[#This Row],[TS SH O 24.06.23 Rang]],$AZ$7:$BA$101,2,0)*O$5," ")</f>
        <v xml:space="preserve"> </v>
      </c>
      <c r="P424" s="52" t="str">
        <f>IFERROR(VLOOKUP(Open[[#This Row],[TS LU O A 1.6.23 R]],$AZ$7:$BA$101,2,0)*P$5," ")</f>
        <v xml:space="preserve"> </v>
      </c>
      <c r="Q424" s="52" t="str">
        <f>IFERROR(VLOOKUP(Open[[#This Row],[TS LU O B 1.6.23 R]],$AZ$7:$BA$101,2,0)*Q$5," ")</f>
        <v xml:space="preserve"> </v>
      </c>
      <c r="R424" s="52" t="str">
        <f>IFERROR(VLOOKUP(Open[[#This Row],[TS ZH O/A 8.7.23 R]],$AZ$7:$BA$101,2,0)*R$5," ")</f>
        <v xml:space="preserve"> </v>
      </c>
      <c r="S424" s="148" t="str">
        <f>IFERROR(VLOOKUP(Open[[#This Row],[TS ZH O/B 8.7.23 R]],$AZ$7:$BA$101,2,0)*S$5," ")</f>
        <v xml:space="preserve"> </v>
      </c>
      <c r="T424" s="148" t="str">
        <f>IFERROR(VLOOKUP(Open[[#This Row],[TS BA O A 12.08.23 R]],$AZ$7:$BA$101,2,0)*T$5," ")</f>
        <v xml:space="preserve"> </v>
      </c>
      <c r="U424" s="148" t="str">
        <f>IFERROR(VLOOKUP(Open[[#This Row],[TS BA O B 12.08.23  R]],$AZ$7:$BA$101,2,0)*U$5," ")</f>
        <v xml:space="preserve"> </v>
      </c>
      <c r="V424" s="148" t="str">
        <f>IFERROR(VLOOKUP(Open[[#This Row],[SM LT O A 2.9.23 R]],$AZ$7:$BA$101,2,0)*V$5," ")</f>
        <v xml:space="preserve"> </v>
      </c>
      <c r="W424" s="148" t="str">
        <f>IFERROR(VLOOKUP(Open[[#This Row],[SM LT O B 2.9.23 R]],$AZ$7:$BA$101,2,0)*W$5," ")</f>
        <v xml:space="preserve"> </v>
      </c>
      <c r="X424" s="148" t="str">
        <f>IFERROR(VLOOKUP(Open[[#This Row],[TS LA O 16.9.23 R]],$AZ$7:$BA$101,2,0)*X$5," ")</f>
        <v xml:space="preserve"> </v>
      </c>
      <c r="Y424" s="148" t="str">
        <f>IFERROR(VLOOKUP(Open[[#This Row],[TS ZH O 8.10.23 R]],$AZ$7:$BA$101,2,0)*Y$5," ")</f>
        <v xml:space="preserve"> </v>
      </c>
      <c r="Z424" s="148" t="str">
        <f>IFERROR(VLOOKUP(Open[[#This Row],[TS ZH O/A 6.1.24 R]],$AZ$7:$BA$101,2,0)*Z$5," ")</f>
        <v xml:space="preserve"> </v>
      </c>
      <c r="AA424" s="148" t="str">
        <f>IFERROR(VLOOKUP(Open[[#This Row],[TS ZH O/B 6.1.24 R]],$AZ$7:$BA$101,2,0)*AA$5," ")</f>
        <v xml:space="preserve"> </v>
      </c>
      <c r="AB424" s="148" t="str">
        <f>IFERROR(VLOOKUP(Open[[#This Row],[TS SH O 13.1.24 R]],$AZ$7:$BA$101,2,0)*AB$5," ")</f>
        <v xml:space="preserve"> </v>
      </c>
      <c r="AC424">
        <v>0</v>
      </c>
      <c r="AD424">
        <v>0</v>
      </c>
      <c r="AE424">
        <v>0</v>
      </c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</row>
    <row r="425" spans="1:48">
      <c r="A425" s="53">
        <f>RANK(Open[[#This Row],[PR Punkte]],Open[PR Punkte],0)</f>
        <v>332</v>
      </c>
      <c r="B425">
        <f>IF(Open[[#This Row],[PR Rang beim letzten Turnier]]&gt;Open[[#This Row],[PR Rang]],1,IF(Open[[#This Row],[PR Rang beim letzten Turnier]]=Open[[#This Row],[PR Rang]],0,-1))</f>
        <v>0</v>
      </c>
      <c r="C425" s="53">
        <f>RANK(Open[[#This Row],[PR Punkte]],Open[PR Punkte],0)</f>
        <v>332</v>
      </c>
      <c r="D425" s="1" t="s">
        <v>625</v>
      </c>
      <c r="E425" t="s">
        <v>10</v>
      </c>
      <c r="F425" s="99">
        <f>SUM(Open[[#This Row],[PR 1]:[PR 3]])</f>
        <v>0</v>
      </c>
      <c r="G425" s="52">
        <f>LARGE(Open[[#This Row],[TS ZH O/B 26.03.23]:[PR3]],1)</f>
        <v>0</v>
      </c>
      <c r="H425" s="52">
        <f>LARGE(Open[[#This Row],[TS ZH O/B 26.03.23]:[PR3]],2)</f>
        <v>0</v>
      </c>
      <c r="I425" s="52">
        <f>LARGE(Open[[#This Row],[TS ZH O/B 26.03.23]:[PR3]],3)</f>
        <v>0</v>
      </c>
      <c r="J425" s="1">
        <f t="shared" si="12"/>
        <v>332</v>
      </c>
      <c r="K425" s="52">
        <f t="shared" si="13"/>
        <v>0</v>
      </c>
      <c r="L425" s="52" t="str">
        <f>IFERROR(VLOOKUP(Open[[#This Row],[TS ZH O/B 26.03.23 Rang]],$AZ$7:$BA$101,2,0)*L$5," ")</f>
        <v xml:space="preserve"> </v>
      </c>
      <c r="M425" s="52" t="str">
        <f>IFERROR(VLOOKUP(Open[[#This Row],[TS SG O 29.04.23 Rang]],$AZ$7:$BA$101,2,0)*M$5," ")</f>
        <v xml:space="preserve"> </v>
      </c>
      <c r="N425" s="52" t="str">
        <f>IFERROR(VLOOKUP(Open[[#This Row],[TS ES O 11.06.23 Rang]],$AZ$7:$BA$101,2,0)*N$5," ")</f>
        <v xml:space="preserve"> </v>
      </c>
      <c r="O425" s="52" t="str">
        <f>IFERROR(VLOOKUP(Open[[#This Row],[TS SH O 24.06.23 Rang]],$AZ$7:$BA$101,2,0)*O$5," ")</f>
        <v xml:space="preserve"> </v>
      </c>
      <c r="P425" s="52" t="str">
        <f>IFERROR(VLOOKUP(Open[[#This Row],[TS LU O A 1.6.23 R]],$AZ$7:$BA$101,2,0)*P$5," ")</f>
        <v xml:space="preserve"> </v>
      </c>
      <c r="Q425" s="52" t="str">
        <f>IFERROR(VLOOKUP(Open[[#This Row],[TS LU O B 1.6.23 R]],$AZ$7:$BA$101,2,0)*Q$5," ")</f>
        <v xml:space="preserve"> </v>
      </c>
      <c r="R425" s="52" t="str">
        <f>IFERROR(VLOOKUP(Open[[#This Row],[TS ZH O/A 8.7.23 R]],$AZ$7:$BA$101,2,0)*R$5," ")</f>
        <v xml:space="preserve"> </v>
      </c>
      <c r="S425" s="148" t="str">
        <f>IFERROR(VLOOKUP(Open[[#This Row],[TS ZH O/B 8.7.23 R]],$AZ$7:$BA$101,2,0)*S$5," ")</f>
        <v xml:space="preserve"> </v>
      </c>
      <c r="T425" s="148" t="str">
        <f>IFERROR(VLOOKUP(Open[[#This Row],[TS BA O A 12.08.23 R]],$AZ$7:$BA$101,2,0)*T$5," ")</f>
        <v xml:space="preserve"> </v>
      </c>
      <c r="U425" s="148" t="str">
        <f>IFERROR(VLOOKUP(Open[[#This Row],[TS BA O B 12.08.23  R]],$AZ$7:$BA$101,2,0)*U$5," ")</f>
        <v xml:space="preserve"> </v>
      </c>
      <c r="V425" s="148" t="str">
        <f>IFERROR(VLOOKUP(Open[[#This Row],[SM LT O A 2.9.23 R]],$AZ$7:$BA$101,2,0)*V$5," ")</f>
        <v xml:space="preserve"> </v>
      </c>
      <c r="W425" s="148" t="str">
        <f>IFERROR(VLOOKUP(Open[[#This Row],[SM LT O B 2.9.23 R]],$AZ$7:$BA$101,2,0)*W$5," ")</f>
        <v xml:space="preserve"> </v>
      </c>
      <c r="X425" s="148" t="str">
        <f>IFERROR(VLOOKUP(Open[[#This Row],[TS LA O 16.9.23 R]],$AZ$7:$BA$101,2,0)*X$5," ")</f>
        <v xml:space="preserve"> </v>
      </c>
      <c r="Y425" s="148" t="str">
        <f>IFERROR(VLOOKUP(Open[[#This Row],[TS ZH O 8.10.23 R]],$AZ$7:$BA$101,2,0)*Y$5," ")</f>
        <v xml:space="preserve"> </v>
      </c>
      <c r="Z425" s="148" t="str">
        <f>IFERROR(VLOOKUP(Open[[#This Row],[TS ZH O/A 6.1.24 R]],$AZ$7:$BA$101,2,0)*Z$5," ")</f>
        <v xml:space="preserve"> </v>
      </c>
      <c r="AA425" s="148" t="str">
        <f>IFERROR(VLOOKUP(Open[[#This Row],[TS ZH O/B 6.1.24 R]],$AZ$7:$BA$101,2,0)*AA$5," ")</f>
        <v xml:space="preserve"> </v>
      </c>
      <c r="AB425" s="148" t="str">
        <f>IFERROR(VLOOKUP(Open[[#This Row],[TS SH O 13.1.24 R]],$AZ$7:$BA$101,2,0)*AB$5," ")</f>
        <v xml:space="preserve"> </v>
      </c>
      <c r="AC425">
        <v>0</v>
      </c>
      <c r="AD425">
        <v>0</v>
      </c>
      <c r="AE425">
        <v>0</v>
      </c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</row>
    <row r="426" spans="1:48">
      <c r="A426" s="53">
        <f>RANK(Open[[#This Row],[PR Punkte]],Open[PR Punkte],0)</f>
        <v>332</v>
      </c>
      <c r="B426">
        <f>IF(Open[[#This Row],[PR Rang beim letzten Turnier]]&gt;Open[[#This Row],[PR Rang]],1,IF(Open[[#This Row],[PR Rang beim letzten Turnier]]=Open[[#This Row],[PR Rang]],0,-1))</f>
        <v>0</v>
      </c>
      <c r="C426" s="53">
        <f>RANK(Open[[#This Row],[PR Punkte]],Open[PR Punkte],0)</f>
        <v>332</v>
      </c>
      <c r="D426" s="1" t="s">
        <v>627</v>
      </c>
      <c r="E426" t="s">
        <v>10</v>
      </c>
      <c r="F426" s="99">
        <f>SUM(Open[[#This Row],[PR 1]:[PR 3]])</f>
        <v>0</v>
      </c>
      <c r="G426" s="52">
        <f>LARGE(Open[[#This Row],[TS ZH O/B 26.03.23]:[PR3]],1)</f>
        <v>0</v>
      </c>
      <c r="H426" s="52">
        <f>LARGE(Open[[#This Row],[TS ZH O/B 26.03.23]:[PR3]],2)</f>
        <v>0</v>
      </c>
      <c r="I426" s="52">
        <f>LARGE(Open[[#This Row],[TS ZH O/B 26.03.23]:[PR3]],3)</f>
        <v>0</v>
      </c>
      <c r="J426" s="1">
        <f t="shared" si="12"/>
        <v>332</v>
      </c>
      <c r="K426" s="52">
        <f t="shared" si="13"/>
        <v>0</v>
      </c>
      <c r="L426" s="52" t="str">
        <f>IFERROR(VLOOKUP(Open[[#This Row],[TS ZH O/B 26.03.23 Rang]],$AZ$7:$BA$101,2,0)*L$5," ")</f>
        <v xml:space="preserve"> </v>
      </c>
      <c r="M426" s="52" t="str">
        <f>IFERROR(VLOOKUP(Open[[#This Row],[TS SG O 29.04.23 Rang]],$AZ$7:$BA$101,2,0)*M$5," ")</f>
        <v xml:space="preserve"> </v>
      </c>
      <c r="N426" s="52" t="str">
        <f>IFERROR(VLOOKUP(Open[[#This Row],[TS ES O 11.06.23 Rang]],$AZ$7:$BA$101,2,0)*N$5," ")</f>
        <v xml:space="preserve"> </v>
      </c>
      <c r="O426" s="52" t="str">
        <f>IFERROR(VLOOKUP(Open[[#This Row],[TS SH O 24.06.23 Rang]],$AZ$7:$BA$101,2,0)*O$5," ")</f>
        <v xml:space="preserve"> </v>
      </c>
      <c r="P426" s="52" t="str">
        <f>IFERROR(VLOOKUP(Open[[#This Row],[TS LU O A 1.6.23 R]],$AZ$7:$BA$101,2,0)*P$5," ")</f>
        <v xml:space="preserve"> </v>
      </c>
      <c r="Q426" s="52" t="str">
        <f>IFERROR(VLOOKUP(Open[[#This Row],[TS LU O B 1.6.23 R]],$AZ$7:$BA$101,2,0)*Q$5," ")</f>
        <v xml:space="preserve"> </v>
      </c>
      <c r="R426" s="52" t="str">
        <f>IFERROR(VLOOKUP(Open[[#This Row],[TS ZH O/A 8.7.23 R]],$AZ$7:$BA$101,2,0)*R$5," ")</f>
        <v xml:space="preserve"> </v>
      </c>
      <c r="S426" s="148" t="str">
        <f>IFERROR(VLOOKUP(Open[[#This Row],[TS ZH O/B 8.7.23 R]],$AZ$7:$BA$101,2,0)*S$5," ")</f>
        <v xml:space="preserve"> </v>
      </c>
      <c r="T426" s="148" t="str">
        <f>IFERROR(VLOOKUP(Open[[#This Row],[TS BA O A 12.08.23 R]],$AZ$7:$BA$101,2,0)*T$5," ")</f>
        <v xml:space="preserve"> </v>
      </c>
      <c r="U426" s="148" t="str">
        <f>IFERROR(VLOOKUP(Open[[#This Row],[TS BA O B 12.08.23  R]],$AZ$7:$BA$101,2,0)*U$5," ")</f>
        <v xml:space="preserve"> </v>
      </c>
      <c r="V426" s="148" t="str">
        <f>IFERROR(VLOOKUP(Open[[#This Row],[SM LT O A 2.9.23 R]],$AZ$7:$BA$101,2,0)*V$5," ")</f>
        <v xml:space="preserve"> </v>
      </c>
      <c r="W426" s="148" t="str">
        <f>IFERROR(VLOOKUP(Open[[#This Row],[SM LT O B 2.9.23 R]],$AZ$7:$BA$101,2,0)*W$5," ")</f>
        <v xml:space="preserve"> </v>
      </c>
      <c r="X426" s="148" t="str">
        <f>IFERROR(VLOOKUP(Open[[#This Row],[TS LA O 16.9.23 R]],$AZ$7:$BA$101,2,0)*X$5," ")</f>
        <v xml:space="preserve"> </v>
      </c>
      <c r="Y426" s="148" t="str">
        <f>IFERROR(VLOOKUP(Open[[#This Row],[TS ZH O 8.10.23 R]],$AZ$7:$BA$101,2,0)*Y$5," ")</f>
        <v xml:space="preserve"> </v>
      </c>
      <c r="Z426" s="148" t="str">
        <f>IFERROR(VLOOKUP(Open[[#This Row],[TS ZH O/A 6.1.24 R]],$AZ$7:$BA$101,2,0)*Z$5," ")</f>
        <v xml:space="preserve"> </v>
      </c>
      <c r="AA426" s="148" t="str">
        <f>IFERROR(VLOOKUP(Open[[#This Row],[TS ZH O/B 6.1.24 R]],$AZ$7:$BA$101,2,0)*AA$5," ")</f>
        <v xml:space="preserve"> </v>
      </c>
      <c r="AB426" s="148" t="str">
        <f>IFERROR(VLOOKUP(Open[[#This Row],[TS SH O 13.1.24 R]],$AZ$7:$BA$101,2,0)*AB$5," ")</f>
        <v xml:space="preserve"> </v>
      </c>
      <c r="AC426">
        <v>0</v>
      </c>
      <c r="AD426">
        <v>0</v>
      </c>
      <c r="AE426">
        <v>0</v>
      </c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</row>
    <row r="427" spans="1:48">
      <c r="A427" s="53">
        <f>RANK(Open[[#This Row],[PR Punkte]],Open[PR Punkte],0)</f>
        <v>332</v>
      </c>
      <c r="B427">
        <f>IF(Open[[#This Row],[PR Rang beim letzten Turnier]]&gt;Open[[#This Row],[PR Rang]],1,IF(Open[[#This Row],[PR Rang beim letzten Turnier]]=Open[[#This Row],[PR Rang]],0,-1))</f>
        <v>0</v>
      </c>
      <c r="C427" s="53">
        <f>RANK(Open[[#This Row],[PR Punkte]],Open[PR Punkte],0)</f>
        <v>332</v>
      </c>
      <c r="D427" s="1" t="s">
        <v>629</v>
      </c>
      <c r="E427" t="s">
        <v>10</v>
      </c>
      <c r="F427" s="99">
        <f>SUM(Open[[#This Row],[PR 1]:[PR 3]])</f>
        <v>0</v>
      </c>
      <c r="G427" s="52">
        <f>LARGE(Open[[#This Row],[TS ZH O/B 26.03.23]:[PR3]],1)</f>
        <v>0</v>
      </c>
      <c r="H427" s="52">
        <f>LARGE(Open[[#This Row],[TS ZH O/B 26.03.23]:[PR3]],2)</f>
        <v>0</v>
      </c>
      <c r="I427" s="52">
        <f>LARGE(Open[[#This Row],[TS ZH O/B 26.03.23]:[PR3]],3)</f>
        <v>0</v>
      </c>
      <c r="J427" s="1">
        <f t="shared" si="12"/>
        <v>332</v>
      </c>
      <c r="K427" s="52">
        <f t="shared" si="13"/>
        <v>0</v>
      </c>
      <c r="L427" s="52" t="str">
        <f>IFERROR(VLOOKUP(Open[[#This Row],[TS ZH O/B 26.03.23 Rang]],$AZ$7:$BA$101,2,0)*L$5," ")</f>
        <v xml:space="preserve"> </v>
      </c>
      <c r="M427" s="52" t="str">
        <f>IFERROR(VLOOKUP(Open[[#This Row],[TS SG O 29.04.23 Rang]],$AZ$7:$BA$101,2,0)*M$5," ")</f>
        <v xml:space="preserve"> </v>
      </c>
      <c r="N427" s="52" t="str">
        <f>IFERROR(VLOOKUP(Open[[#This Row],[TS ES O 11.06.23 Rang]],$AZ$7:$BA$101,2,0)*N$5," ")</f>
        <v xml:space="preserve"> </v>
      </c>
      <c r="O427" s="52" t="str">
        <f>IFERROR(VLOOKUP(Open[[#This Row],[TS SH O 24.06.23 Rang]],$AZ$7:$BA$101,2,0)*O$5," ")</f>
        <v xml:space="preserve"> </v>
      </c>
      <c r="P427" s="52" t="str">
        <f>IFERROR(VLOOKUP(Open[[#This Row],[TS LU O A 1.6.23 R]],$AZ$7:$BA$101,2,0)*P$5," ")</f>
        <v xml:space="preserve"> </v>
      </c>
      <c r="Q427" s="52" t="str">
        <f>IFERROR(VLOOKUP(Open[[#This Row],[TS LU O B 1.6.23 R]],$AZ$7:$BA$101,2,0)*Q$5," ")</f>
        <v xml:space="preserve"> </v>
      </c>
      <c r="R427" s="52" t="str">
        <f>IFERROR(VLOOKUP(Open[[#This Row],[TS ZH O/A 8.7.23 R]],$AZ$7:$BA$101,2,0)*R$5," ")</f>
        <v xml:space="preserve"> </v>
      </c>
      <c r="S427" s="148" t="str">
        <f>IFERROR(VLOOKUP(Open[[#This Row],[TS ZH O/B 8.7.23 R]],$AZ$7:$BA$101,2,0)*S$5," ")</f>
        <v xml:space="preserve"> </v>
      </c>
      <c r="T427" s="148" t="str">
        <f>IFERROR(VLOOKUP(Open[[#This Row],[TS BA O A 12.08.23 R]],$AZ$7:$BA$101,2,0)*T$5," ")</f>
        <v xml:space="preserve"> </v>
      </c>
      <c r="U427" s="148" t="str">
        <f>IFERROR(VLOOKUP(Open[[#This Row],[TS BA O B 12.08.23  R]],$AZ$7:$BA$101,2,0)*U$5," ")</f>
        <v xml:space="preserve"> </v>
      </c>
      <c r="V427" s="148" t="str">
        <f>IFERROR(VLOOKUP(Open[[#This Row],[SM LT O A 2.9.23 R]],$AZ$7:$BA$101,2,0)*V$5," ")</f>
        <v xml:space="preserve"> </v>
      </c>
      <c r="W427" s="148" t="str">
        <f>IFERROR(VLOOKUP(Open[[#This Row],[SM LT O B 2.9.23 R]],$AZ$7:$BA$101,2,0)*W$5," ")</f>
        <v xml:space="preserve"> </v>
      </c>
      <c r="X427" s="148" t="str">
        <f>IFERROR(VLOOKUP(Open[[#This Row],[TS LA O 16.9.23 R]],$AZ$7:$BA$101,2,0)*X$5," ")</f>
        <v xml:space="preserve"> </v>
      </c>
      <c r="Y427" s="148" t="str">
        <f>IFERROR(VLOOKUP(Open[[#This Row],[TS ZH O 8.10.23 R]],$AZ$7:$BA$101,2,0)*Y$5," ")</f>
        <v xml:space="preserve"> </v>
      </c>
      <c r="Z427" s="148" t="str">
        <f>IFERROR(VLOOKUP(Open[[#This Row],[TS ZH O/A 6.1.24 R]],$AZ$7:$BA$101,2,0)*Z$5," ")</f>
        <v xml:space="preserve"> </v>
      </c>
      <c r="AA427" s="148" t="str">
        <f>IFERROR(VLOOKUP(Open[[#This Row],[TS ZH O/B 6.1.24 R]],$AZ$7:$BA$101,2,0)*AA$5," ")</f>
        <v xml:space="preserve"> </v>
      </c>
      <c r="AB427" s="148" t="str">
        <f>IFERROR(VLOOKUP(Open[[#This Row],[TS SH O 13.1.24 R]],$AZ$7:$BA$101,2,0)*AB$5," ")</f>
        <v xml:space="preserve"> </v>
      </c>
      <c r="AC427">
        <v>0</v>
      </c>
      <c r="AD427">
        <v>0</v>
      </c>
      <c r="AE427">
        <v>0</v>
      </c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</row>
    <row r="428" spans="1:48">
      <c r="A428" s="53">
        <f>RANK(Open[[#This Row],[PR Punkte]],Open[PR Punkte],0)</f>
        <v>332</v>
      </c>
      <c r="B428">
        <f>IF(Open[[#This Row],[PR Rang beim letzten Turnier]]&gt;Open[[#This Row],[PR Rang]],1,IF(Open[[#This Row],[PR Rang beim letzten Turnier]]=Open[[#This Row],[PR Rang]],0,-1))</f>
        <v>0</v>
      </c>
      <c r="C428" s="53">
        <f>RANK(Open[[#This Row],[PR Punkte]],Open[PR Punkte],0)</f>
        <v>332</v>
      </c>
      <c r="D428" s="1" t="s">
        <v>623</v>
      </c>
      <c r="E428" t="s">
        <v>10</v>
      </c>
      <c r="F428" s="99">
        <f>SUM(Open[[#This Row],[PR 1]:[PR 3]])</f>
        <v>0</v>
      </c>
      <c r="G428" s="52">
        <f>LARGE(Open[[#This Row],[TS ZH O/B 26.03.23]:[PR3]],1)</f>
        <v>0</v>
      </c>
      <c r="H428" s="52">
        <f>LARGE(Open[[#This Row],[TS ZH O/B 26.03.23]:[PR3]],2)</f>
        <v>0</v>
      </c>
      <c r="I428" s="52">
        <f>LARGE(Open[[#This Row],[TS ZH O/B 26.03.23]:[PR3]],3)</f>
        <v>0</v>
      </c>
      <c r="J428" s="1">
        <f t="shared" si="12"/>
        <v>332</v>
      </c>
      <c r="K428" s="52">
        <f t="shared" si="13"/>
        <v>0</v>
      </c>
      <c r="L428" s="52" t="str">
        <f>IFERROR(VLOOKUP(Open[[#This Row],[TS ZH O/B 26.03.23 Rang]],$AZ$7:$BA$101,2,0)*L$5," ")</f>
        <v xml:space="preserve"> </v>
      </c>
      <c r="M428" s="52" t="str">
        <f>IFERROR(VLOOKUP(Open[[#This Row],[TS SG O 29.04.23 Rang]],$AZ$7:$BA$101,2,0)*M$5," ")</f>
        <v xml:space="preserve"> </v>
      </c>
      <c r="N428" s="52" t="str">
        <f>IFERROR(VLOOKUP(Open[[#This Row],[TS ES O 11.06.23 Rang]],$AZ$7:$BA$101,2,0)*N$5," ")</f>
        <v xml:space="preserve"> </v>
      </c>
      <c r="O428" s="52" t="str">
        <f>IFERROR(VLOOKUP(Open[[#This Row],[TS SH O 24.06.23 Rang]],$AZ$7:$BA$101,2,0)*O$5," ")</f>
        <v xml:space="preserve"> </v>
      </c>
      <c r="P428" s="52" t="str">
        <f>IFERROR(VLOOKUP(Open[[#This Row],[TS LU O A 1.6.23 R]],$AZ$7:$BA$101,2,0)*P$5," ")</f>
        <v xml:space="preserve"> </v>
      </c>
      <c r="Q428" s="52" t="str">
        <f>IFERROR(VLOOKUP(Open[[#This Row],[TS LU O B 1.6.23 R]],$AZ$7:$BA$101,2,0)*Q$5," ")</f>
        <v xml:space="preserve"> </v>
      </c>
      <c r="R428" s="52" t="str">
        <f>IFERROR(VLOOKUP(Open[[#This Row],[TS ZH O/A 8.7.23 R]],$AZ$7:$BA$101,2,0)*R$5," ")</f>
        <v xml:space="preserve"> </v>
      </c>
      <c r="S428" s="148" t="str">
        <f>IFERROR(VLOOKUP(Open[[#This Row],[TS ZH O/B 8.7.23 R]],$AZ$7:$BA$101,2,0)*S$5," ")</f>
        <v xml:space="preserve"> </v>
      </c>
      <c r="T428" s="148" t="str">
        <f>IFERROR(VLOOKUP(Open[[#This Row],[TS BA O A 12.08.23 R]],$AZ$7:$BA$101,2,0)*T$5," ")</f>
        <v xml:space="preserve"> </v>
      </c>
      <c r="U428" s="148" t="str">
        <f>IFERROR(VLOOKUP(Open[[#This Row],[TS BA O B 12.08.23  R]],$AZ$7:$BA$101,2,0)*U$5," ")</f>
        <v xml:space="preserve"> </v>
      </c>
      <c r="V428" s="148" t="str">
        <f>IFERROR(VLOOKUP(Open[[#This Row],[SM LT O A 2.9.23 R]],$AZ$7:$BA$101,2,0)*V$5," ")</f>
        <v xml:space="preserve"> </v>
      </c>
      <c r="W428" s="148" t="str">
        <f>IFERROR(VLOOKUP(Open[[#This Row],[SM LT O B 2.9.23 R]],$AZ$7:$BA$101,2,0)*W$5," ")</f>
        <v xml:space="preserve"> </v>
      </c>
      <c r="X428" s="148" t="str">
        <f>IFERROR(VLOOKUP(Open[[#This Row],[TS LA O 16.9.23 R]],$AZ$7:$BA$101,2,0)*X$5," ")</f>
        <v xml:space="preserve"> </v>
      </c>
      <c r="Y428" s="148" t="str">
        <f>IFERROR(VLOOKUP(Open[[#This Row],[TS ZH O 8.10.23 R]],$AZ$7:$BA$101,2,0)*Y$5," ")</f>
        <v xml:space="preserve"> </v>
      </c>
      <c r="Z428" s="148" t="str">
        <f>IFERROR(VLOOKUP(Open[[#This Row],[TS ZH O/A 6.1.24 R]],$AZ$7:$BA$101,2,0)*Z$5," ")</f>
        <v xml:space="preserve"> </v>
      </c>
      <c r="AA428" s="148" t="str">
        <f>IFERROR(VLOOKUP(Open[[#This Row],[TS ZH O/B 6.1.24 R]],$AZ$7:$BA$101,2,0)*AA$5," ")</f>
        <v xml:space="preserve"> </v>
      </c>
      <c r="AB428" s="148" t="str">
        <f>IFERROR(VLOOKUP(Open[[#This Row],[TS SH O 13.1.24 R]],$AZ$7:$BA$101,2,0)*AB$5," ")</f>
        <v xml:space="preserve"> </v>
      </c>
      <c r="AC428">
        <v>0</v>
      </c>
      <c r="AD428">
        <v>0</v>
      </c>
      <c r="AE428">
        <v>0</v>
      </c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</row>
    <row r="429" spans="1:48">
      <c r="A429" s="53">
        <f>RANK(Open[[#This Row],[PR Punkte]],Open[PR Punkte],0)</f>
        <v>332</v>
      </c>
      <c r="B429">
        <f>IF(Open[[#This Row],[PR Rang beim letzten Turnier]]&gt;Open[[#This Row],[PR Rang]],1,IF(Open[[#This Row],[PR Rang beim letzten Turnier]]=Open[[#This Row],[PR Rang]],0,-1))</f>
        <v>0</v>
      </c>
      <c r="C429" s="53">
        <f>RANK(Open[[#This Row],[PR Punkte]],Open[PR Punkte],0)</f>
        <v>332</v>
      </c>
      <c r="D429" s="1" t="s">
        <v>219</v>
      </c>
      <c r="E429" t="s">
        <v>10</v>
      </c>
      <c r="F429" s="99">
        <f>SUM(Open[[#This Row],[PR 1]:[PR 3]])</f>
        <v>0</v>
      </c>
      <c r="G429" s="52">
        <f>LARGE(Open[[#This Row],[TS ZH O/B 26.03.23]:[PR3]],1)</f>
        <v>0</v>
      </c>
      <c r="H429" s="52">
        <f>LARGE(Open[[#This Row],[TS ZH O/B 26.03.23]:[PR3]],2)</f>
        <v>0</v>
      </c>
      <c r="I429" s="52">
        <f>LARGE(Open[[#This Row],[TS ZH O/B 26.03.23]:[PR3]],3)</f>
        <v>0</v>
      </c>
      <c r="J429" s="1">
        <f t="shared" si="12"/>
        <v>332</v>
      </c>
      <c r="K429" s="52">
        <f t="shared" si="13"/>
        <v>0</v>
      </c>
      <c r="L429" s="52" t="str">
        <f>IFERROR(VLOOKUP(Open[[#This Row],[TS ZH O/B 26.03.23 Rang]],$AZ$7:$BA$101,2,0)*L$5," ")</f>
        <v xml:space="preserve"> </v>
      </c>
      <c r="M429" s="52" t="str">
        <f>IFERROR(VLOOKUP(Open[[#This Row],[TS SG O 29.04.23 Rang]],$AZ$7:$BA$101,2,0)*M$5," ")</f>
        <v xml:space="preserve"> </v>
      </c>
      <c r="N429" s="52" t="str">
        <f>IFERROR(VLOOKUP(Open[[#This Row],[TS ES O 11.06.23 Rang]],$AZ$7:$BA$101,2,0)*N$5," ")</f>
        <v xml:space="preserve"> </v>
      </c>
      <c r="O429" s="52" t="str">
        <f>IFERROR(VLOOKUP(Open[[#This Row],[TS SH O 24.06.23 Rang]],$AZ$7:$BA$101,2,0)*O$5," ")</f>
        <v xml:space="preserve"> </v>
      </c>
      <c r="P429" s="52" t="str">
        <f>IFERROR(VLOOKUP(Open[[#This Row],[TS LU O A 1.6.23 R]],$AZ$7:$BA$101,2,0)*P$5," ")</f>
        <v xml:space="preserve"> </v>
      </c>
      <c r="Q429" s="52" t="str">
        <f>IFERROR(VLOOKUP(Open[[#This Row],[TS LU O B 1.6.23 R]],$AZ$7:$BA$101,2,0)*Q$5," ")</f>
        <v xml:space="preserve"> </v>
      </c>
      <c r="R429" s="52" t="str">
        <f>IFERROR(VLOOKUP(Open[[#This Row],[TS ZH O/A 8.7.23 R]],$AZ$7:$BA$101,2,0)*R$5," ")</f>
        <v xml:space="preserve"> </v>
      </c>
      <c r="S429" s="148" t="str">
        <f>IFERROR(VLOOKUP(Open[[#This Row],[TS ZH O/B 8.7.23 R]],$AZ$7:$BA$101,2,0)*S$5," ")</f>
        <v xml:space="preserve"> </v>
      </c>
      <c r="T429" s="148" t="str">
        <f>IFERROR(VLOOKUP(Open[[#This Row],[TS BA O A 12.08.23 R]],$AZ$7:$BA$101,2,0)*T$5," ")</f>
        <v xml:space="preserve"> </v>
      </c>
      <c r="U429" s="148" t="str">
        <f>IFERROR(VLOOKUP(Open[[#This Row],[TS BA O B 12.08.23  R]],$AZ$7:$BA$101,2,0)*U$5," ")</f>
        <v xml:space="preserve"> </v>
      </c>
      <c r="V429" s="148" t="str">
        <f>IFERROR(VLOOKUP(Open[[#This Row],[SM LT O A 2.9.23 R]],$AZ$7:$BA$101,2,0)*V$5," ")</f>
        <v xml:space="preserve"> </v>
      </c>
      <c r="W429" s="148" t="str">
        <f>IFERROR(VLOOKUP(Open[[#This Row],[SM LT O B 2.9.23 R]],$AZ$7:$BA$101,2,0)*W$5," ")</f>
        <v xml:space="preserve"> </v>
      </c>
      <c r="X429" s="148" t="str">
        <f>IFERROR(VLOOKUP(Open[[#This Row],[TS LA O 16.9.23 R]],$AZ$7:$BA$101,2,0)*X$5," ")</f>
        <v xml:space="preserve"> </v>
      </c>
      <c r="Y429" s="148" t="str">
        <f>IFERROR(VLOOKUP(Open[[#This Row],[TS ZH O 8.10.23 R]],$AZ$7:$BA$101,2,0)*Y$5," ")</f>
        <v xml:space="preserve"> </v>
      </c>
      <c r="Z429" s="148" t="str">
        <f>IFERROR(VLOOKUP(Open[[#This Row],[TS ZH O/A 6.1.24 R]],$AZ$7:$BA$101,2,0)*Z$5," ")</f>
        <v xml:space="preserve"> </v>
      </c>
      <c r="AA429" s="148" t="str">
        <f>IFERROR(VLOOKUP(Open[[#This Row],[TS ZH O/B 6.1.24 R]],$AZ$7:$BA$101,2,0)*AA$5," ")</f>
        <v xml:space="preserve"> </v>
      </c>
      <c r="AB429" s="148" t="str">
        <f>IFERROR(VLOOKUP(Open[[#This Row],[TS SH O 13.1.24 R]],$AZ$7:$BA$101,2,0)*AB$5," ")</f>
        <v xml:space="preserve"> </v>
      </c>
      <c r="AC429">
        <v>0</v>
      </c>
      <c r="AD429">
        <v>0</v>
      </c>
      <c r="AE429">
        <v>0</v>
      </c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</row>
    <row r="430" spans="1:48">
      <c r="A430" s="53">
        <f>RANK(Open[[#This Row],[PR Punkte]],Open[PR Punkte],0)</f>
        <v>332</v>
      </c>
      <c r="B430">
        <f>IF(Open[[#This Row],[PR Rang beim letzten Turnier]]&gt;Open[[#This Row],[PR Rang]],1,IF(Open[[#This Row],[PR Rang beim letzten Turnier]]=Open[[#This Row],[PR Rang]],0,-1))</f>
        <v>0</v>
      </c>
      <c r="C430" s="53">
        <f>RANK(Open[[#This Row],[PR Punkte]],Open[PR Punkte],0)</f>
        <v>332</v>
      </c>
      <c r="D430" s="1" t="s">
        <v>619</v>
      </c>
      <c r="E430" t="s">
        <v>10</v>
      </c>
      <c r="F430" s="99">
        <f>SUM(Open[[#This Row],[PR 1]:[PR 3]])</f>
        <v>0</v>
      </c>
      <c r="G430" s="52">
        <f>LARGE(Open[[#This Row],[TS ZH O/B 26.03.23]:[PR3]],1)</f>
        <v>0</v>
      </c>
      <c r="H430" s="52">
        <f>LARGE(Open[[#This Row],[TS ZH O/B 26.03.23]:[PR3]],2)</f>
        <v>0</v>
      </c>
      <c r="I430" s="52">
        <f>LARGE(Open[[#This Row],[TS ZH O/B 26.03.23]:[PR3]],3)</f>
        <v>0</v>
      </c>
      <c r="J430" s="1">
        <f t="shared" si="12"/>
        <v>332</v>
      </c>
      <c r="K430" s="52">
        <f t="shared" si="13"/>
        <v>0</v>
      </c>
      <c r="L430" s="52" t="str">
        <f>IFERROR(VLOOKUP(Open[[#This Row],[TS ZH O/B 26.03.23 Rang]],$AZ$7:$BA$101,2,0)*L$5," ")</f>
        <v xml:space="preserve"> </v>
      </c>
      <c r="M430" s="52" t="str">
        <f>IFERROR(VLOOKUP(Open[[#This Row],[TS SG O 29.04.23 Rang]],$AZ$7:$BA$101,2,0)*M$5," ")</f>
        <v xml:space="preserve"> </v>
      </c>
      <c r="N430" s="52" t="str">
        <f>IFERROR(VLOOKUP(Open[[#This Row],[TS ES O 11.06.23 Rang]],$AZ$7:$BA$101,2,0)*N$5," ")</f>
        <v xml:space="preserve"> </v>
      </c>
      <c r="O430" s="52" t="str">
        <f>IFERROR(VLOOKUP(Open[[#This Row],[TS SH O 24.06.23 Rang]],$AZ$7:$BA$101,2,0)*O$5," ")</f>
        <v xml:space="preserve"> </v>
      </c>
      <c r="P430" s="52" t="str">
        <f>IFERROR(VLOOKUP(Open[[#This Row],[TS LU O A 1.6.23 R]],$AZ$7:$BA$101,2,0)*P$5," ")</f>
        <v xml:space="preserve"> </v>
      </c>
      <c r="Q430" s="52" t="str">
        <f>IFERROR(VLOOKUP(Open[[#This Row],[TS LU O B 1.6.23 R]],$AZ$7:$BA$101,2,0)*Q$5," ")</f>
        <v xml:space="preserve"> </v>
      </c>
      <c r="R430" s="52" t="str">
        <f>IFERROR(VLOOKUP(Open[[#This Row],[TS ZH O/A 8.7.23 R]],$AZ$7:$BA$101,2,0)*R$5," ")</f>
        <v xml:space="preserve"> </v>
      </c>
      <c r="S430" s="148" t="str">
        <f>IFERROR(VLOOKUP(Open[[#This Row],[TS ZH O/B 8.7.23 R]],$AZ$7:$BA$101,2,0)*S$5," ")</f>
        <v xml:space="preserve"> </v>
      </c>
      <c r="T430" s="148" t="str">
        <f>IFERROR(VLOOKUP(Open[[#This Row],[TS BA O A 12.08.23 R]],$AZ$7:$BA$101,2,0)*T$5," ")</f>
        <v xml:space="preserve"> </v>
      </c>
      <c r="U430" s="148" t="str">
        <f>IFERROR(VLOOKUP(Open[[#This Row],[TS BA O B 12.08.23  R]],$AZ$7:$BA$101,2,0)*U$5," ")</f>
        <v xml:space="preserve"> </v>
      </c>
      <c r="V430" s="148" t="str">
        <f>IFERROR(VLOOKUP(Open[[#This Row],[SM LT O A 2.9.23 R]],$AZ$7:$BA$101,2,0)*V$5," ")</f>
        <v xml:space="preserve"> </v>
      </c>
      <c r="W430" s="148" t="str">
        <f>IFERROR(VLOOKUP(Open[[#This Row],[SM LT O B 2.9.23 R]],$AZ$7:$BA$101,2,0)*W$5," ")</f>
        <v xml:space="preserve"> </v>
      </c>
      <c r="X430" s="148" t="str">
        <f>IFERROR(VLOOKUP(Open[[#This Row],[TS LA O 16.9.23 R]],$AZ$7:$BA$101,2,0)*X$5," ")</f>
        <v xml:space="preserve"> </v>
      </c>
      <c r="Y430" s="148" t="str">
        <f>IFERROR(VLOOKUP(Open[[#This Row],[TS ZH O 8.10.23 R]],$AZ$7:$BA$101,2,0)*Y$5," ")</f>
        <v xml:space="preserve"> </v>
      </c>
      <c r="Z430" s="148" t="str">
        <f>IFERROR(VLOOKUP(Open[[#This Row],[TS ZH O/A 6.1.24 R]],$AZ$7:$BA$101,2,0)*Z$5," ")</f>
        <v xml:space="preserve"> </v>
      </c>
      <c r="AA430" s="148" t="str">
        <f>IFERROR(VLOOKUP(Open[[#This Row],[TS ZH O/B 6.1.24 R]],$AZ$7:$BA$101,2,0)*AA$5," ")</f>
        <v xml:space="preserve"> </v>
      </c>
      <c r="AB430" s="148" t="str">
        <f>IFERROR(VLOOKUP(Open[[#This Row],[TS SH O 13.1.24 R]],$AZ$7:$BA$101,2,0)*AB$5," ")</f>
        <v xml:space="preserve"> </v>
      </c>
      <c r="AC430">
        <v>0</v>
      </c>
      <c r="AD430">
        <v>0</v>
      </c>
      <c r="AE430">
        <v>0</v>
      </c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</row>
    <row r="431" spans="1:48">
      <c r="A431" s="53">
        <f>RANK(Open[[#This Row],[PR Punkte]],Open[PR Punkte],0)</f>
        <v>332</v>
      </c>
      <c r="B431">
        <f>IF(Open[[#This Row],[PR Rang beim letzten Turnier]]&gt;Open[[#This Row],[PR Rang]],1,IF(Open[[#This Row],[PR Rang beim letzten Turnier]]=Open[[#This Row],[PR Rang]],0,-1))</f>
        <v>0</v>
      </c>
      <c r="C431" s="53">
        <f>RANK(Open[[#This Row],[PR Punkte]],Open[PR Punkte],0)</f>
        <v>332</v>
      </c>
      <c r="D431" s="1" t="s">
        <v>630</v>
      </c>
      <c r="E431" t="s">
        <v>10</v>
      </c>
      <c r="F431" s="99">
        <f>SUM(Open[[#This Row],[PR 1]:[PR 3]])</f>
        <v>0</v>
      </c>
      <c r="G431" s="52">
        <f>LARGE(Open[[#This Row],[TS ZH O/B 26.03.23]:[PR3]],1)</f>
        <v>0</v>
      </c>
      <c r="H431" s="52">
        <f>LARGE(Open[[#This Row],[TS ZH O/B 26.03.23]:[PR3]],2)</f>
        <v>0</v>
      </c>
      <c r="I431" s="52">
        <f>LARGE(Open[[#This Row],[TS ZH O/B 26.03.23]:[PR3]],3)</f>
        <v>0</v>
      </c>
      <c r="J431" s="1">
        <f t="shared" si="12"/>
        <v>332</v>
      </c>
      <c r="K431" s="52">
        <f t="shared" si="13"/>
        <v>0</v>
      </c>
      <c r="L431" s="52" t="str">
        <f>IFERROR(VLOOKUP(Open[[#This Row],[TS ZH O/B 26.03.23 Rang]],$AZ$7:$BA$101,2,0)*L$5," ")</f>
        <v xml:space="preserve"> </v>
      </c>
      <c r="M431" s="52" t="str">
        <f>IFERROR(VLOOKUP(Open[[#This Row],[TS SG O 29.04.23 Rang]],$AZ$7:$BA$101,2,0)*M$5," ")</f>
        <v xml:space="preserve"> </v>
      </c>
      <c r="N431" s="52" t="str">
        <f>IFERROR(VLOOKUP(Open[[#This Row],[TS ES O 11.06.23 Rang]],$AZ$7:$BA$101,2,0)*N$5," ")</f>
        <v xml:space="preserve"> </v>
      </c>
      <c r="O431" s="52" t="str">
        <f>IFERROR(VLOOKUP(Open[[#This Row],[TS SH O 24.06.23 Rang]],$AZ$7:$BA$101,2,0)*O$5," ")</f>
        <v xml:space="preserve"> </v>
      </c>
      <c r="P431" s="52" t="str">
        <f>IFERROR(VLOOKUP(Open[[#This Row],[TS LU O A 1.6.23 R]],$AZ$7:$BA$101,2,0)*P$5," ")</f>
        <v xml:space="preserve"> </v>
      </c>
      <c r="Q431" s="52" t="str">
        <f>IFERROR(VLOOKUP(Open[[#This Row],[TS LU O B 1.6.23 R]],$AZ$7:$BA$101,2,0)*Q$5," ")</f>
        <v xml:space="preserve"> </v>
      </c>
      <c r="R431" s="52" t="str">
        <f>IFERROR(VLOOKUP(Open[[#This Row],[TS ZH O/A 8.7.23 R]],$AZ$7:$BA$101,2,0)*R$5," ")</f>
        <v xml:space="preserve"> </v>
      </c>
      <c r="S431" s="148" t="str">
        <f>IFERROR(VLOOKUP(Open[[#This Row],[TS ZH O/B 8.7.23 R]],$AZ$7:$BA$101,2,0)*S$5," ")</f>
        <v xml:space="preserve"> </v>
      </c>
      <c r="T431" s="148" t="str">
        <f>IFERROR(VLOOKUP(Open[[#This Row],[TS BA O A 12.08.23 R]],$AZ$7:$BA$101,2,0)*T$5," ")</f>
        <v xml:space="preserve"> </v>
      </c>
      <c r="U431" s="148" t="str">
        <f>IFERROR(VLOOKUP(Open[[#This Row],[TS BA O B 12.08.23  R]],$AZ$7:$BA$101,2,0)*U$5," ")</f>
        <v xml:space="preserve"> </v>
      </c>
      <c r="V431" s="148" t="str">
        <f>IFERROR(VLOOKUP(Open[[#This Row],[SM LT O A 2.9.23 R]],$AZ$7:$BA$101,2,0)*V$5," ")</f>
        <v xml:space="preserve"> </v>
      </c>
      <c r="W431" s="148" t="str">
        <f>IFERROR(VLOOKUP(Open[[#This Row],[SM LT O B 2.9.23 R]],$AZ$7:$BA$101,2,0)*W$5," ")</f>
        <v xml:space="preserve"> </v>
      </c>
      <c r="X431" s="148" t="str">
        <f>IFERROR(VLOOKUP(Open[[#This Row],[TS LA O 16.9.23 R]],$AZ$7:$BA$101,2,0)*X$5," ")</f>
        <v xml:space="preserve"> </v>
      </c>
      <c r="Y431" s="148" t="str">
        <f>IFERROR(VLOOKUP(Open[[#This Row],[TS ZH O 8.10.23 R]],$AZ$7:$BA$101,2,0)*Y$5," ")</f>
        <v xml:space="preserve"> </v>
      </c>
      <c r="Z431" s="148" t="str">
        <f>IFERROR(VLOOKUP(Open[[#This Row],[TS ZH O/A 6.1.24 R]],$AZ$7:$BA$101,2,0)*Z$5," ")</f>
        <v xml:space="preserve"> </v>
      </c>
      <c r="AA431" s="148" t="str">
        <f>IFERROR(VLOOKUP(Open[[#This Row],[TS ZH O/B 6.1.24 R]],$AZ$7:$BA$101,2,0)*AA$5," ")</f>
        <v xml:space="preserve"> </v>
      </c>
      <c r="AB431" s="148" t="str">
        <f>IFERROR(VLOOKUP(Open[[#This Row],[TS SH O 13.1.24 R]],$AZ$7:$BA$101,2,0)*AB$5," ")</f>
        <v xml:space="preserve"> </v>
      </c>
      <c r="AC431">
        <v>0</v>
      </c>
      <c r="AD431">
        <v>0</v>
      </c>
      <c r="AE431">
        <v>0</v>
      </c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</row>
    <row r="432" spans="1:48">
      <c r="A432" s="53">
        <f>RANK(Open[[#This Row],[PR Punkte]],Open[PR Punkte],0)</f>
        <v>332</v>
      </c>
      <c r="B432">
        <f>IF(Open[[#This Row],[PR Rang beim letzten Turnier]]&gt;Open[[#This Row],[PR Rang]],1,IF(Open[[#This Row],[PR Rang beim letzten Turnier]]=Open[[#This Row],[PR Rang]],0,-1))</f>
        <v>0</v>
      </c>
      <c r="C432" s="53">
        <f>RANK(Open[[#This Row],[PR Punkte]],Open[PR Punkte],0)</f>
        <v>332</v>
      </c>
      <c r="D432" s="1" t="s">
        <v>631</v>
      </c>
      <c r="E432" t="s">
        <v>10</v>
      </c>
      <c r="F432" s="99">
        <f>SUM(Open[[#This Row],[PR 1]:[PR 3]])</f>
        <v>0</v>
      </c>
      <c r="G432" s="52">
        <f>LARGE(Open[[#This Row],[TS ZH O/B 26.03.23]:[PR3]],1)</f>
        <v>0</v>
      </c>
      <c r="H432" s="52">
        <f>LARGE(Open[[#This Row],[TS ZH O/B 26.03.23]:[PR3]],2)</f>
        <v>0</v>
      </c>
      <c r="I432" s="52">
        <f>LARGE(Open[[#This Row],[TS ZH O/B 26.03.23]:[PR3]],3)</f>
        <v>0</v>
      </c>
      <c r="J432" s="1">
        <f t="shared" si="12"/>
        <v>332</v>
      </c>
      <c r="K432" s="52">
        <f t="shared" si="13"/>
        <v>0</v>
      </c>
      <c r="L432" s="52" t="str">
        <f>IFERROR(VLOOKUP(Open[[#This Row],[TS ZH O/B 26.03.23 Rang]],$AZ$7:$BA$101,2,0)*L$5," ")</f>
        <v xml:space="preserve"> </v>
      </c>
      <c r="M432" s="52" t="str">
        <f>IFERROR(VLOOKUP(Open[[#This Row],[TS SG O 29.04.23 Rang]],$AZ$7:$BA$101,2,0)*M$5," ")</f>
        <v xml:space="preserve"> </v>
      </c>
      <c r="N432" s="52" t="str">
        <f>IFERROR(VLOOKUP(Open[[#This Row],[TS ES O 11.06.23 Rang]],$AZ$7:$BA$101,2,0)*N$5," ")</f>
        <v xml:space="preserve"> </v>
      </c>
      <c r="O432" s="52" t="str">
        <f>IFERROR(VLOOKUP(Open[[#This Row],[TS SH O 24.06.23 Rang]],$AZ$7:$BA$101,2,0)*O$5," ")</f>
        <v xml:space="preserve"> </v>
      </c>
      <c r="P432" s="52" t="str">
        <f>IFERROR(VLOOKUP(Open[[#This Row],[TS LU O A 1.6.23 R]],$AZ$7:$BA$101,2,0)*P$5," ")</f>
        <v xml:space="preserve"> </v>
      </c>
      <c r="Q432" s="52" t="str">
        <f>IFERROR(VLOOKUP(Open[[#This Row],[TS LU O B 1.6.23 R]],$AZ$7:$BA$101,2,0)*Q$5," ")</f>
        <v xml:space="preserve"> </v>
      </c>
      <c r="R432" s="52" t="str">
        <f>IFERROR(VLOOKUP(Open[[#This Row],[TS ZH O/A 8.7.23 R]],$AZ$7:$BA$101,2,0)*R$5," ")</f>
        <v xml:space="preserve"> </v>
      </c>
      <c r="S432" s="148" t="str">
        <f>IFERROR(VLOOKUP(Open[[#This Row],[TS ZH O/B 8.7.23 R]],$AZ$7:$BA$101,2,0)*S$5," ")</f>
        <v xml:space="preserve"> </v>
      </c>
      <c r="T432" s="148" t="str">
        <f>IFERROR(VLOOKUP(Open[[#This Row],[TS BA O A 12.08.23 R]],$AZ$7:$BA$101,2,0)*T$5," ")</f>
        <v xml:space="preserve"> </v>
      </c>
      <c r="U432" s="148" t="str">
        <f>IFERROR(VLOOKUP(Open[[#This Row],[TS BA O B 12.08.23  R]],$AZ$7:$BA$101,2,0)*U$5," ")</f>
        <v xml:space="preserve"> </v>
      </c>
      <c r="V432" s="148" t="str">
        <f>IFERROR(VLOOKUP(Open[[#This Row],[SM LT O A 2.9.23 R]],$AZ$7:$BA$101,2,0)*V$5," ")</f>
        <v xml:space="preserve"> </v>
      </c>
      <c r="W432" s="148" t="str">
        <f>IFERROR(VLOOKUP(Open[[#This Row],[SM LT O B 2.9.23 R]],$AZ$7:$BA$101,2,0)*W$5," ")</f>
        <v xml:space="preserve"> </v>
      </c>
      <c r="X432" s="148" t="str">
        <f>IFERROR(VLOOKUP(Open[[#This Row],[TS LA O 16.9.23 R]],$AZ$7:$BA$101,2,0)*X$5," ")</f>
        <v xml:space="preserve"> </v>
      </c>
      <c r="Y432" s="148" t="str">
        <f>IFERROR(VLOOKUP(Open[[#This Row],[TS ZH O 8.10.23 R]],$AZ$7:$BA$101,2,0)*Y$5," ")</f>
        <v xml:space="preserve"> </v>
      </c>
      <c r="Z432" s="148" t="str">
        <f>IFERROR(VLOOKUP(Open[[#This Row],[TS ZH O/A 6.1.24 R]],$AZ$7:$BA$101,2,0)*Z$5," ")</f>
        <v xml:space="preserve"> </v>
      </c>
      <c r="AA432" s="148" t="str">
        <f>IFERROR(VLOOKUP(Open[[#This Row],[TS ZH O/B 6.1.24 R]],$AZ$7:$BA$101,2,0)*AA$5," ")</f>
        <v xml:space="preserve"> </v>
      </c>
      <c r="AB432" s="148" t="str">
        <f>IFERROR(VLOOKUP(Open[[#This Row],[TS SH O 13.1.24 R]],$AZ$7:$BA$101,2,0)*AB$5," ")</f>
        <v xml:space="preserve"> </v>
      </c>
      <c r="AC432">
        <v>0</v>
      </c>
      <c r="AD432">
        <v>0</v>
      </c>
      <c r="AE432">
        <v>0</v>
      </c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</row>
    <row r="433" spans="1:48">
      <c r="A433" s="53">
        <f>RANK(Open[[#This Row],[PR Punkte]],Open[PR Punkte],0)</f>
        <v>332</v>
      </c>
      <c r="B433">
        <f>IF(Open[[#This Row],[PR Rang beim letzten Turnier]]&gt;Open[[#This Row],[PR Rang]],1,IF(Open[[#This Row],[PR Rang beim letzten Turnier]]=Open[[#This Row],[PR Rang]],0,-1))</f>
        <v>0</v>
      </c>
      <c r="C433" s="53">
        <f>RANK(Open[[#This Row],[PR Punkte]],Open[PR Punkte],0)</f>
        <v>332</v>
      </c>
      <c r="D433" s="2" t="s">
        <v>143</v>
      </c>
      <c r="E433" s="1" t="s">
        <v>9</v>
      </c>
      <c r="F433" s="52">
        <f>SUM(Open[[#This Row],[PR 1]:[PR 3]])</f>
        <v>0</v>
      </c>
      <c r="G433" s="52">
        <f>LARGE(Open[[#This Row],[TS ZH O/B 26.03.23]:[PR3]],1)</f>
        <v>0</v>
      </c>
      <c r="H433" s="52">
        <f>LARGE(Open[[#This Row],[TS ZH O/B 26.03.23]:[PR3]],2)</f>
        <v>0</v>
      </c>
      <c r="I433" s="52">
        <f>LARGE(Open[[#This Row],[TS ZH O/B 26.03.23]:[PR3]],3)</f>
        <v>0</v>
      </c>
      <c r="J433" s="1">
        <f t="shared" si="12"/>
        <v>332</v>
      </c>
      <c r="K433" s="52">
        <f t="shared" si="13"/>
        <v>0</v>
      </c>
      <c r="L433" s="52" t="str">
        <f>IFERROR(VLOOKUP(Open[[#This Row],[TS ZH O/B 26.03.23 Rang]],$AZ$7:$BA$101,2,0)*L$5," ")</f>
        <v xml:space="preserve"> </v>
      </c>
      <c r="M433" s="52" t="str">
        <f>IFERROR(VLOOKUP(Open[[#This Row],[TS SG O 29.04.23 Rang]],$AZ$7:$BA$101,2,0)*M$5," ")</f>
        <v xml:space="preserve"> </v>
      </c>
      <c r="N433" s="52" t="str">
        <f>IFERROR(VLOOKUP(Open[[#This Row],[TS ES O 11.06.23 Rang]],$AZ$7:$BA$101,2,0)*N$5," ")</f>
        <v xml:space="preserve"> </v>
      </c>
      <c r="O433" s="52" t="str">
        <f>IFERROR(VLOOKUP(Open[[#This Row],[TS SH O 24.06.23 Rang]],$AZ$7:$BA$101,2,0)*O$5," ")</f>
        <v xml:space="preserve"> </v>
      </c>
      <c r="P433" s="52" t="str">
        <f>IFERROR(VLOOKUP(Open[[#This Row],[TS LU O A 1.6.23 R]],$AZ$7:$BA$101,2,0)*P$5," ")</f>
        <v xml:space="preserve"> </v>
      </c>
      <c r="Q433" s="52" t="str">
        <f>IFERROR(VLOOKUP(Open[[#This Row],[TS LU O B 1.6.23 R]],$AZ$7:$BA$101,2,0)*Q$5," ")</f>
        <v xml:space="preserve"> </v>
      </c>
      <c r="R433" s="52" t="str">
        <f>IFERROR(VLOOKUP(Open[[#This Row],[TS ZH O/A 8.7.23 R]],$AZ$7:$BA$101,2,0)*R$5," ")</f>
        <v xml:space="preserve"> </v>
      </c>
      <c r="S433" s="148" t="str">
        <f>IFERROR(VLOOKUP(Open[[#This Row],[TS ZH O/B 8.7.23 R]],$AZ$7:$BA$101,2,0)*S$5," ")</f>
        <v xml:space="preserve"> </v>
      </c>
      <c r="T433" s="148" t="str">
        <f>IFERROR(VLOOKUP(Open[[#This Row],[TS BA O A 12.08.23 R]],$AZ$7:$BA$101,2,0)*T$5," ")</f>
        <v xml:space="preserve"> </v>
      </c>
      <c r="U433" s="148" t="str">
        <f>IFERROR(VLOOKUP(Open[[#This Row],[TS BA O B 12.08.23  R]],$AZ$7:$BA$101,2,0)*U$5," ")</f>
        <v xml:space="preserve"> </v>
      </c>
      <c r="V433" s="148" t="str">
        <f>IFERROR(VLOOKUP(Open[[#This Row],[SM LT O A 2.9.23 R]],$AZ$7:$BA$101,2,0)*V$5," ")</f>
        <v xml:space="preserve"> </v>
      </c>
      <c r="W433" s="148" t="str">
        <f>IFERROR(VLOOKUP(Open[[#This Row],[SM LT O B 2.9.23 R]],$AZ$7:$BA$101,2,0)*W$5," ")</f>
        <v xml:space="preserve"> </v>
      </c>
      <c r="X433" s="148" t="str">
        <f>IFERROR(VLOOKUP(Open[[#This Row],[TS LA O 16.9.23 R]],$AZ$7:$BA$101,2,0)*X$5," ")</f>
        <v xml:space="preserve"> </v>
      </c>
      <c r="Y433" s="148" t="str">
        <f>IFERROR(VLOOKUP(Open[[#This Row],[TS ZH O 8.10.23 R]],$AZ$7:$BA$101,2,0)*Y$5," ")</f>
        <v xml:space="preserve"> </v>
      </c>
      <c r="Z433" s="148" t="str">
        <f>IFERROR(VLOOKUP(Open[[#This Row],[TS ZH O/A 6.1.24 R]],$AZ$7:$BA$101,2,0)*Z$5," ")</f>
        <v xml:space="preserve"> </v>
      </c>
      <c r="AA433" s="148" t="str">
        <f>IFERROR(VLOOKUP(Open[[#This Row],[TS ZH O/B 6.1.24 R]],$AZ$7:$BA$101,2,0)*AA$5," ")</f>
        <v xml:space="preserve"> </v>
      </c>
      <c r="AB433" s="148" t="str">
        <f>IFERROR(VLOOKUP(Open[[#This Row],[TS SH O 13.1.24 R]],$AZ$7:$BA$101,2,0)*AB$5," ")</f>
        <v xml:space="preserve"> </v>
      </c>
      <c r="AC433">
        <v>0</v>
      </c>
      <c r="AD433">
        <v>0</v>
      </c>
      <c r="AE433">
        <v>0</v>
      </c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</row>
    <row r="434" spans="1:48">
      <c r="A434" s="53">
        <f>RANK(Open[[#This Row],[PR Punkte]],Open[PR Punkte],0)</f>
        <v>332</v>
      </c>
      <c r="B434">
        <f>IF(Open[[#This Row],[PR Rang beim letzten Turnier]]&gt;Open[[#This Row],[PR Rang]],1,IF(Open[[#This Row],[PR Rang beim letzten Turnier]]=Open[[#This Row],[PR Rang]],0,-1))</f>
        <v>0</v>
      </c>
      <c r="C434" s="53">
        <f>RANK(Open[[#This Row],[PR Punkte]],Open[PR Punkte],0)</f>
        <v>332</v>
      </c>
      <c r="D434" s="7" t="s">
        <v>132</v>
      </c>
      <c r="E434" t="s">
        <v>12</v>
      </c>
      <c r="F434" s="52">
        <f>SUM(Open[[#This Row],[PR 1]:[PR 3]])</f>
        <v>0</v>
      </c>
      <c r="G434" s="52">
        <f>LARGE(Open[[#This Row],[TS ZH O/B 26.03.23]:[PR3]],1)</f>
        <v>0</v>
      </c>
      <c r="H434" s="52">
        <f>LARGE(Open[[#This Row],[TS ZH O/B 26.03.23]:[PR3]],2)</f>
        <v>0</v>
      </c>
      <c r="I434" s="52">
        <f>LARGE(Open[[#This Row],[TS ZH O/B 26.03.23]:[PR3]],3)</f>
        <v>0</v>
      </c>
      <c r="J434" s="1">
        <f t="shared" si="12"/>
        <v>332</v>
      </c>
      <c r="K434" s="52">
        <f t="shared" si="13"/>
        <v>0</v>
      </c>
      <c r="L434" s="52" t="str">
        <f>IFERROR(VLOOKUP(Open[[#This Row],[TS ZH O/B 26.03.23 Rang]],$AZ$7:$BA$101,2,0)*L$5," ")</f>
        <v xml:space="preserve"> </v>
      </c>
      <c r="M434" s="52" t="str">
        <f>IFERROR(VLOOKUP(Open[[#This Row],[TS SG O 29.04.23 Rang]],$AZ$7:$BA$101,2,0)*M$5," ")</f>
        <v xml:space="preserve"> </v>
      </c>
      <c r="N434" s="52" t="str">
        <f>IFERROR(VLOOKUP(Open[[#This Row],[TS ES O 11.06.23 Rang]],$AZ$7:$BA$101,2,0)*N$5," ")</f>
        <v xml:space="preserve"> </v>
      </c>
      <c r="O434" s="52" t="str">
        <f>IFERROR(VLOOKUP(Open[[#This Row],[TS SH O 24.06.23 Rang]],$AZ$7:$BA$101,2,0)*O$5," ")</f>
        <v xml:space="preserve"> </v>
      </c>
      <c r="P434" s="52" t="str">
        <f>IFERROR(VLOOKUP(Open[[#This Row],[TS LU O A 1.6.23 R]],$AZ$7:$BA$101,2,0)*P$5," ")</f>
        <v xml:space="preserve"> </v>
      </c>
      <c r="Q434" s="52" t="str">
        <f>IFERROR(VLOOKUP(Open[[#This Row],[TS LU O B 1.6.23 R]],$AZ$7:$BA$101,2,0)*Q$5," ")</f>
        <v xml:space="preserve"> </v>
      </c>
      <c r="R434" s="52" t="str">
        <f>IFERROR(VLOOKUP(Open[[#This Row],[TS ZH O/A 8.7.23 R]],$AZ$7:$BA$101,2,0)*R$5," ")</f>
        <v xml:space="preserve"> </v>
      </c>
      <c r="S434" s="148" t="str">
        <f>IFERROR(VLOOKUP(Open[[#This Row],[TS ZH O/B 8.7.23 R]],$AZ$7:$BA$101,2,0)*S$5," ")</f>
        <v xml:space="preserve"> </v>
      </c>
      <c r="T434" s="148" t="str">
        <f>IFERROR(VLOOKUP(Open[[#This Row],[TS BA O A 12.08.23 R]],$AZ$7:$BA$101,2,0)*T$5," ")</f>
        <v xml:space="preserve"> </v>
      </c>
      <c r="U434" s="148" t="str">
        <f>IFERROR(VLOOKUP(Open[[#This Row],[TS BA O B 12.08.23  R]],$AZ$7:$BA$101,2,0)*U$5," ")</f>
        <v xml:space="preserve"> </v>
      </c>
      <c r="V434" s="148" t="str">
        <f>IFERROR(VLOOKUP(Open[[#This Row],[SM LT O A 2.9.23 R]],$AZ$7:$BA$101,2,0)*V$5," ")</f>
        <v xml:space="preserve"> </v>
      </c>
      <c r="W434" s="148" t="str">
        <f>IFERROR(VLOOKUP(Open[[#This Row],[SM LT O B 2.9.23 R]],$AZ$7:$BA$101,2,0)*W$5," ")</f>
        <v xml:space="preserve"> </v>
      </c>
      <c r="X434" s="148" t="str">
        <f>IFERROR(VLOOKUP(Open[[#This Row],[TS LA O 16.9.23 R]],$AZ$7:$BA$101,2,0)*X$5," ")</f>
        <v xml:space="preserve"> </v>
      </c>
      <c r="Y434" s="148" t="str">
        <f>IFERROR(VLOOKUP(Open[[#This Row],[TS ZH O 8.10.23 R]],$AZ$7:$BA$101,2,0)*Y$5," ")</f>
        <v xml:space="preserve"> </v>
      </c>
      <c r="Z434" s="148" t="str">
        <f>IFERROR(VLOOKUP(Open[[#This Row],[TS ZH O/A 6.1.24 R]],$AZ$7:$BA$101,2,0)*Z$5," ")</f>
        <v xml:space="preserve"> </v>
      </c>
      <c r="AA434" s="148" t="str">
        <f>IFERROR(VLOOKUP(Open[[#This Row],[TS ZH O/B 6.1.24 R]],$AZ$7:$BA$101,2,0)*AA$5," ")</f>
        <v xml:space="preserve"> </v>
      </c>
      <c r="AB434" s="148" t="str">
        <f>IFERROR(VLOOKUP(Open[[#This Row],[TS SH O 13.1.24 R]],$AZ$7:$BA$101,2,0)*AB$5," ")</f>
        <v xml:space="preserve"> </v>
      </c>
      <c r="AC434">
        <v>0</v>
      </c>
      <c r="AD434">
        <v>0</v>
      </c>
      <c r="AE434">
        <v>0</v>
      </c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</row>
    <row r="435" spans="1:48">
      <c r="A435" s="53">
        <f>RANK(Open[[#This Row],[PR Punkte]],Open[PR Punkte],0)</f>
        <v>332</v>
      </c>
      <c r="B435">
        <f>IF(Open[[#This Row],[PR Rang beim letzten Turnier]]&gt;Open[[#This Row],[PR Rang]],1,IF(Open[[#This Row],[PR Rang beim letzten Turnier]]=Open[[#This Row],[PR Rang]],0,-1))</f>
        <v>0</v>
      </c>
      <c r="C435" s="53">
        <f>RANK(Open[[#This Row],[PR Punkte]],Open[PR Punkte],0)</f>
        <v>332</v>
      </c>
      <c r="D435" s="1" t="s">
        <v>516</v>
      </c>
      <c r="E435" t="s">
        <v>10</v>
      </c>
      <c r="F435" s="99">
        <f>SUM(Open[[#This Row],[PR 1]:[PR 3]])</f>
        <v>0</v>
      </c>
      <c r="G435" s="52">
        <f>LARGE(Open[[#This Row],[TS ZH O/B 26.03.23]:[PR3]],1)</f>
        <v>0</v>
      </c>
      <c r="H435" s="52">
        <f>LARGE(Open[[#This Row],[TS ZH O/B 26.03.23]:[PR3]],2)</f>
        <v>0</v>
      </c>
      <c r="I435" s="52">
        <f>LARGE(Open[[#This Row],[TS ZH O/B 26.03.23]:[PR3]],3)</f>
        <v>0</v>
      </c>
      <c r="J435" s="1">
        <f t="shared" si="12"/>
        <v>332</v>
      </c>
      <c r="K435" s="52">
        <f t="shared" si="13"/>
        <v>0</v>
      </c>
      <c r="L435" s="52" t="str">
        <f>IFERROR(VLOOKUP(Open[[#This Row],[TS ZH O/B 26.03.23 Rang]],$AZ$7:$BA$101,2,0)*L$5," ")</f>
        <v xml:space="preserve"> </v>
      </c>
      <c r="M435" s="52" t="str">
        <f>IFERROR(VLOOKUP(Open[[#This Row],[TS SG O 29.04.23 Rang]],$AZ$7:$BA$101,2,0)*M$5," ")</f>
        <v xml:space="preserve"> </v>
      </c>
      <c r="N435" s="52" t="str">
        <f>IFERROR(VLOOKUP(Open[[#This Row],[TS ES O 11.06.23 Rang]],$AZ$7:$BA$101,2,0)*N$5," ")</f>
        <v xml:space="preserve"> </v>
      </c>
      <c r="O435" s="52" t="str">
        <f>IFERROR(VLOOKUP(Open[[#This Row],[TS SH O 24.06.23 Rang]],$AZ$7:$BA$101,2,0)*O$5," ")</f>
        <v xml:space="preserve"> </v>
      </c>
      <c r="P435" s="52" t="str">
        <f>IFERROR(VLOOKUP(Open[[#This Row],[TS LU O A 1.6.23 R]],$AZ$7:$BA$101,2,0)*P$5," ")</f>
        <v xml:space="preserve"> </v>
      </c>
      <c r="Q435" s="52" t="str">
        <f>IFERROR(VLOOKUP(Open[[#This Row],[TS LU O B 1.6.23 R]],$AZ$7:$BA$101,2,0)*Q$5," ")</f>
        <v xml:space="preserve"> </v>
      </c>
      <c r="R435" s="52" t="str">
        <f>IFERROR(VLOOKUP(Open[[#This Row],[TS ZH O/A 8.7.23 R]],$AZ$7:$BA$101,2,0)*R$5," ")</f>
        <v xml:space="preserve"> </v>
      </c>
      <c r="S435" s="148" t="str">
        <f>IFERROR(VLOOKUP(Open[[#This Row],[TS ZH O/B 8.7.23 R]],$AZ$7:$BA$101,2,0)*S$5," ")</f>
        <v xml:space="preserve"> </v>
      </c>
      <c r="T435" s="148" t="str">
        <f>IFERROR(VLOOKUP(Open[[#This Row],[TS BA O A 12.08.23 R]],$AZ$7:$BA$101,2,0)*T$5," ")</f>
        <v xml:space="preserve"> </v>
      </c>
      <c r="U435" s="148" t="str">
        <f>IFERROR(VLOOKUP(Open[[#This Row],[TS BA O B 12.08.23  R]],$AZ$7:$BA$101,2,0)*U$5," ")</f>
        <v xml:space="preserve"> </v>
      </c>
      <c r="V435" s="148" t="str">
        <f>IFERROR(VLOOKUP(Open[[#This Row],[SM LT O A 2.9.23 R]],$AZ$7:$BA$101,2,0)*V$5," ")</f>
        <v xml:space="preserve"> </v>
      </c>
      <c r="W435" s="148" t="str">
        <f>IFERROR(VLOOKUP(Open[[#This Row],[SM LT O B 2.9.23 R]],$AZ$7:$BA$101,2,0)*W$5," ")</f>
        <v xml:space="preserve"> </v>
      </c>
      <c r="X435" s="148" t="str">
        <f>IFERROR(VLOOKUP(Open[[#This Row],[TS LA O 16.9.23 R]],$AZ$7:$BA$101,2,0)*X$5," ")</f>
        <v xml:space="preserve"> </v>
      </c>
      <c r="Y435" s="148" t="str">
        <f>IFERROR(VLOOKUP(Open[[#This Row],[TS ZH O 8.10.23 R]],$AZ$7:$BA$101,2,0)*Y$5," ")</f>
        <v xml:space="preserve"> </v>
      </c>
      <c r="Z435" s="148" t="str">
        <f>IFERROR(VLOOKUP(Open[[#This Row],[TS ZH O/A 6.1.24 R]],$AZ$7:$BA$101,2,0)*Z$5," ")</f>
        <v xml:space="preserve"> </v>
      </c>
      <c r="AA435" s="148" t="str">
        <f>IFERROR(VLOOKUP(Open[[#This Row],[TS ZH O/B 6.1.24 R]],$AZ$7:$BA$101,2,0)*AA$5," ")</f>
        <v xml:space="preserve"> </v>
      </c>
      <c r="AB435" s="148" t="str">
        <f>IFERROR(VLOOKUP(Open[[#This Row],[TS SH O 13.1.24 R]],$AZ$7:$BA$101,2,0)*AB$5," ")</f>
        <v xml:space="preserve"> </v>
      </c>
      <c r="AC435">
        <v>0</v>
      </c>
      <c r="AD435">
        <v>0</v>
      </c>
      <c r="AE435">
        <v>0</v>
      </c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</row>
    <row r="436" spans="1:48">
      <c r="A436" s="53">
        <f>RANK(Open[[#This Row],[PR Punkte]],Open[PR Punkte],0)</f>
        <v>332</v>
      </c>
      <c r="B436">
        <f>IF(Open[[#This Row],[PR Rang beim letzten Turnier]]&gt;Open[[#This Row],[PR Rang]],1,IF(Open[[#This Row],[PR Rang beim letzten Turnier]]=Open[[#This Row],[PR Rang]],0,-1))</f>
        <v>0</v>
      </c>
      <c r="C436" s="53">
        <f>RANK(Open[[#This Row],[PR Punkte]],Open[PR Punkte],0)</f>
        <v>332</v>
      </c>
      <c r="D436" s="1" t="s">
        <v>144</v>
      </c>
      <c r="E436" s="1" t="s">
        <v>0</v>
      </c>
      <c r="F436" s="52">
        <f>SUM(Open[[#This Row],[PR 1]:[PR 3]])</f>
        <v>0</v>
      </c>
      <c r="G436" s="52">
        <f>LARGE(Open[[#This Row],[TS ZH O/B 26.03.23]:[PR3]],1)</f>
        <v>0</v>
      </c>
      <c r="H436" s="52">
        <f>LARGE(Open[[#This Row],[TS ZH O/B 26.03.23]:[PR3]],2)</f>
        <v>0</v>
      </c>
      <c r="I436" s="52">
        <f>LARGE(Open[[#This Row],[TS ZH O/B 26.03.23]:[PR3]],3)</f>
        <v>0</v>
      </c>
      <c r="J436" s="1">
        <f t="shared" si="12"/>
        <v>332</v>
      </c>
      <c r="K436" s="52">
        <f t="shared" si="13"/>
        <v>0</v>
      </c>
      <c r="L436" s="52" t="str">
        <f>IFERROR(VLOOKUP(Open[[#This Row],[TS ZH O/B 26.03.23 Rang]],$AZ$7:$BA$101,2,0)*L$5," ")</f>
        <v xml:space="preserve"> </v>
      </c>
      <c r="M436" s="52" t="str">
        <f>IFERROR(VLOOKUP(Open[[#This Row],[TS SG O 29.04.23 Rang]],$AZ$7:$BA$101,2,0)*M$5," ")</f>
        <v xml:space="preserve"> </v>
      </c>
      <c r="N436" s="52" t="str">
        <f>IFERROR(VLOOKUP(Open[[#This Row],[TS ES O 11.06.23 Rang]],$AZ$7:$BA$101,2,0)*N$5," ")</f>
        <v xml:space="preserve"> </v>
      </c>
      <c r="O436" s="52" t="str">
        <f>IFERROR(VLOOKUP(Open[[#This Row],[TS SH O 24.06.23 Rang]],$AZ$7:$BA$101,2,0)*O$5," ")</f>
        <v xml:space="preserve"> </v>
      </c>
      <c r="P436" s="52" t="str">
        <f>IFERROR(VLOOKUP(Open[[#This Row],[TS LU O A 1.6.23 R]],$AZ$7:$BA$101,2,0)*P$5," ")</f>
        <v xml:space="preserve"> </v>
      </c>
      <c r="Q436" s="52" t="str">
        <f>IFERROR(VLOOKUP(Open[[#This Row],[TS LU O B 1.6.23 R]],$AZ$7:$BA$101,2,0)*Q$5," ")</f>
        <v xml:space="preserve"> </v>
      </c>
      <c r="R436" s="52" t="str">
        <f>IFERROR(VLOOKUP(Open[[#This Row],[TS ZH O/A 8.7.23 R]],$AZ$7:$BA$101,2,0)*R$5," ")</f>
        <v xml:space="preserve"> </v>
      </c>
      <c r="S436" s="148" t="str">
        <f>IFERROR(VLOOKUP(Open[[#This Row],[TS ZH O/B 8.7.23 R]],$AZ$7:$BA$101,2,0)*S$5," ")</f>
        <v xml:space="preserve"> </v>
      </c>
      <c r="T436" s="148" t="str">
        <f>IFERROR(VLOOKUP(Open[[#This Row],[TS BA O A 12.08.23 R]],$AZ$7:$BA$101,2,0)*T$5," ")</f>
        <v xml:space="preserve"> </v>
      </c>
      <c r="U436" s="148" t="str">
        <f>IFERROR(VLOOKUP(Open[[#This Row],[TS BA O B 12.08.23  R]],$AZ$7:$BA$101,2,0)*U$5," ")</f>
        <v xml:space="preserve"> </v>
      </c>
      <c r="V436" s="148" t="str">
        <f>IFERROR(VLOOKUP(Open[[#This Row],[SM LT O A 2.9.23 R]],$AZ$7:$BA$101,2,0)*V$5," ")</f>
        <v xml:space="preserve"> </v>
      </c>
      <c r="W436" s="148" t="str">
        <f>IFERROR(VLOOKUP(Open[[#This Row],[SM LT O B 2.9.23 R]],$AZ$7:$BA$101,2,0)*W$5," ")</f>
        <v xml:space="preserve"> </v>
      </c>
      <c r="X436" s="148" t="str">
        <f>IFERROR(VLOOKUP(Open[[#This Row],[TS LA O 16.9.23 R]],$AZ$7:$BA$101,2,0)*X$5," ")</f>
        <v xml:space="preserve"> </v>
      </c>
      <c r="Y436" s="148" t="str">
        <f>IFERROR(VLOOKUP(Open[[#This Row],[TS ZH O 8.10.23 R]],$AZ$7:$BA$101,2,0)*Y$5," ")</f>
        <v xml:space="preserve"> </v>
      </c>
      <c r="Z436" s="148" t="str">
        <f>IFERROR(VLOOKUP(Open[[#This Row],[TS ZH O/A 6.1.24 R]],$AZ$7:$BA$101,2,0)*Z$5," ")</f>
        <v xml:space="preserve"> </v>
      </c>
      <c r="AA436" s="148" t="str">
        <f>IFERROR(VLOOKUP(Open[[#This Row],[TS ZH O/B 6.1.24 R]],$AZ$7:$BA$101,2,0)*AA$5," ")</f>
        <v xml:space="preserve"> </v>
      </c>
      <c r="AB436" s="148" t="str">
        <f>IFERROR(VLOOKUP(Open[[#This Row],[TS SH O 13.1.24 R]],$AZ$7:$BA$101,2,0)*AB$5," ")</f>
        <v xml:space="preserve"> </v>
      </c>
      <c r="AC436">
        <v>0</v>
      </c>
      <c r="AD436">
        <v>0</v>
      </c>
      <c r="AE436">
        <v>0</v>
      </c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</row>
    <row r="437" spans="1:48">
      <c r="A437" s="53">
        <f>RANK(Open[[#This Row],[PR Punkte]],Open[PR Punkte],0)</f>
        <v>332</v>
      </c>
      <c r="B437">
        <f>IF(Open[[#This Row],[PR Rang beim letzten Turnier]]&gt;Open[[#This Row],[PR Rang]],1,IF(Open[[#This Row],[PR Rang beim letzten Turnier]]=Open[[#This Row],[PR Rang]],0,-1))</f>
        <v>0</v>
      </c>
      <c r="C437" s="53">
        <f>RANK(Open[[#This Row],[PR Punkte]],Open[PR Punkte],0)</f>
        <v>332</v>
      </c>
      <c r="D437" t="s">
        <v>82</v>
      </c>
      <c r="E437" s="1" t="s">
        <v>9</v>
      </c>
      <c r="F437" s="52">
        <f>SUM(Open[[#This Row],[PR 1]:[PR 3]])</f>
        <v>0</v>
      </c>
      <c r="G437" s="52">
        <f>LARGE(Open[[#This Row],[TS ZH O/B 26.03.23]:[PR3]],1)</f>
        <v>0</v>
      </c>
      <c r="H437" s="52">
        <f>LARGE(Open[[#This Row],[TS ZH O/B 26.03.23]:[PR3]],2)</f>
        <v>0</v>
      </c>
      <c r="I437" s="52">
        <f>LARGE(Open[[#This Row],[TS ZH O/B 26.03.23]:[PR3]],3)</f>
        <v>0</v>
      </c>
      <c r="J437" s="1">
        <f t="shared" si="12"/>
        <v>332</v>
      </c>
      <c r="K437" s="52">
        <f t="shared" si="13"/>
        <v>0</v>
      </c>
      <c r="L437" s="52" t="str">
        <f>IFERROR(VLOOKUP(Open[[#This Row],[TS ZH O/B 26.03.23 Rang]],$AZ$7:$BA$101,2,0)*L$5," ")</f>
        <v xml:space="preserve"> </v>
      </c>
      <c r="M437" s="52" t="str">
        <f>IFERROR(VLOOKUP(Open[[#This Row],[TS SG O 29.04.23 Rang]],$AZ$7:$BA$101,2,0)*M$5," ")</f>
        <v xml:space="preserve"> </v>
      </c>
      <c r="N437" s="52" t="str">
        <f>IFERROR(VLOOKUP(Open[[#This Row],[TS ES O 11.06.23 Rang]],$AZ$7:$BA$101,2,0)*N$5," ")</f>
        <v xml:space="preserve"> </v>
      </c>
      <c r="O437" s="52" t="str">
        <f>IFERROR(VLOOKUP(Open[[#This Row],[TS SH O 24.06.23 Rang]],$AZ$7:$BA$101,2,0)*O$5," ")</f>
        <v xml:space="preserve"> </v>
      </c>
      <c r="P437" s="52" t="str">
        <f>IFERROR(VLOOKUP(Open[[#This Row],[TS LU O A 1.6.23 R]],$AZ$7:$BA$101,2,0)*P$5," ")</f>
        <v xml:space="preserve"> </v>
      </c>
      <c r="Q437" s="52" t="str">
        <f>IFERROR(VLOOKUP(Open[[#This Row],[TS LU O B 1.6.23 R]],$AZ$7:$BA$101,2,0)*Q$5," ")</f>
        <v xml:space="preserve"> </v>
      </c>
      <c r="R437" s="52" t="str">
        <f>IFERROR(VLOOKUP(Open[[#This Row],[TS ZH O/A 8.7.23 R]],$AZ$7:$BA$101,2,0)*R$5," ")</f>
        <v xml:space="preserve"> </v>
      </c>
      <c r="S437" s="148" t="str">
        <f>IFERROR(VLOOKUP(Open[[#This Row],[TS ZH O/B 8.7.23 R]],$AZ$7:$BA$101,2,0)*S$5," ")</f>
        <v xml:space="preserve"> </v>
      </c>
      <c r="T437" s="148" t="str">
        <f>IFERROR(VLOOKUP(Open[[#This Row],[TS BA O A 12.08.23 R]],$AZ$7:$BA$101,2,0)*T$5," ")</f>
        <v xml:space="preserve"> </v>
      </c>
      <c r="U437" s="148" t="str">
        <f>IFERROR(VLOOKUP(Open[[#This Row],[TS BA O B 12.08.23  R]],$AZ$7:$BA$101,2,0)*U$5," ")</f>
        <v xml:space="preserve"> </v>
      </c>
      <c r="V437" s="148" t="str">
        <f>IFERROR(VLOOKUP(Open[[#This Row],[SM LT O A 2.9.23 R]],$AZ$7:$BA$101,2,0)*V$5," ")</f>
        <v xml:space="preserve"> </v>
      </c>
      <c r="W437" s="148" t="str">
        <f>IFERROR(VLOOKUP(Open[[#This Row],[SM LT O B 2.9.23 R]],$AZ$7:$BA$101,2,0)*W$5," ")</f>
        <v xml:space="preserve"> </v>
      </c>
      <c r="X437" s="148" t="str">
        <f>IFERROR(VLOOKUP(Open[[#This Row],[TS LA O 16.9.23 R]],$AZ$7:$BA$101,2,0)*X$5," ")</f>
        <v xml:space="preserve"> </v>
      </c>
      <c r="Y437" s="148" t="str">
        <f>IFERROR(VLOOKUP(Open[[#This Row],[TS ZH O 8.10.23 R]],$AZ$7:$BA$101,2,0)*Y$5," ")</f>
        <v xml:space="preserve"> </v>
      </c>
      <c r="Z437" s="148" t="str">
        <f>IFERROR(VLOOKUP(Open[[#This Row],[TS ZH O/A 6.1.24 R]],$AZ$7:$BA$101,2,0)*Z$5," ")</f>
        <v xml:space="preserve"> </v>
      </c>
      <c r="AA437" s="148" t="str">
        <f>IFERROR(VLOOKUP(Open[[#This Row],[TS ZH O/B 6.1.24 R]],$AZ$7:$BA$101,2,0)*AA$5," ")</f>
        <v xml:space="preserve"> </v>
      </c>
      <c r="AB437" s="148" t="str">
        <f>IFERROR(VLOOKUP(Open[[#This Row],[TS SH O 13.1.24 R]],$AZ$7:$BA$101,2,0)*AB$5," ")</f>
        <v xml:space="preserve"> </v>
      </c>
      <c r="AC437">
        <v>0</v>
      </c>
      <c r="AD437">
        <v>0</v>
      </c>
      <c r="AE437">
        <v>0</v>
      </c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</row>
    <row r="438" spans="1:48">
      <c r="A438" s="53">
        <f>RANK(Open[[#This Row],[PR Punkte]],Open[PR Punkte],0)</f>
        <v>332</v>
      </c>
      <c r="B438">
        <f>IF(Open[[#This Row],[PR Rang beim letzten Turnier]]&gt;Open[[#This Row],[PR Rang]],1,IF(Open[[#This Row],[PR Rang beim letzten Turnier]]=Open[[#This Row],[PR Rang]],0,-1))</f>
        <v>0</v>
      </c>
      <c r="C438" s="53">
        <f>RANK(Open[[#This Row],[PR Punkte]],Open[PR Punkte],0)</f>
        <v>332</v>
      </c>
      <c r="D438" s="7" t="s">
        <v>375</v>
      </c>
      <c r="E438" t="s">
        <v>10</v>
      </c>
      <c r="F438" s="52">
        <f>SUM(Open[[#This Row],[PR 1]:[PR 3]])</f>
        <v>0</v>
      </c>
      <c r="G438" s="52">
        <f>LARGE(Open[[#This Row],[TS ZH O/B 26.03.23]:[PR3]],1)</f>
        <v>0</v>
      </c>
      <c r="H438" s="52">
        <f>LARGE(Open[[#This Row],[TS ZH O/B 26.03.23]:[PR3]],2)</f>
        <v>0</v>
      </c>
      <c r="I438" s="52">
        <f>LARGE(Open[[#This Row],[TS ZH O/B 26.03.23]:[PR3]],3)</f>
        <v>0</v>
      </c>
      <c r="J438" s="1">
        <f t="shared" si="12"/>
        <v>332</v>
      </c>
      <c r="K438" s="52">
        <f t="shared" si="13"/>
        <v>0</v>
      </c>
      <c r="L438" s="52" t="str">
        <f>IFERROR(VLOOKUP(Open[[#This Row],[TS ZH O/B 26.03.23 Rang]],$AZ$7:$BA$101,2,0)*L$5," ")</f>
        <v xml:space="preserve"> </v>
      </c>
      <c r="M438" s="52" t="str">
        <f>IFERROR(VLOOKUP(Open[[#This Row],[TS SG O 29.04.23 Rang]],$AZ$7:$BA$101,2,0)*M$5," ")</f>
        <v xml:space="preserve"> </v>
      </c>
      <c r="N438" s="52" t="str">
        <f>IFERROR(VLOOKUP(Open[[#This Row],[TS ES O 11.06.23 Rang]],$AZ$7:$BA$101,2,0)*N$5," ")</f>
        <v xml:space="preserve"> </v>
      </c>
      <c r="O438" s="52" t="str">
        <f>IFERROR(VLOOKUP(Open[[#This Row],[TS SH O 24.06.23 Rang]],$AZ$7:$BA$101,2,0)*O$5," ")</f>
        <v xml:space="preserve"> </v>
      </c>
      <c r="P438" s="52" t="str">
        <f>IFERROR(VLOOKUP(Open[[#This Row],[TS LU O A 1.6.23 R]],$AZ$7:$BA$101,2,0)*P$5," ")</f>
        <v xml:space="preserve"> </v>
      </c>
      <c r="Q438" s="52" t="str">
        <f>IFERROR(VLOOKUP(Open[[#This Row],[TS LU O B 1.6.23 R]],$AZ$7:$BA$101,2,0)*Q$5," ")</f>
        <v xml:space="preserve"> </v>
      </c>
      <c r="R438" s="52" t="str">
        <f>IFERROR(VLOOKUP(Open[[#This Row],[TS ZH O/A 8.7.23 R]],$AZ$7:$BA$101,2,0)*R$5," ")</f>
        <v xml:space="preserve"> </v>
      </c>
      <c r="S438" s="148" t="str">
        <f>IFERROR(VLOOKUP(Open[[#This Row],[TS ZH O/B 8.7.23 R]],$AZ$7:$BA$101,2,0)*S$5," ")</f>
        <v xml:space="preserve"> </v>
      </c>
      <c r="T438" s="148" t="str">
        <f>IFERROR(VLOOKUP(Open[[#This Row],[TS BA O A 12.08.23 R]],$AZ$7:$BA$101,2,0)*T$5," ")</f>
        <v xml:space="preserve"> </v>
      </c>
      <c r="U438" s="148" t="str">
        <f>IFERROR(VLOOKUP(Open[[#This Row],[TS BA O B 12.08.23  R]],$AZ$7:$BA$101,2,0)*U$5," ")</f>
        <v xml:space="preserve"> </v>
      </c>
      <c r="V438" s="148" t="str">
        <f>IFERROR(VLOOKUP(Open[[#This Row],[SM LT O A 2.9.23 R]],$AZ$7:$BA$101,2,0)*V$5," ")</f>
        <v xml:space="preserve"> </v>
      </c>
      <c r="W438" s="148" t="str">
        <f>IFERROR(VLOOKUP(Open[[#This Row],[SM LT O B 2.9.23 R]],$AZ$7:$BA$101,2,0)*W$5," ")</f>
        <v xml:space="preserve"> </v>
      </c>
      <c r="X438" s="148" t="str">
        <f>IFERROR(VLOOKUP(Open[[#This Row],[TS LA O 16.9.23 R]],$AZ$7:$BA$101,2,0)*X$5," ")</f>
        <v xml:space="preserve"> </v>
      </c>
      <c r="Y438" s="148" t="str">
        <f>IFERROR(VLOOKUP(Open[[#This Row],[TS ZH O 8.10.23 R]],$AZ$7:$BA$101,2,0)*Y$5," ")</f>
        <v xml:space="preserve"> </v>
      </c>
      <c r="Z438" s="148" t="str">
        <f>IFERROR(VLOOKUP(Open[[#This Row],[TS ZH O/A 6.1.24 R]],$AZ$7:$BA$101,2,0)*Z$5," ")</f>
        <v xml:space="preserve"> </v>
      </c>
      <c r="AA438" s="148" t="str">
        <f>IFERROR(VLOOKUP(Open[[#This Row],[TS ZH O/B 6.1.24 R]],$AZ$7:$BA$101,2,0)*AA$5," ")</f>
        <v xml:space="preserve"> </v>
      </c>
      <c r="AB438" s="148" t="str">
        <f>IFERROR(VLOOKUP(Open[[#This Row],[TS SH O 13.1.24 R]],$AZ$7:$BA$101,2,0)*AB$5," ")</f>
        <v xml:space="preserve"> </v>
      </c>
      <c r="AC438">
        <v>0</v>
      </c>
      <c r="AD438">
        <v>0</v>
      </c>
      <c r="AE438">
        <v>0</v>
      </c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</row>
    <row r="439" spans="1:48">
      <c r="A439" s="53">
        <f>RANK(Open[[#This Row],[PR Punkte]],Open[PR Punkte],0)</f>
        <v>332</v>
      </c>
      <c r="B439">
        <f>IF(Open[[#This Row],[PR Rang beim letzten Turnier]]&gt;Open[[#This Row],[PR Rang]],1,IF(Open[[#This Row],[PR Rang beim letzten Turnier]]=Open[[#This Row],[PR Rang]],0,-1))</f>
        <v>0</v>
      </c>
      <c r="C439" s="53">
        <f>RANK(Open[[#This Row],[PR Punkte]],Open[PR Punkte],0)</f>
        <v>332</v>
      </c>
      <c r="D439" s="1" t="s">
        <v>495</v>
      </c>
      <c r="E439" s="1" t="s">
        <v>12</v>
      </c>
      <c r="F439" s="52">
        <f>SUM(Open[[#This Row],[PR 1]:[PR 3]])</f>
        <v>0</v>
      </c>
      <c r="G439" s="52">
        <f>LARGE(Open[[#This Row],[TS ZH O/B 26.03.23]:[PR3]],1)</f>
        <v>0</v>
      </c>
      <c r="H439" s="52">
        <f>LARGE(Open[[#This Row],[TS ZH O/B 26.03.23]:[PR3]],2)</f>
        <v>0</v>
      </c>
      <c r="I439" s="52">
        <f>LARGE(Open[[#This Row],[TS ZH O/B 26.03.23]:[PR3]],3)</f>
        <v>0</v>
      </c>
      <c r="J439" s="1">
        <f t="shared" si="12"/>
        <v>332</v>
      </c>
      <c r="K439" s="52">
        <f t="shared" si="13"/>
        <v>0</v>
      </c>
      <c r="L439" s="52" t="str">
        <f>IFERROR(VLOOKUP(Open[[#This Row],[TS ZH O/B 26.03.23 Rang]],$AZ$7:$BA$101,2,0)*L$5," ")</f>
        <v xml:space="preserve"> </v>
      </c>
      <c r="M439" s="52" t="str">
        <f>IFERROR(VLOOKUP(Open[[#This Row],[TS SG O 29.04.23 Rang]],$AZ$7:$BA$101,2,0)*M$5," ")</f>
        <v xml:space="preserve"> </v>
      </c>
      <c r="N439" s="52" t="str">
        <f>IFERROR(VLOOKUP(Open[[#This Row],[TS ES O 11.06.23 Rang]],$AZ$7:$BA$101,2,0)*N$5," ")</f>
        <v xml:space="preserve"> </v>
      </c>
      <c r="O439" s="52" t="str">
        <f>IFERROR(VLOOKUP(Open[[#This Row],[TS SH O 24.06.23 Rang]],$AZ$7:$BA$101,2,0)*O$5," ")</f>
        <v xml:space="preserve"> </v>
      </c>
      <c r="P439" s="52" t="str">
        <f>IFERROR(VLOOKUP(Open[[#This Row],[TS LU O A 1.6.23 R]],$AZ$7:$BA$101,2,0)*P$5," ")</f>
        <v xml:space="preserve"> </v>
      </c>
      <c r="Q439" s="52" t="str">
        <f>IFERROR(VLOOKUP(Open[[#This Row],[TS LU O B 1.6.23 R]],$AZ$7:$BA$101,2,0)*Q$5," ")</f>
        <v xml:space="preserve"> </v>
      </c>
      <c r="R439" s="52" t="str">
        <f>IFERROR(VLOOKUP(Open[[#This Row],[TS ZH O/A 8.7.23 R]],$AZ$7:$BA$101,2,0)*R$5," ")</f>
        <v xml:space="preserve"> </v>
      </c>
      <c r="S439" s="148" t="str">
        <f>IFERROR(VLOOKUP(Open[[#This Row],[TS ZH O/B 8.7.23 R]],$AZ$7:$BA$101,2,0)*S$5," ")</f>
        <v xml:space="preserve"> </v>
      </c>
      <c r="T439" s="148" t="str">
        <f>IFERROR(VLOOKUP(Open[[#This Row],[TS BA O A 12.08.23 R]],$AZ$7:$BA$101,2,0)*T$5," ")</f>
        <v xml:space="preserve"> </v>
      </c>
      <c r="U439" s="148" t="str">
        <f>IFERROR(VLOOKUP(Open[[#This Row],[TS BA O B 12.08.23  R]],$AZ$7:$BA$101,2,0)*U$5," ")</f>
        <v xml:space="preserve"> </v>
      </c>
      <c r="V439" s="148" t="str">
        <f>IFERROR(VLOOKUP(Open[[#This Row],[SM LT O A 2.9.23 R]],$AZ$7:$BA$101,2,0)*V$5," ")</f>
        <v xml:space="preserve"> </v>
      </c>
      <c r="W439" s="148" t="str">
        <f>IFERROR(VLOOKUP(Open[[#This Row],[SM LT O B 2.9.23 R]],$AZ$7:$BA$101,2,0)*W$5," ")</f>
        <v xml:space="preserve"> </v>
      </c>
      <c r="X439" s="148" t="str">
        <f>IFERROR(VLOOKUP(Open[[#This Row],[TS LA O 16.9.23 R]],$AZ$7:$BA$101,2,0)*X$5," ")</f>
        <v xml:space="preserve"> </v>
      </c>
      <c r="Y439" s="148" t="str">
        <f>IFERROR(VLOOKUP(Open[[#This Row],[TS ZH O 8.10.23 R]],$AZ$7:$BA$101,2,0)*Y$5," ")</f>
        <v xml:space="preserve"> </v>
      </c>
      <c r="Z439" s="148" t="str">
        <f>IFERROR(VLOOKUP(Open[[#This Row],[TS ZH O/A 6.1.24 R]],$AZ$7:$BA$101,2,0)*Z$5," ")</f>
        <v xml:space="preserve"> </v>
      </c>
      <c r="AA439" s="148" t="str">
        <f>IFERROR(VLOOKUP(Open[[#This Row],[TS ZH O/B 6.1.24 R]],$AZ$7:$BA$101,2,0)*AA$5," ")</f>
        <v xml:space="preserve"> </v>
      </c>
      <c r="AB439" s="148" t="str">
        <f>IFERROR(VLOOKUP(Open[[#This Row],[TS SH O 13.1.24 R]],$AZ$7:$BA$101,2,0)*AB$5," ")</f>
        <v xml:space="preserve"> </v>
      </c>
      <c r="AC439">
        <v>0</v>
      </c>
      <c r="AD439">
        <v>0</v>
      </c>
      <c r="AE439">
        <v>0</v>
      </c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</row>
    <row r="440" spans="1:48">
      <c r="A440" s="53">
        <f>RANK(Open[[#This Row],[PR Punkte]],Open[PR Punkte],0)</f>
        <v>332</v>
      </c>
      <c r="B440">
        <f>IF(Open[[#This Row],[PR Rang beim letzten Turnier]]&gt;Open[[#This Row],[PR Rang]],1,IF(Open[[#This Row],[PR Rang beim letzten Turnier]]=Open[[#This Row],[PR Rang]],0,-1))</f>
        <v>0</v>
      </c>
      <c r="C440" s="53">
        <f>RANK(Open[[#This Row],[PR Punkte]],Open[PR Punkte],0)</f>
        <v>332</v>
      </c>
      <c r="D440" s="7" t="s">
        <v>338</v>
      </c>
      <c r="E440" t="s">
        <v>15</v>
      </c>
      <c r="F440" s="52">
        <f>SUM(Open[[#This Row],[PR 1]:[PR 3]])</f>
        <v>0</v>
      </c>
      <c r="G440" s="52">
        <f>LARGE(Open[[#This Row],[TS ZH O/B 26.03.23]:[PR3]],1)</f>
        <v>0</v>
      </c>
      <c r="H440" s="52">
        <f>LARGE(Open[[#This Row],[TS ZH O/B 26.03.23]:[PR3]],2)</f>
        <v>0</v>
      </c>
      <c r="I440" s="52">
        <f>LARGE(Open[[#This Row],[TS ZH O/B 26.03.23]:[PR3]],3)</f>
        <v>0</v>
      </c>
      <c r="J440" s="1">
        <f t="shared" si="12"/>
        <v>332</v>
      </c>
      <c r="K440" s="52">
        <f t="shared" si="13"/>
        <v>0</v>
      </c>
      <c r="L440" s="52" t="str">
        <f>IFERROR(VLOOKUP(Open[[#This Row],[TS ZH O/B 26.03.23 Rang]],$AZ$7:$BA$101,2,0)*L$5," ")</f>
        <v xml:space="preserve"> </v>
      </c>
      <c r="M440" s="52" t="str">
        <f>IFERROR(VLOOKUP(Open[[#This Row],[TS SG O 29.04.23 Rang]],$AZ$7:$BA$101,2,0)*M$5," ")</f>
        <v xml:space="preserve"> </v>
      </c>
      <c r="N440" s="52" t="str">
        <f>IFERROR(VLOOKUP(Open[[#This Row],[TS ES O 11.06.23 Rang]],$AZ$7:$BA$101,2,0)*N$5," ")</f>
        <v xml:space="preserve"> </v>
      </c>
      <c r="O440" s="52" t="str">
        <f>IFERROR(VLOOKUP(Open[[#This Row],[TS SH O 24.06.23 Rang]],$AZ$7:$BA$101,2,0)*O$5," ")</f>
        <v xml:space="preserve"> </v>
      </c>
      <c r="P440" s="52" t="str">
        <f>IFERROR(VLOOKUP(Open[[#This Row],[TS LU O A 1.6.23 R]],$AZ$7:$BA$101,2,0)*P$5," ")</f>
        <v xml:space="preserve"> </v>
      </c>
      <c r="Q440" s="52" t="str">
        <f>IFERROR(VLOOKUP(Open[[#This Row],[TS LU O B 1.6.23 R]],$AZ$7:$BA$101,2,0)*Q$5," ")</f>
        <v xml:space="preserve"> </v>
      </c>
      <c r="R440" s="52" t="str">
        <f>IFERROR(VLOOKUP(Open[[#This Row],[TS ZH O/A 8.7.23 R]],$AZ$7:$BA$101,2,0)*R$5," ")</f>
        <v xml:space="preserve"> </v>
      </c>
      <c r="S440" s="148" t="str">
        <f>IFERROR(VLOOKUP(Open[[#This Row],[TS ZH O/B 8.7.23 R]],$AZ$7:$BA$101,2,0)*S$5," ")</f>
        <v xml:space="preserve"> </v>
      </c>
      <c r="T440" s="148" t="str">
        <f>IFERROR(VLOOKUP(Open[[#This Row],[TS BA O A 12.08.23 R]],$AZ$7:$BA$101,2,0)*T$5," ")</f>
        <v xml:space="preserve"> </v>
      </c>
      <c r="U440" s="148" t="str">
        <f>IFERROR(VLOOKUP(Open[[#This Row],[TS BA O B 12.08.23  R]],$AZ$7:$BA$101,2,0)*U$5," ")</f>
        <v xml:space="preserve"> </v>
      </c>
      <c r="V440" s="148" t="str">
        <f>IFERROR(VLOOKUP(Open[[#This Row],[SM LT O A 2.9.23 R]],$AZ$7:$BA$101,2,0)*V$5," ")</f>
        <v xml:space="preserve"> </v>
      </c>
      <c r="W440" s="148" t="str">
        <f>IFERROR(VLOOKUP(Open[[#This Row],[SM LT O B 2.9.23 R]],$AZ$7:$BA$101,2,0)*W$5," ")</f>
        <v xml:space="preserve"> </v>
      </c>
      <c r="X440" s="148" t="str">
        <f>IFERROR(VLOOKUP(Open[[#This Row],[TS LA O 16.9.23 R]],$AZ$7:$BA$101,2,0)*X$5," ")</f>
        <v xml:space="preserve"> </v>
      </c>
      <c r="Y440" s="148" t="str">
        <f>IFERROR(VLOOKUP(Open[[#This Row],[TS ZH O 8.10.23 R]],$AZ$7:$BA$101,2,0)*Y$5," ")</f>
        <v xml:space="preserve"> </v>
      </c>
      <c r="Z440" s="148" t="str">
        <f>IFERROR(VLOOKUP(Open[[#This Row],[TS ZH O/A 6.1.24 R]],$AZ$7:$BA$101,2,0)*Z$5," ")</f>
        <v xml:space="preserve"> </v>
      </c>
      <c r="AA440" s="148" t="str">
        <f>IFERROR(VLOOKUP(Open[[#This Row],[TS ZH O/B 6.1.24 R]],$AZ$7:$BA$101,2,0)*AA$5," ")</f>
        <v xml:space="preserve"> </v>
      </c>
      <c r="AB440" s="148" t="str">
        <f>IFERROR(VLOOKUP(Open[[#This Row],[TS SH O 13.1.24 R]],$AZ$7:$BA$101,2,0)*AB$5," ")</f>
        <v xml:space="preserve"> </v>
      </c>
      <c r="AC440">
        <v>0</v>
      </c>
      <c r="AD440">
        <v>0</v>
      </c>
      <c r="AE440">
        <v>0</v>
      </c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</row>
    <row r="441" spans="1:48">
      <c r="A441" s="53">
        <f>RANK(Open[[#This Row],[PR Punkte]],Open[PR Punkte],0)</f>
        <v>332</v>
      </c>
      <c r="B441">
        <f>IF(Open[[#This Row],[PR Rang beim letzten Turnier]]&gt;Open[[#This Row],[PR Rang]],1,IF(Open[[#This Row],[PR Rang beim letzten Turnier]]=Open[[#This Row],[PR Rang]],0,-1))</f>
        <v>0</v>
      </c>
      <c r="C441" s="53">
        <f>RANK(Open[[#This Row],[PR Punkte]],Open[PR Punkte],0)</f>
        <v>332</v>
      </c>
      <c r="D441" t="s">
        <v>95</v>
      </c>
      <c r="E441" s="1" t="s">
        <v>7</v>
      </c>
      <c r="F441" s="52">
        <f>SUM(Open[[#This Row],[PR 1]:[PR 3]])</f>
        <v>0</v>
      </c>
      <c r="G441" s="52">
        <f>LARGE(Open[[#This Row],[TS ZH O/B 26.03.23]:[PR3]],1)</f>
        <v>0</v>
      </c>
      <c r="H441" s="52">
        <f>LARGE(Open[[#This Row],[TS ZH O/B 26.03.23]:[PR3]],2)</f>
        <v>0</v>
      </c>
      <c r="I441" s="52">
        <f>LARGE(Open[[#This Row],[TS ZH O/B 26.03.23]:[PR3]],3)</f>
        <v>0</v>
      </c>
      <c r="J441" s="1">
        <f t="shared" si="12"/>
        <v>332</v>
      </c>
      <c r="K441" s="52">
        <f t="shared" si="13"/>
        <v>0</v>
      </c>
      <c r="L441" s="52" t="str">
        <f>IFERROR(VLOOKUP(Open[[#This Row],[TS ZH O/B 26.03.23 Rang]],$AZ$7:$BA$101,2,0)*L$5," ")</f>
        <v xml:space="preserve"> </v>
      </c>
      <c r="M441" s="52" t="str">
        <f>IFERROR(VLOOKUP(Open[[#This Row],[TS SG O 29.04.23 Rang]],$AZ$7:$BA$101,2,0)*M$5," ")</f>
        <v xml:space="preserve"> </v>
      </c>
      <c r="N441" s="52" t="str">
        <f>IFERROR(VLOOKUP(Open[[#This Row],[TS ES O 11.06.23 Rang]],$AZ$7:$BA$101,2,0)*N$5," ")</f>
        <v xml:space="preserve"> </v>
      </c>
      <c r="O441" s="52" t="str">
        <f>IFERROR(VLOOKUP(Open[[#This Row],[TS SH O 24.06.23 Rang]],$AZ$7:$BA$101,2,0)*O$5," ")</f>
        <v xml:space="preserve"> </v>
      </c>
      <c r="P441" s="52" t="str">
        <f>IFERROR(VLOOKUP(Open[[#This Row],[TS LU O A 1.6.23 R]],$AZ$7:$BA$101,2,0)*P$5," ")</f>
        <v xml:space="preserve"> </v>
      </c>
      <c r="Q441" s="52" t="str">
        <f>IFERROR(VLOOKUP(Open[[#This Row],[TS LU O B 1.6.23 R]],$AZ$7:$BA$101,2,0)*Q$5," ")</f>
        <v xml:space="preserve"> </v>
      </c>
      <c r="R441" s="52" t="str">
        <f>IFERROR(VLOOKUP(Open[[#This Row],[TS ZH O/A 8.7.23 R]],$AZ$7:$BA$101,2,0)*R$5," ")</f>
        <v xml:space="preserve"> </v>
      </c>
      <c r="S441" s="148" t="str">
        <f>IFERROR(VLOOKUP(Open[[#This Row],[TS ZH O/B 8.7.23 R]],$AZ$7:$BA$101,2,0)*S$5," ")</f>
        <v xml:space="preserve"> </v>
      </c>
      <c r="T441" s="148" t="str">
        <f>IFERROR(VLOOKUP(Open[[#This Row],[TS BA O A 12.08.23 R]],$AZ$7:$BA$101,2,0)*T$5," ")</f>
        <v xml:space="preserve"> </v>
      </c>
      <c r="U441" s="148" t="str">
        <f>IFERROR(VLOOKUP(Open[[#This Row],[TS BA O B 12.08.23  R]],$AZ$7:$BA$101,2,0)*U$5," ")</f>
        <v xml:space="preserve"> </v>
      </c>
      <c r="V441" s="148" t="str">
        <f>IFERROR(VLOOKUP(Open[[#This Row],[SM LT O A 2.9.23 R]],$AZ$7:$BA$101,2,0)*V$5," ")</f>
        <v xml:space="preserve"> </v>
      </c>
      <c r="W441" s="148" t="str">
        <f>IFERROR(VLOOKUP(Open[[#This Row],[SM LT O B 2.9.23 R]],$AZ$7:$BA$101,2,0)*W$5," ")</f>
        <v xml:space="preserve"> </v>
      </c>
      <c r="X441" s="148" t="str">
        <f>IFERROR(VLOOKUP(Open[[#This Row],[TS LA O 16.9.23 R]],$AZ$7:$BA$101,2,0)*X$5," ")</f>
        <v xml:space="preserve"> </v>
      </c>
      <c r="Y441" s="148" t="str">
        <f>IFERROR(VLOOKUP(Open[[#This Row],[TS ZH O 8.10.23 R]],$AZ$7:$BA$101,2,0)*Y$5," ")</f>
        <v xml:space="preserve"> </v>
      </c>
      <c r="Z441" s="148" t="str">
        <f>IFERROR(VLOOKUP(Open[[#This Row],[TS ZH O/A 6.1.24 R]],$AZ$7:$BA$101,2,0)*Z$5," ")</f>
        <v xml:space="preserve"> </v>
      </c>
      <c r="AA441" s="148" t="str">
        <f>IFERROR(VLOOKUP(Open[[#This Row],[TS ZH O/B 6.1.24 R]],$AZ$7:$BA$101,2,0)*AA$5," ")</f>
        <v xml:space="preserve"> </v>
      </c>
      <c r="AB441" s="148" t="str">
        <f>IFERROR(VLOOKUP(Open[[#This Row],[TS SH O 13.1.24 R]],$AZ$7:$BA$101,2,0)*AB$5," ")</f>
        <v xml:space="preserve"> </v>
      </c>
      <c r="AC441">
        <v>0</v>
      </c>
      <c r="AD441">
        <v>0</v>
      </c>
      <c r="AE441">
        <v>0</v>
      </c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</row>
    <row r="442" spans="1:48">
      <c r="A442" s="53">
        <f>RANK(Open[[#This Row],[PR Punkte]],Open[PR Punkte],0)</f>
        <v>332</v>
      </c>
      <c r="B442">
        <f>IF(Open[[#This Row],[PR Rang beim letzten Turnier]]&gt;Open[[#This Row],[PR Rang]],1,IF(Open[[#This Row],[PR Rang beim letzten Turnier]]=Open[[#This Row],[PR Rang]],0,-1))</f>
        <v>0</v>
      </c>
      <c r="C442" s="53">
        <f>RANK(Open[[#This Row],[PR Punkte]],Open[PR Punkte],0)</f>
        <v>332</v>
      </c>
      <c r="D442" s="2" t="s">
        <v>185</v>
      </c>
      <c r="E442" s="1" t="s">
        <v>11</v>
      </c>
      <c r="F442" s="52">
        <f>SUM(Open[[#This Row],[PR 1]:[PR 3]])</f>
        <v>0</v>
      </c>
      <c r="G442" s="52">
        <f>LARGE(Open[[#This Row],[TS ZH O/B 26.03.23]:[PR3]],1)</f>
        <v>0</v>
      </c>
      <c r="H442" s="52">
        <f>LARGE(Open[[#This Row],[TS ZH O/B 26.03.23]:[PR3]],2)</f>
        <v>0</v>
      </c>
      <c r="I442" s="52">
        <f>LARGE(Open[[#This Row],[TS ZH O/B 26.03.23]:[PR3]],3)</f>
        <v>0</v>
      </c>
      <c r="J442" s="1">
        <f t="shared" si="12"/>
        <v>332</v>
      </c>
      <c r="K442" s="52">
        <f t="shared" si="13"/>
        <v>0</v>
      </c>
      <c r="L442" s="52" t="str">
        <f>IFERROR(VLOOKUP(Open[[#This Row],[TS ZH O/B 26.03.23 Rang]],$AZ$7:$BA$101,2,0)*L$5," ")</f>
        <v xml:space="preserve"> </v>
      </c>
      <c r="M442" s="52" t="str">
        <f>IFERROR(VLOOKUP(Open[[#This Row],[TS SG O 29.04.23 Rang]],$AZ$7:$BA$101,2,0)*M$5," ")</f>
        <v xml:space="preserve"> </v>
      </c>
      <c r="N442" s="52" t="str">
        <f>IFERROR(VLOOKUP(Open[[#This Row],[TS ES O 11.06.23 Rang]],$AZ$7:$BA$101,2,0)*N$5," ")</f>
        <v xml:space="preserve"> </v>
      </c>
      <c r="O442" s="52" t="str">
        <f>IFERROR(VLOOKUP(Open[[#This Row],[TS SH O 24.06.23 Rang]],$AZ$7:$BA$101,2,0)*O$5," ")</f>
        <v xml:space="preserve"> </v>
      </c>
      <c r="P442" s="52" t="str">
        <f>IFERROR(VLOOKUP(Open[[#This Row],[TS LU O A 1.6.23 R]],$AZ$7:$BA$101,2,0)*P$5," ")</f>
        <v xml:space="preserve"> </v>
      </c>
      <c r="Q442" s="52" t="str">
        <f>IFERROR(VLOOKUP(Open[[#This Row],[TS LU O B 1.6.23 R]],$AZ$7:$BA$101,2,0)*Q$5," ")</f>
        <v xml:space="preserve"> </v>
      </c>
      <c r="R442" s="52" t="str">
        <f>IFERROR(VLOOKUP(Open[[#This Row],[TS ZH O/A 8.7.23 R]],$AZ$7:$BA$101,2,0)*R$5," ")</f>
        <v xml:space="preserve"> </v>
      </c>
      <c r="S442" s="148" t="str">
        <f>IFERROR(VLOOKUP(Open[[#This Row],[TS ZH O/B 8.7.23 R]],$AZ$7:$BA$101,2,0)*S$5," ")</f>
        <v xml:space="preserve"> </v>
      </c>
      <c r="T442" s="148" t="str">
        <f>IFERROR(VLOOKUP(Open[[#This Row],[TS BA O A 12.08.23 R]],$AZ$7:$BA$101,2,0)*T$5," ")</f>
        <v xml:space="preserve"> </v>
      </c>
      <c r="U442" s="148" t="str">
        <f>IFERROR(VLOOKUP(Open[[#This Row],[TS BA O B 12.08.23  R]],$AZ$7:$BA$101,2,0)*U$5," ")</f>
        <v xml:space="preserve"> </v>
      </c>
      <c r="V442" s="148" t="str">
        <f>IFERROR(VLOOKUP(Open[[#This Row],[SM LT O A 2.9.23 R]],$AZ$7:$BA$101,2,0)*V$5," ")</f>
        <v xml:space="preserve"> </v>
      </c>
      <c r="W442" s="148" t="str">
        <f>IFERROR(VLOOKUP(Open[[#This Row],[SM LT O B 2.9.23 R]],$AZ$7:$BA$101,2,0)*W$5," ")</f>
        <v xml:space="preserve"> </v>
      </c>
      <c r="X442" s="148" t="str">
        <f>IFERROR(VLOOKUP(Open[[#This Row],[TS LA O 16.9.23 R]],$AZ$7:$BA$101,2,0)*X$5," ")</f>
        <v xml:space="preserve"> </v>
      </c>
      <c r="Y442" s="148" t="str">
        <f>IFERROR(VLOOKUP(Open[[#This Row],[TS ZH O 8.10.23 R]],$AZ$7:$BA$101,2,0)*Y$5," ")</f>
        <v xml:space="preserve"> </v>
      </c>
      <c r="Z442" s="148" t="str">
        <f>IFERROR(VLOOKUP(Open[[#This Row],[TS ZH O/A 6.1.24 R]],$AZ$7:$BA$101,2,0)*Z$5," ")</f>
        <v xml:space="preserve"> </v>
      </c>
      <c r="AA442" s="148" t="str">
        <f>IFERROR(VLOOKUP(Open[[#This Row],[TS ZH O/B 6.1.24 R]],$AZ$7:$BA$101,2,0)*AA$5," ")</f>
        <v xml:space="preserve"> </v>
      </c>
      <c r="AB442" s="148" t="str">
        <f>IFERROR(VLOOKUP(Open[[#This Row],[TS SH O 13.1.24 R]],$AZ$7:$BA$101,2,0)*AB$5," ")</f>
        <v xml:space="preserve"> </v>
      </c>
      <c r="AC442">
        <v>0</v>
      </c>
      <c r="AD442">
        <v>0</v>
      </c>
      <c r="AE442">
        <v>0</v>
      </c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</row>
    <row r="443" spans="1:48">
      <c r="A443" s="53">
        <f>RANK(Open[[#This Row],[PR Punkte]],Open[PR Punkte],0)</f>
        <v>332</v>
      </c>
      <c r="B443">
        <f>IF(Open[[#This Row],[PR Rang beim letzten Turnier]]&gt;Open[[#This Row],[PR Rang]],1,IF(Open[[#This Row],[PR Rang beim letzten Turnier]]=Open[[#This Row],[PR Rang]],0,-1))</f>
        <v>0</v>
      </c>
      <c r="C443" s="53">
        <f>RANK(Open[[#This Row],[PR Punkte]],Open[PR Punkte],0)</f>
        <v>332</v>
      </c>
      <c r="D443" t="s">
        <v>54</v>
      </c>
      <c r="E443" s="1" t="s">
        <v>8</v>
      </c>
      <c r="F443" s="52">
        <f>SUM(Open[[#This Row],[PR 1]:[PR 3]])</f>
        <v>0</v>
      </c>
      <c r="G443" s="52">
        <f>LARGE(Open[[#This Row],[TS ZH O/B 26.03.23]:[PR3]],1)</f>
        <v>0</v>
      </c>
      <c r="H443" s="52">
        <f>LARGE(Open[[#This Row],[TS ZH O/B 26.03.23]:[PR3]],2)</f>
        <v>0</v>
      </c>
      <c r="I443" s="52">
        <f>LARGE(Open[[#This Row],[TS ZH O/B 26.03.23]:[PR3]],3)</f>
        <v>0</v>
      </c>
      <c r="J443" s="1">
        <f t="shared" si="12"/>
        <v>332</v>
      </c>
      <c r="K443" s="52">
        <f t="shared" si="13"/>
        <v>0</v>
      </c>
      <c r="L443" s="52" t="str">
        <f>IFERROR(VLOOKUP(Open[[#This Row],[TS ZH O/B 26.03.23 Rang]],$AZ$7:$BA$101,2,0)*L$5," ")</f>
        <v xml:space="preserve"> </v>
      </c>
      <c r="M443" s="52" t="str">
        <f>IFERROR(VLOOKUP(Open[[#This Row],[TS SG O 29.04.23 Rang]],$AZ$7:$BA$101,2,0)*M$5," ")</f>
        <v xml:space="preserve"> </v>
      </c>
      <c r="N443" s="52" t="str">
        <f>IFERROR(VLOOKUP(Open[[#This Row],[TS ES O 11.06.23 Rang]],$AZ$7:$BA$101,2,0)*N$5," ")</f>
        <v xml:space="preserve"> </v>
      </c>
      <c r="O443" s="52" t="str">
        <f>IFERROR(VLOOKUP(Open[[#This Row],[TS SH O 24.06.23 Rang]],$AZ$7:$BA$101,2,0)*O$5," ")</f>
        <v xml:space="preserve"> </v>
      </c>
      <c r="P443" s="52" t="str">
        <f>IFERROR(VLOOKUP(Open[[#This Row],[TS LU O A 1.6.23 R]],$AZ$7:$BA$101,2,0)*P$5," ")</f>
        <v xml:space="preserve"> </v>
      </c>
      <c r="Q443" s="52" t="str">
        <f>IFERROR(VLOOKUP(Open[[#This Row],[TS LU O B 1.6.23 R]],$AZ$7:$BA$101,2,0)*Q$5," ")</f>
        <v xml:space="preserve"> </v>
      </c>
      <c r="R443" s="52" t="str">
        <f>IFERROR(VLOOKUP(Open[[#This Row],[TS ZH O/A 8.7.23 R]],$AZ$7:$BA$101,2,0)*R$5," ")</f>
        <v xml:space="preserve"> </v>
      </c>
      <c r="S443" s="148" t="str">
        <f>IFERROR(VLOOKUP(Open[[#This Row],[TS ZH O/B 8.7.23 R]],$AZ$7:$BA$101,2,0)*S$5," ")</f>
        <v xml:space="preserve"> </v>
      </c>
      <c r="T443" s="148" t="str">
        <f>IFERROR(VLOOKUP(Open[[#This Row],[TS BA O A 12.08.23 R]],$AZ$7:$BA$101,2,0)*T$5," ")</f>
        <v xml:space="preserve"> </v>
      </c>
      <c r="U443" s="148" t="str">
        <f>IFERROR(VLOOKUP(Open[[#This Row],[TS BA O B 12.08.23  R]],$AZ$7:$BA$101,2,0)*U$5," ")</f>
        <v xml:space="preserve"> </v>
      </c>
      <c r="V443" s="148" t="str">
        <f>IFERROR(VLOOKUP(Open[[#This Row],[SM LT O A 2.9.23 R]],$AZ$7:$BA$101,2,0)*V$5," ")</f>
        <v xml:space="preserve"> </v>
      </c>
      <c r="W443" s="148" t="str">
        <f>IFERROR(VLOOKUP(Open[[#This Row],[SM LT O B 2.9.23 R]],$AZ$7:$BA$101,2,0)*W$5," ")</f>
        <v xml:space="preserve"> </v>
      </c>
      <c r="X443" s="148" t="str">
        <f>IFERROR(VLOOKUP(Open[[#This Row],[TS LA O 16.9.23 R]],$AZ$7:$BA$101,2,0)*X$5," ")</f>
        <v xml:space="preserve"> </v>
      </c>
      <c r="Y443" s="148" t="str">
        <f>IFERROR(VLOOKUP(Open[[#This Row],[TS ZH O 8.10.23 R]],$AZ$7:$BA$101,2,0)*Y$5," ")</f>
        <v xml:space="preserve"> </v>
      </c>
      <c r="Z443" s="148" t="str">
        <f>IFERROR(VLOOKUP(Open[[#This Row],[TS ZH O/A 6.1.24 R]],$AZ$7:$BA$101,2,0)*Z$5," ")</f>
        <v xml:space="preserve"> </v>
      </c>
      <c r="AA443" s="148" t="str">
        <f>IFERROR(VLOOKUP(Open[[#This Row],[TS ZH O/B 6.1.24 R]],$AZ$7:$BA$101,2,0)*AA$5," ")</f>
        <v xml:space="preserve"> </v>
      </c>
      <c r="AB443" s="148" t="str">
        <f>IFERROR(VLOOKUP(Open[[#This Row],[TS SH O 13.1.24 R]],$AZ$7:$BA$101,2,0)*AB$5," ")</f>
        <v xml:space="preserve"> </v>
      </c>
      <c r="AC443">
        <v>0</v>
      </c>
      <c r="AD443">
        <v>0</v>
      </c>
      <c r="AE443">
        <v>0</v>
      </c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</row>
    <row r="444" spans="1:48">
      <c r="A444" s="53">
        <f>RANK(Open[[#This Row],[PR Punkte]],Open[PR Punkte],0)</f>
        <v>332</v>
      </c>
      <c r="B444">
        <f>IF(Open[[#This Row],[PR Rang beim letzten Turnier]]&gt;Open[[#This Row],[PR Rang]],1,IF(Open[[#This Row],[PR Rang beim letzten Turnier]]=Open[[#This Row],[PR Rang]],0,-1))</f>
        <v>0</v>
      </c>
      <c r="C444" s="53">
        <f>RANK(Open[[#This Row],[PR Punkte]],Open[PR Punkte],0)</f>
        <v>332</v>
      </c>
      <c r="D444" t="s">
        <v>55</v>
      </c>
      <c r="E444" s="1" t="s">
        <v>8</v>
      </c>
      <c r="F444" s="52">
        <f>SUM(Open[[#This Row],[PR 1]:[PR 3]])</f>
        <v>0</v>
      </c>
      <c r="G444" s="52">
        <f>LARGE(Open[[#This Row],[TS ZH O/B 26.03.23]:[PR3]],1)</f>
        <v>0</v>
      </c>
      <c r="H444" s="52">
        <f>LARGE(Open[[#This Row],[TS ZH O/B 26.03.23]:[PR3]],2)</f>
        <v>0</v>
      </c>
      <c r="I444" s="52">
        <f>LARGE(Open[[#This Row],[TS ZH O/B 26.03.23]:[PR3]],3)</f>
        <v>0</v>
      </c>
      <c r="J444" s="1">
        <f t="shared" si="12"/>
        <v>332</v>
      </c>
      <c r="K444" s="52">
        <f t="shared" si="13"/>
        <v>0</v>
      </c>
      <c r="L444" s="52" t="str">
        <f>IFERROR(VLOOKUP(Open[[#This Row],[TS ZH O/B 26.03.23 Rang]],$AZ$7:$BA$101,2,0)*L$5," ")</f>
        <v xml:space="preserve"> </v>
      </c>
      <c r="M444" s="52" t="str">
        <f>IFERROR(VLOOKUP(Open[[#This Row],[TS SG O 29.04.23 Rang]],$AZ$7:$BA$101,2,0)*M$5," ")</f>
        <v xml:space="preserve"> </v>
      </c>
      <c r="N444" s="52" t="str">
        <f>IFERROR(VLOOKUP(Open[[#This Row],[TS ES O 11.06.23 Rang]],$AZ$7:$BA$101,2,0)*N$5," ")</f>
        <v xml:space="preserve"> </v>
      </c>
      <c r="O444" s="52" t="str">
        <f>IFERROR(VLOOKUP(Open[[#This Row],[TS SH O 24.06.23 Rang]],$AZ$7:$BA$101,2,0)*O$5," ")</f>
        <v xml:space="preserve"> </v>
      </c>
      <c r="P444" s="52" t="str">
        <f>IFERROR(VLOOKUP(Open[[#This Row],[TS LU O A 1.6.23 R]],$AZ$7:$BA$101,2,0)*P$5," ")</f>
        <v xml:space="preserve"> </v>
      </c>
      <c r="Q444" s="52" t="str">
        <f>IFERROR(VLOOKUP(Open[[#This Row],[TS LU O B 1.6.23 R]],$AZ$7:$BA$101,2,0)*Q$5," ")</f>
        <v xml:space="preserve"> </v>
      </c>
      <c r="R444" s="52" t="str">
        <f>IFERROR(VLOOKUP(Open[[#This Row],[TS ZH O/A 8.7.23 R]],$AZ$7:$BA$101,2,0)*R$5," ")</f>
        <v xml:space="preserve"> </v>
      </c>
      <c r="S444" s="148" t="str">
        <f>IFERROR(VLOOKUP(Open[[#This Row],[TS ZH O/B 8.7.23 R]],$AZ$7:$BA$101,2,0)*S$5," ")</f>
        <v xml:space="preserve"> </v>
      </c>
      <c r="T444" s="148" t="str">
        <f>IFERROR(VLOOKUP(Open[[#This Row],[TS BA O A 12.08.23 R]],$AZ$7:$BA$101,2,0)*T$5," ")</f>
        <v xml:space="preserve"> </v>
      </c>
      <c r="U444" s="148" t="str">
        <f>IFERROR(VLOOKUP(Open[[#This Row],[TS BA O B 12.08.23  R]],$AZ$7:$BA$101,2,0)*U$5," ")</f>
        <v xml:space="preserve"> </v>
      </c>
      <c r="V444" s="148" t="str">
        <f>IFERROR(VLOOKUP(Open[[#This Row],[SM LT O A 2.9.23 R]],$AZ$7:$BA$101,2,0)*V$5," ")</f>
        <v xml:space="preserve"> </v>
      </c>
      <c r="W444" s="148" t="str">
        <f>IFERROR(VLOOKUP(Open[[#This Row],[SM LT O B 2.9.23 R]],$AZ$7:$BA$101,2,0)*W$5," ")</f>
        <v xml:space="preserve"> </v>
      </c>
      <c r="X444" s="148" t="str">
        <f>IFERROR(VLOOKUP(Open[[#This Row],[TS LA O 16.9.23 R]],$AZ$7:$BA$101,2,0)*X$5," ")</f>
        <v xml:space="preserve"> </v>
      </c>
      <c r="Y444" s="148" t="str">
        <f>IFERROR(VLOOKUP(Open[[#This Row],[TS ZH O 8.10.23 R]],$AZ$7:$BA$101,2,0)*Y$5," ")</f>
        <v xml:space="preserve"> </v>
      </c>
      <c r="Z444" s="148" t="str">
        <f>IFERROR(VLOOKUP(Open[[#This Row],[TS ZH O/A 6.1.24 R]],$AZ$7:$BA$101,2,0)*Z$5," ")</f>
        <v xml:space="preserve"> </v>
      </c>
      <c r="AA444" s="148" t="str">
        <f>IFERROR(VLOOKUP(Open[[#This Row],[TS ZH O/B 6.1.24 R]],$AZ$7:$BA$101,2,0)*AA$5," ")</f>
        <v xml:space="preserve"> </v>
      </c>
      <c r="AB444" s="148" t="str">
        <f>IFERROR(VLOOKUP(Open[[#This Row],[TS SH O 13.1.24 R]],$AZ$7:$BA$101,2,0)*AB$5," ")</f>
        <v xml:space="preserve"> </v>
      </c>
      <c r="AC444">
        <v>0</v>
      </c>
      <c r="AD444">
        <v>0</v>
      </c>
      <c r="AE444">
        <v>0</v>
      </c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</row>
    <row r="445" spans="1:48">
      <c r="A445" s="53">
        <f>RANK(Open[[#This Row],[PR Punkte]],Open[PR Punkte],0)</f>
        <v>332</v>
      </c>
      <c r="B445">
        <f>IF(Open[[#This Row],[PR Rang beim letzten Turnier]]&gt;Open[[#This Row],[PR Rang]],1,IF(Open[[#This Row],[PR Rang beim letzten Turnier]]=Open[[#This Row],[PR Rang]],0,-1))</f>
        <v>0</v>
      </c>
      <c r="C445" s="53">
        <f>RANK(Open[[#This Row],[PR Punkte]],Open[PR Punkte],0)</f>
        <v>332</v>
      </c>
      <c r="D445" t="s">
        <v>81</v>
      </c>
      <c r="E445" s="1" t="s">
        <v>7</v>
      </c>
      <c r="F445" s="52">
        <f>SUM(Open[[#This Row],[PR 1]:[PR 3]])</f>
        <v>0</v>
      </c>
      <c r="G445" s="52">
        <f>LARGE(Open[[#This Row],[TS ZH O/B 26.03.23]:[PR3]],1)</f>
        <v>0</v>
      </c>
      <c r="H445" s="52">
        <f>LARGE(Open[[#This Row],[TS ZH O/B 26.03.23]:[PR3]],2)</f>
        <v>0</v>
      </c>
      <c r="I445" s="52">
        <f>LARGE(Open[[#This Row],[TS ZH O/B 26.03.23]:[PR3]],3)</f>
        <v>0</v>
      </c>
      <c r="J445" s="1">
        <f t="shared" si="12"/>
        <v>332</v>
      </c>
      <c r="K445" s="52">
        <f t="shared" si="13"/>
        <v>0</v>
      </c>
      <c r="L445" s="52" t="str">
        <f>IFERROR(VLOOKUP(Open[[#This Row],[TS ZH O/B 26.03.23 Rang]],$AZ$7:$BA$101,2,0)*L$5," ")</f>
        <v xml:space="preserve"> </v>
      </c>
      <c r="M445" s="52" t="str">
        <f>IFERROR(VLOOKUP(Open[[#This Row],[TS SG O 29.04.23 Rang]],$AZ$7:$BA$101,2,0)*M$5," ")</f>
        <v xml:space="preserve"> </v>
      </c>
      <c r="N445" s="52" t="str">
        <f>IFERROR(VLOOKUP(Open[[#This Row],[TS ES O 11.06.23 Rang]],$AZ$7:$BA$101,2,0)*N$5," ")</f>
        <v xml:space="preserve"> </v>
      </c>
      <c r="O445" s="52" t="str">
        <f>IFERROR(VLOOKUP(Open[[#This Row],[TS SH O 24.06.23 Rang]],$AZ$7:$BA$101,2,0)*O$5," ")</f>
        <v xml:space="preserve"> </v>
      </c>
      <c r="P445" s="52" t="str">
        <f>IFERROR(VLOOKUP(Open[[#This Row],[TS LU O A 1.6.23 R]],$AZ$7:$BA$101,2,0)*P$5," ")</f>
        <v xml:space="preserve"> </v>
      </c>
      <c r="Q445" s="52" t="str">
        <f>IFERROR(VLOOKUP(Open[[#This Row],[TS LU O B 1.6.23 R]],$AZ$7:$BA$101,2,0)*Q$5," ")</f>
        <v xml:space="preserve"> </v>
      </c>
      <c r="R445" s="52" t="str">
        <f>IFERROR(VLOOKUP(Open[[#This Row],[TS ZH O/A 8.7.23 R]],$AZ$7:$BA$101,2,0)*R$5," ")</f>
        <v xml:space="preserve"> </v>
      </c>
      <c r="S445" s="148" t="str">
        <f>IFERROR(VLOOKUP(Open[[#This Row],[TS ZH O/B 8.7.23 R]],$AZ$7:$BA$101,2,0)*S$5," ")</f>
        <v xml:space="preserve"> </v>
      </c>
      <c r="T445" s="148" t="str">
        <f>IFERROR(VLOOKUP(Open[[#This Row],[TS BA O A 12.08.23 R]],$AZ$7:$BA$101,2,0)*T$5," ")</f>
        <v xml:space="preserve"> </v>
      </c>
      <c r="U445" s="148" t="str">
        <f>IFERROR(VLOOKUP(Open[[#This Row],[TS BA O B 12.08.23  R]],$AZ$7:$BA$101,2,0)*U$5," ")</f>
        <v xml:space="preserve"> </v>
      </c>
      <c r="V445" s="148" t="str">
        <f>IFERROR(VLOOKUP(Open[[#This Row],[SM LT O A 2.9.23 R]],$AZ$7:$BA$101,2,0)*V$5," ")</f>
        <v xml:space="preserve"> </v>
      </c>
      <c r="W445" s="148" t="str">
        <f>IFERROR(VLOOKUP(Open[[#This Row],[SM LT O B 2.9.23 R]],$AZ$7:$BA$101,2,0)*W$5," ")</f>
        <v xml:space="preserve"> </v>
      </c>
      <c r="X445" s="148" t="str">
        <f>IFERROR(VLOOKUP(Open[[#This Row],[TS LA O 16.9.23 R]],$AZ$7:$BA$101,2,0)*X$5," ")</f>
        <v xml:space="preserve"> </v>
      </c>
      <c r="Y445" s="148" t="str">
        <f>IFERROR(VLOOKUP(Open[[#This Row],[TS ZH O 8.10.23 R]],$AZ$7:$BA$101,2,0)*Y$5," ")</f>
        <v xml:space="preserve"> </v>
      </c>
      <c r="Z445" s="148" t="str">
        <f>IFERROR(VLOOKUP(Open[[#This Row],[TS ZH O/A 6.1.24 R]],$AZ$7:$BA$101,2,0)*Z$5," ")</f>
        <v xml:space="preserve"> </v>
      </c>
      <c r="AA445" s="148" t="str">
        <f>IFERROR(VLOOKUP(Open[[#This Row],[TS ZH O/B 6.1.24 R]],$AZ$7:$BA$101,2,0)*AA$5," ")</f>
        <v xml:space="preserve"> </v>
      </c>
      <c r="AB445" s="148" t="str">
        <f>IFERROR(VLOOKUP(Open[[#This Row],[TS SH O 13.1.24 R]],$AZ$7:$BA$101,2,0)*AB$5," ")</f>
        <v xml:space="preserve"> </v>
      </c>
      <c r="AC445">
        <v>0</v>
      </c>
      <c r="AD445">
        <v>0</v>
      </c>
      <c r="AE445">
        <v>0</v>
      </c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</row>
    <row r="446" spans="1:48">
      <c r="A446" s="112">
        <f>RANK(Open[[#This Row],[PR Punkte]],Open[PR Punkte],0)</f>
        <v>332</v>
      </c>
      <c r="B446">
        <f>IF(Open[[#This Row],[PR Rang beim letzten Turnier]]&gt;Open[[#This Row],[PR Rang]],1,IF(Open[[#This Row],[PR Rang beim letzten Turnier]]=Open[[#This Row],[PR Rang]],0,-1))</f>
        <v>0</v>
      </c>
      <c r="C446" s="112">
        <f>RANK(Open[[#This Row],[PR Punkte]],Open[PR Punkte],0)</f>
        <v>332</v>
      </c>
      <c r="D446" s="115" t="s">
        <v>545</v>
      </c>
      <c r="E446" t="s">
        <v>9</v>
      </c>
      <c r="F446" s="113">
        <f>SUM(Open[[#This Row],[PR 1]:[PR 3]])</f>
        <v>0</v>
      </c>
      <c r="G446" s="52">
        <f>LARGE(Open[[#This Row],[TS ZH O/B 26.03.23]:[PR3]],1)</f>
        <v>0</v>
      </c>
      <c r="H446" s="52">
        <f>LARGE(Open[[#This Row],[TS ZH O/B 26.03.23]:[PR3]],2)</f>
        <v>0</v>
      </c>
      <c r="I446" s="52">
        <f>LARGE(Open[[#This Row],[TS ZH O/B 26.03.23]:[PR3]],3)</f>
        <v>0</v>
      </c>
      <c r="J446" s="1">
        <f t="shared" si="12"/>
        <v>332</v>
      </c>
      <c r="K446" s="114">
        <f t="shared" si="13"/>
        <v>0</v>
      </c>
      <c r="L446" s="52" t="str">
        <f>IFERROR(VLOOKUP(Open[[#This Row],[TS ZH O/B 26.03.23 Rang]],$AZ$7:$BA$101,2,0)*L$5," ")</f>
        <v xml:space="preserve"> </v>
      </c>
      <c r="M446" s="52" t="str">
        <f>IFERROR(VLOOKUP(Open[[#This Row],[TS SG O 29.04.23 Rang]],$AZ$7:$BA$101,2,0)*M$5," ")</f>
        <v xml:space="preserve"> </v>
      </c>
      <c r="N446" s="52" t="str">
        <f>IFERROR(VLOOKUP(Open[[#This Row],[TS ES O 11.06.23 Rang]],$AZ$7:$BA$101,2,0)*N$5," ")</f>
        <v xml:space="preserve"> </v>
      </c>
      <c r="O446" s="52" t="str">
        <f>IFERROR(VLOOKUP(Open[[#This Row],[TS SH O 24.06.23 Rang]],$AZ$7:$BA$101,2,0)*O$5," ")</f>
        <v xml:space="preserve"> </v>
      </c>
      <c r="P446" s="52" t="str">
        <f>IFERROR(VLOOKUP(Open[[#This Row],[TS LU O A 1.6.23 R]],$AZ$7:$BA$101,2,0)*P$5," ")</f>
        <v xml:space="preserve"> </v>
      </c>
      <c r="Q446" s="52" t="str">
        <f>IFERROR(VLOOKUP(Open[[#This Row],[TS LU O B 1.6.23 R]],$AZ$7:$BA$101,2,0)*Q$5," ")</f>
        <v xml:space="preserve"> </v>
      </c>
      <c r="R446" s="52" t="str">
        <f>IFERROR(VLOOKUP(Open[[#This Row],[TS ZH O/A 8.7.23 R]],$AZ$7:$BA$101,2,0)*R$5," ")</f>
        <v xml:space="preserve"> </v>
      </c>
      <c r="S446" s="148" t="str">
        <f>IFERROR(VLOOKUP(Open[[#This Row],[TS ZH O/B 8.7.23 R]],$AZ$7:$BA$101,2,0)*S$5," ")</f>
        <v xml:space="preserve"> </v>
      </c>
      <c r="T446" s="148" t="str">
        <f>IFERROR(VLOOKUP(Open[[#This Row],[TS BA O A 12.08.23 R]],$AZ$7:$BA$101,2,0)*T$5," ")</f>
        <v xml:space="preserve"> </v>
      </c>
      <c r="U446" s="148" t="str">
        <f>IFERROR(VLOOKUP(Open[[#This Row],[TS BA O B 12.08.23  R]],$AZ$7:$BA$101,2,0)*U$5," ")</f>
        <v xml:space="preserve"> </v>
      </c>
      <c r="V446" s="148" t="str">
        <f>IFERROR(VLOOKUP(Open[[#This Row],[SM LT O A 2.9.23 R]],$AZ$7:$BA$101,2,0)*V$5," ")</f>
        <v xml:space="preserve"> </v>
      </c>
      <c r="W446" s="148" t="str">
        <f>IFERROR(VLOOKUP(Open[[#This Row],[SM LT O B 2.9.23 R]],$AZ$7:$BA$101,2,0)*W$5," ")</f>
        <v xml:space="preserve"> </v>
      </c>
      <c r="X446" s="148" t="str">
        <f>IFERROR(VLOOKUP(Open[[#This Row],[TS LA O 16.9.23 R]],$AZ$7:$BA$101,2,0)*X$5," ")</f>
        <v xml:space="preserve"> </v>
      </c>
      <c r="Y446" s="148" t="str">
        <f>IFERROR(VLOOKUP(Open[[#This Row],[TS ZH O 8.10.23 R]],$AZ$7:$BA$101,2,0)*Y$5," ")</f>
        <v xml:space="preserve"> </v>
      </c>
      <c r="Z446" s="148" t="str">
        <f>IFERROR(VLOOKUP(Open[[#This Row],[TS ZH O/A 6.1.24 R]],$AZ$7:$BA$101,2,0)*Z$5," ")</f>
        <v xml:space="preserve"> </v>
      </c>
      <c r="AA446" s="148" t="str">
        <f>IFERROR(VLOOKUP(Open[[#This Row],[TS ZH O/B 6.1.24 R]],$AZ$7:$BA$101,2,0)*AA$5," ")</f>
        <v xml:space="preserve"> </v>
      </c>
      <c r="AB446" s="148" t="str">
        <f>IFERROR(VLOOKUP(Open[[#This Row],[TS SH O 13.1.24 R]],$AZ$7:$BA$101,2,0)*AB$5," ")</f>
        <v xml:space="preserve"> </v>
      </c>
      <c r="AC446">
        <v>0</v>
      </c>
      <c r="AD446">
        <v>0</v>
      </c>
      <c r="AE446">
        <v>0</v>
      </c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</row>
    <row r="447" spans="1:48">
      <c r="A447" s="53">
        <f>RANK(Open[[#This Row],[PR Punkte]],Open[PR Punkte],0)</f>
        <v>332</v>
      </c>
      <c r="B447">
        <f>IF(Open[[#This Row],[PR Rang beim letzten Turnier]]&gt;Open[[#This Row],[PR Rang]],1,IF(Open[[#This Row],[PR Rang beim letzten Turnier]]=Open[[#This Row],[PR Rang]],0,-1))</f>
        <v>0</v>
      </c>
      <c r="C447" s="53">
        <f>RANK(Open[[#This Row],[PR Punkte]],Open[PR Punkte],0)</f>
        <v>332</v>
      </c>
      <c r="D447" s="1" t="s">
        <v>580</v>
      </c>
      <c r="E447" t="s">
        <v>7</v>
      </c>
      <c r="F447" s="99">
        <f>SUM(Open[[#This Row],[PR 1]:[PR 3]])</f>
        <v>0</v>
      </c>
      <c r="G447" s="52">
        <f>LARGE(Open[[#This Row],[TS ZH O/B 26.03.23]:[PR3]],1)</f>
        <v>0</v>
      </c>
      <c r="H447" s="52">
        <f>LARGE(Open[[#This Row],[TS ZH O/B 26.03.23]:[PR3]],2)</f>
        <v>0</v>
      </c>
      <c r="I447" s="52">
        <f>LARGE(Open[[#This Row],[TS ZH O/B 26.03.23]:[PR3]],3)</f>
        <v>0</v>
      </c>
      <c r="J447" s="1">
        <f t="shared" si="12"/>
        <v>332</v>
      </c>
      <c r="K447" s="52">
        <f t="shared" si="13"/>
        <v>0</v>
      </c>
      <c r="L447" s="52" t="str">
        <f>IFERROR(VLOOKUP(Open[[#This Row],[TS ZH O/B 26.03.23 Rang]],$AZ$7:$BA$101,2,0)*L$5," ")</f>
        <v xml:space="preserve"> </v>
      </c>
      <c r="M447" s="52" t="str">
        <f>IFERROR(VLOOKUP(Open[[#This Row],[TS SG O 29.04.23 Rang]],$AZ$7:$BA$101,2,0)*M$5," ")</f>
        <v xml:space="preserve"> </v>
      </c>
      <c r="N447" s="52" t="str">
        <f>IFERROR(VLOOKUP(Open[[#This Row],[TS ES O 11.06.23 Rang]],$AZ$7:$BA$101,2,0)*N$5," ")</f>
        <v xml:space="preserve"> </v>
      </c>
      <c r="O447" s="52" t="str">
        <f>IFERROR(VLOOKUP(Open[[#This Row],[TS SH O 24.06.23 Rang]],$AZ$7:$BA$101,2,0)*O$5," ")</f>
        <v xml:space="preserve"> </v>
      </c>
      <c r="P447" s="52" t="str">
        <f>IFERROR(VLOOKUP(Open[[#This Row],[TS LU O A 1.6.23 R]],$AZ$7:$BA$101,2,0)*P$5," ")</f>
        <v xml:space="preserve"> </v>
      </c>
      <c r="Q447" s="52" t="str">
        <f>IFERROR(VLOOKUP(Open[[#This Row],[TS LU O B 1.6.23 R]],$AZ$7:$BA$101,2,0)*Q$5," ")</f>
        <v xml:space="preserve"> </v>
      </c>
      <c r="R447" s="52" t="str">
        <f>IFERROR(VLOOKUP(Open[[#This Row],[TS ZH O/A 8.7.23 R]],$AZ$7:$BA$101,2,0)*R$5," ")</f>
        <v xml:space="preserve"> </v>
      </c>
      <c r="S447" s="148" t="str">
        <f>IFERROR(VLOOKUP(Open[[#This Row],[TS ZH O/B 8.7.23 R]],$AZ$7:$BA$101,2,0)*S$5," ")</f>
        <v xml:space="preserve"> </v>
      </c>
      <c r="T447" s="148" t="str">
        <f>IFERROR(VLOOKUP(Open[[#This Row],[TS BA O A 12.08.23 R]],$AZ$7:$BA$101,2,0)*T$5," ")</f>
        <v xml:space="preserve"> </v>
      </c>
      <c r="U447" s="148" t="str">
        <f>IFERROR(VLOOKUP(Open[[#This Row],[TS BA O B 12.08.23  R]],$AZ$7:$BA$101,2,0)*U$5," ")</f>
        <v xml:space="preserve"> </v>
      </c>
      <c r="V447" s="148" t="str">
        <f>IFERROR(VLOOKUP(Open[[#This Row],[SM LT O A 2.9.23 R]],$AZ$7:$BA$101,2,0)*V$5," ")</f>
        <v xml:space="preserve"> </v>
      </c>
      <c r="W447" s="148" t="str">
        <f>IFERROR(VLOOKUP(Open[[#This Row],[SM LT O B 2.9.23 R]],$AZ$7:$BA$101,2,0)*W$5," ")</f>
        <v xml:space="preserve"> </v>
      </c>
      <c r="X447" s="148" t="str">
        <f>IFERROR(VLOOKUP(Open[[#This Row],[TS LA O 16.9.23 R]],$AZ$7:$BA$101,2,0)*X$5," ")</f>
        <v xml:space="preserve"> </v>
      </c>
      <c r="Y447" s="148" t="str">
        <f>IFERROR(VLOOKUP(Open[[#This Row],[TS ZH O 8.10.23 R]],$AZ$7:$BA$101,2,0)*Y$5," ")</f>
        <v xml:space="preserve"> </v>
      </c>
      <c r="Z447" s="148" t="str">
        <f>IFERROR(VLOOKUP(Open[[#This Row],[TS ZH O/A 6.1.24 R]],$AZ$7:$BA$101,2,0)*Z$5," ")</f>
        <v xml:space="preserve"> </v>
      </c>
      <c r="AA447" s="148" t="str">
        <f>IFERROR(VLOOKUP(Open[[#This Row],[TS ZH O/B 6.1.24 R]],$AZ$7:$BA$101,2,0)*AA$5," ")</f>
        <v xml:space="preserve"> </v>
      </c>
      <c r="AB447" s="148" t="str">
        <f>IFERROR(VLOOKUP(Open[[#This Row],[TS SH O 13.1.24 R]],$AZ$7:$BA$101,2,0)*AB$5," ")</f>
        <v xml:space="preserve"> </v>
      </c>
      <c r="AC447">
        <v>0</v>
      </c>
      <c r="AD447">
        <v>0</v>
      </c>
      <c r="AE447">
        <v>0</v>
      </c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</row>
    <row r="448" spans="1:48">
      <c r="A448" s="53">
        <f>RANK(Open[[#This Row],[PR Punkte]],Open[PR Punkte],0)</f>
        <v>332</v>
      </c>
      <c r="B448">
        <f>IF(Open[[#This Row],[PR Rang beim letzten Turnier]]&gt;Open[[#This Row],[PR Rang]],1,IF(Open[[#This Row],[PR Rang beim letzten Turnier]]=Open[[#This Row],[PR Rang]],0,-1))</f>
        <v>0</v>
      </c>
      <c r="C448" s="53">
        <f>RANK(Open[[#This Row],[PR Punkte]],Open[PR Punkte],0)</f>
        <v>332</v>
      </c>
      <c r="D448" s="7" t="s">
        <v>263</v>
      </c>
      <c r="E448" t="s">
        <v>10</v>
      </c>
      <c r="F448" s="52">
        <f>SUM(Open[[#This Row],[PR 1]:[PR 3]])</f>
        <v>0</v>
      </c>
      <c r="G448" s="52">
        <f>LARGE(Open[[#This Row],[TS ZH O/B 26.03.23]:[PR3]],1)</f>
        <v>0</v>
      </c>
      <c r="H448" s="52">
        <f>LARGE(Open[[#This Row],[TS ZH O/B 26.03.23]:[PR3]],2)</f>
        <v>0</v>
      </c>
      <c r="I448" s="52">
        <f>LARGE(Open[[#This Row],[TS ZH O/B 26.03.23]:[PR3]],3)</f>
        <v>0</v>
      </c>
      <c r="J448" s="1">
        <f t="shared" si="12"/>
        <v>332</v>
      </c>
      <c r="K448" s="52">
        <f t="shared" si="13"/>
        <v>0</v>
      </c>
      <c r="L448" s="52" t="str">
        <f>IFERROR(VLOOKUP(Open[[#This Row],[TS ZH O/B 26.03.23 Rang]],$AZ$7:$BA$101,2,0)*L$5," ")</f>
        <v xml:space="preserve"> </v>
      </c>
      <c r="M448" s="52" t="str">
        <f>IFERROR(VLOOKUP(Open[[#This Row],[TS SG O 29.04.23 Rang]],$AZ$7:$BA$101,2,0)*M$5," ")</f>
        <v xml:space="preserve"> </v>
      </c>
      <c r="N448" s="52" t="str">
        <f>IFERROR(VLOOKUP(Open[[#This Row],[TS ES O 11.06.23 Rang]],$AZ$7:$BA$101,2,0)*N$5," ")</f>
        <v xml:space="preserve"> </v>
      </c>
      <c r="O448" s="52" t="str">
        <f>IFERROR(VLOOKUP(Open[[#This Row],[TS SH O 24.06.23 Rang]],$AZ$7:$BA$101,2,0)*O$5," ")</f>
        <v xml:space="preserve"> </v>
      </c>
      <c r="P448" s="52" t="str">
        <f>IFERROR(VLOOKUP(Open[[#This Row],[TS LU O A 1.6.23 R]],$AZ$7:$BA$101,2,0)*P$5," ")</f>
        <v xml:space="preserve"> </v>
      </c>
      <c r="Q448" s="52" t="str">
        <f>IFERROR(VLOOKUP(Open[[#This Row],[TS LU O B 1.6.23 R]],$AZ$7:$BA$101,2,0)*Q$5," ")</f>
        <v xml:space="preserve"> </v>
      </c>
      <c r="R448" s="52" t="str">
        <f>IFERROR(VLOOKUP(Open[[#This Row],[TS ZH O/A 8.7.23 R]],$AZ$7:$BA$101,2,0)*R$5," ")</f>
        <v xml:space="preserve"> </v>
      </c>
      <c r="S448" s="148" t="str">
        <f>IFERROR(VLOOKUP(Open[[#This Row],[TS ZH O/B 8.7.23 R]],$AZ$7:$BA$101,2,0)*S$5," ")</f>
        <v xml:space="preserve"> </v>
      </c>
      <c r="T448" s="148" t="str">
        <f>IFERROR(VLOOKUP(Open[[#This Row],[TS BA O A 12.08.23 R]],$AZ$7:$BA$101,2,0)*T$5," ")</f>
        <v xml:space="preserve"> </v>
      </c>
      <c r="U448" s="148" t="str">
        <f>IFERROR(VLOOKUP(Open[[#This Row],[TS BA O B 12.08.23  R]],$AZ$7:$BA$101,2,0)*U$5," ")</f>
        <v xml:space="preserve"> </v>
      </c>
      <c r="V448" s="148" t="str">
        <f>IFERROR(VLOOKUP(Open[[#This Row],[SM LT O A 2.9.23 R]],$AZ$7:$BA$101,2,0)*V$5," ")</f>
        <v xml:space="preserve"> </v>
      </c>
      <c r="W448" s="148" t="str">
        <f>IFERROR(VLOOKUP(Open[[#This Row],[SM LT O B 2.9.23 R]],$AZ$7:$BA$101,2,0)*W$5," ")</f>
        <v xml:space="preserve"> </v>
      </c>
      <c r="X448" s="148" t="str">
        <f>IFERROR(VLOOKUP(Open[[#This Row],[TS LA O 16.9.23 R]],$AZ$7:$BA$101,2,0)*X$5," ")</f>
        <v xml:space="preserve"> </v>
      </c>
      <c r="Y448" s="148" t="str">
        <f>IFERROR(VLOOKUP(Open[[#This Row],[TS ZH O 8.10.23 R]],$AZ$7:$BA$101,2,0)*Y$5," ")</f>
        <v xml:space="preserve"> </v>
      </c>
      <c r="Z448" s="148" t="str">
        <f>IFERROR(VLOOKUP(Open[[#This Row],[TS ZH O/A 6.1.24 R]],$AZ$7:$BA$101,2,0)*Z$5," ")</f>
        <v xml:space="preserve"> </v>
      </c>
      <c r="AA448" s="148" t="str">
        <f>IFERROR(VLOOKUP(Open[[#This Row],[TS ZH O/B 6.1.24 R]],$AZ$7:$BA$101,2,0)*AA$5," ")</f>
        <v xml:space="preserve"> </v>
      </c>
      <c r="AB448" s="148" t="str">
        <f>IFERROR(VLOOKUP(Open[[#This Row],[TS SH O 13.1.24 R]],$AZ$7:$BA$101,2,0)*AB$5," ")</f>
        <v xml:space="preserve"> </v>
      </c>
      <c r="AC448">
        <v>0</v>
      </c>
      <c r="AD448">
        <v>0</v>
      </c>
      <c r="AE448">
        <v>0</v>
      </c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</row>
    <row r="449" spans="1:48">
      <c r="A449" s="53">
        <f>RANK(Open[[#This Row],[PR Punkte]],Open[PR Punkte],0)</f>
        <v>332</v>
      </c>
      <c r="B449">
        <f>IF(Open[[#This Row],[PR Rang beim letzten Turnier]]&gt;Open[[#This Row],[PR Rang]],1,IF(Open[[#This Row],[PR Rang beim letzten Turnier]]=Open[[#This Row],[PR Rang]],0,-1))</f>
        <v>0</v>
      </c>
      <c r="C449" s="53">
        <f>RANK(Open[[#This Row],[PR Punkte]],Open[PR Punkte],0)</f>
        <v>332</v>
      </c>
      <c r="D449" s="1" t="s">
        <v>579</v>
      </c>
      <c r="E449" t="s">
        <v>10</v>
      </c>
      <c r="F449" s="99">
        <f>SUM(Open[[#This Row],[PR 1]:[PR 3]])</f>
        <v>0</v>
      </c>
      <c r="G449" s="52">
        <f>LARGE(Open[[#This Row],[TS ZH O/B 26.03.23]:[PR3]],1)</f>
        <v>0</v>
      </c>
      <c r="H449" s="52">
        <f>LARGE(Open[[#This Row],[TS ZH O/B 26.03.23]:[PR3]],2)</f>
        <v>0</v>
      </c>
      <c r="I449" s="52">
        <f>LARGE(Open[[#This Row],[TS ZH O/B 26.03.23]:[PR3]],3)</f>
        <v>0</v>
      </c>
      <c r="J449" s="1">
        <f t="shared" si="12"/>
        <v>332</v>
      </c>
      <c r="K449" s="52">
        <f t="shared" si="13"/>
        <v>0</v>
      </c>
      <c r="L449" s="52" t="str">
        <f>IFERROR(VLOOKUP(Open[[#This Row],[TS ZH O/B 26.03.23 Rang]],$AZ$7:$BA$101,2,0)*L$5," ")</f>
        <v xml:space="preserve"> </v>
      </c>
      <c r="M449" s="52" t="str">
        <f>IFERROR(VLOOKUP(Open[[#This Row],[TS SG O 29.04.23 Rang]],$AZ$7:$BA$101,2,0)*M$5," ")</f>
        <v xml:space="preserve"> </v>
      </c>
      <c r="N449" s="52" t="str">
        <f>IFERROR(VLOOKUP(Open[[#This Row],[TS ES O 11.06.23 Rang]],$AZ$7:$BA$101,2,0)*N$5," ")</f>
        <v xml:space="preserve"> </v>
      </c>
      <c r="O449" s="52" t="str">
        <f>IFERROR(VLOOKUP(Open[[#This Row],[TS SH O 24.06.23 Rang]],$AZ$7:$BA$101,2,0)*O$5," ")</f>
        <v xml:space="preserve"> </v>
      </c>
      <c r="P449" s="52" t="str">
        <f>IFERROR(VLOOKUP(Open[[#This Row],[TS LU O A 1.6.23 R]],$AZ$7:$BA$101,2,0)*P$5," ")</f>
        <v xml:space="preserve"> </v>
      </c>
      <c r="Q449" s="52" t="str">
        <f>IFERROR(VLOOKUP(Open[[#This Row],[TS LU O B 1.6.23 R]],$AZ$7:$BA$101,2,0)*Q$5," ")</f>
        <v xml:space="preserve"> </v>
      </c>
      <c r="R449" s="52" t="str">
        <f>IFERROR(VLOOKUP(Open[[#This Row],[TS ZH O/A 8.7.23 R]],$AZ$7:$BA$101,2,0)*R$5," ")</f>
        <v xml:space="preserve"> </v>
      </c>
      <c r="S449" s="148" t="str">
        <f>IFERROR(VLOOKUP(Open[[#This Row],[TS ZH O/B 8.7.23 R]],$AZ$7:$BA$101,2,0)*S$5," ")</f>
        <v xml:space="preserve"> </v>
      </c>
      <c r="T449" s="148" t="str">
        <f>IFERROR(VLOOKUP(Open[[#This Row],[TS BA O A 12.08.23 R]],$AZ$7:$BA$101,2,0)*T$5," ")</f>
        <v xml:space="preserve"> </v>
      </c>
      <c r="U449" s="148" t="str">
        <f>IFERROR(VLOOKUP(Open[[#This Row],[TS BA O B 12.08.23  R]],$AZ$7:$BA$101,2,0)*U$5," ")</f>
        <v xml:space="preserve"> </v>
      </c>
      <c r="V449" s="148" t="str">
        <f>IFERROR(VLOOKUP(Open[[#This Row],[SM LT O A 2.9.23 R]],$AZ$7:$BA$101,2,0)*V$5," ")</f>
        <v xml:space="preserve"> </v>
      </c>
      <c r="W449" s="148" t="str">
        <f>IFERROR(VLOOKUP(Open[[#This Row],[SM LT O B 2.9.23 R]],$AZ$7:$BA$101,2,0)*W$5," ")</f>
        <v xml:space="preserve"> </v>
      </c>
      <c r="X449" s="148" t="str">
        <f>IFERROR(VLOOKUP(Open[[#This Row],[TS LA O 16.9.23 R]],$AZ$7:$BA$101,2,0)*X$5," ")</f>
        <v xml:space="preserve"> </v>
      </c>
      <c r="Y449" s="148" t="str">
        <f>IFERROR(VLOOKUP(Open[[#This Row],[TS ZH O 8.10.23 R]],$AZ$7:$BA$101,2,0)*Y$5," ")</f>
        <v xml:space="preserve"> </v>
      </c>
      <c r="Z449" s="148" t="str">
        <f>IFERROR(VLOOKUP(Open[[#This Row],[TS ZH O/A 6.1.24 R]],$AZ$7:$BA$101,2,0)*Z$5," ")</f>
        <v xml:space="preserve"> </v>
      </c>
      <c r="AA449" s="148" t="str">
        <f>IFERROR(VLOOKUP(Open[[#This Row],[TS ZH O/B 6.1.24 R]],$AZ$7:$BA$101,2,0)*AA$5," ")</f>
        <v xml:space="preserve"> </v>
      </c>
      <c r="AB449" s="148" t="str">
        <f>IFERROR(VLOOKUP(Open[[#This Row],[TS SH O 13.1.24 R]],$AZ$7:$BA$101,2,0)*AB$5," ")</f>
        <v xml:space="preserve"> </v>
      </c>
      <c r="AC449">
        <v>0</v>
      </c>
      <c r="AD449">
        <v>0</v>
      </c>
      <c r="AE449">
        <v>0</v>
      </c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</row>
    <row r="450" spans="1:48">
      <c r="A450" s="53">
        <f>RANK(Open[[#This Row],[PR Punkte]],Open[PR Punkte],0)</f>
        <v>332</v>
      </c>
      <c r="B450">
        <f>IF(Open[[#This Row],[PR Rang beim letzten Turnier]]&gt;Open[[#This Row],[PR Rang]],1,IF(Open[[#This Row],[PR Rang beim letzten Turnier]]=Open[[#This Row],[PR Rang]],0,-1))</f>
        <v>0</v>
      </c>
      <c r="C450" s="53">
        <f>RANK(Open[[#This Row],[PR Punkte]],Open[PR Punkte],0)</f>
        <v>332</v>
      </c>
      <c r="D450" s="1" t="s">
        <v>582</v>
      </c>
      <c r="E450" t="s">
        <v>7</v>
      </c>
      <c r="F450" s="99">
        <f>SUM(Open[[#This Row],[PR 1]:[PR 3]])</f>
        <v>0</v>
      </c>
      <c r="G450" s="52">
        <f>LARGE(Open[[#This Row],[TS ZH O/B 26.03.23]:[PR3]],1)</f>
        <v>0</v>
      </c>
      <c r="H450" s="52">
        <f>LARGE(Open[[#This Row],[TS ZH O/B 26.03.23]:[PR3]],2)</f>
        <v>0</v>
      </c>
      <c r="I450" s="52">
        <f>LARGE(Open[[#This Row],[TS ZH O/B 26.03.23]:[PR3]],3)</f>
        <v>0</v>
      </c>
      <c r="J450" s="1">
        <f t="shared" si="12"/>
        <v>332</v>
      </c>
      <c r="K450" s="52">
        <f t="shared" si="13"/>
        <v>0</v>
      </c>
      <c r="L450" s="52" t="str">
        <f>IFERROR(VLOOKUP(Open[[#This Row],[TS ZH O/B 26.03.23 Rang]],$AZ$7:$BA$101,2,0)*L$5," ")</f>
        <v xml:space="preserve"> </v>
      </c>
      <c r="M450" s="52" t="str">
        <f>IFERROR(VLOOKUP(Open[[#This Row],[TS SG O 29.04.23 Rang]],$AZ$7:$BA$101,2,0)*M$5," ")</f>
        <v xml:space="preserve"> </v>
      </c>
      <c r="N450" s="52" t="str">
        <f>IFERROR(VLOOKUP(Open[[#This Row],[TS ES O 11.06.23 Rang]],$AZ$7:$BA$101,2,0)*N$5," ")</f>
        <v xml:space="preserve"> </v>
      </c>
      <c r="O450" s="52" t="str">
        <f>IFERROR(VLOOKUP(Open[[#This Row],[TS SH O 24.06.23 Rang]],$AZ$7:$BA$101,2,0)*O$5," ")</f>
        <v xml:space="preserve"> </v>
      </c>
      <c r="P450" s="52" t="str">
        <f>IFERROR(VLOOKUP(Open[[#This Row],[TS LU O A 1.6.23 R]],$AZ$7:$BA$101,2,0)*P$5," ")</f>
        <v xml:space="preserve"> </v>
      </c>
      <c r="Q450" s="52" t="str">
        <f>IFERROR(VLOOKUP(Open[[#This Row],[TS LU O B 1.6.23 R]],$AZ$7:$BA$101,2,0)*Q$5," ")</f>
        <v xml:space="preserve"> </v>
      </c>
      <c r="R450" s="52" t="str">
        <f>IFERROR(VLOOKUP(Open[[#This Row],[TS ZH O/A 8.7.23 R]],$AZ$7:$BA$101,2,0)*R$5," ")</f>
        <v xml:space="preserve"> </v>
      </c>
      <c r="S450" s="148" t="str">
        <f>IFERROR(VLOOKUP(Open[[#This Row],[TS ZH O/B 8.7.23 R]],$AZ$7:$BA$101,2,0)*S$5," ")</f>
        <v xml:space="preserve"> </v>
      </c>
      <c r="T450" s="148" t="str">
        <f>IFERROR(VLOOKUP(Open[[#This Row],[TS BA O A 12.08.23 R]],$AZ$7:$BA$101,2,0)*T$5," ")</f>
        <v xml:space="preserve"> </v>
      </c>
      <c r="U450" s="148" t="str">
        <f>IFERROR(VLOOKUP(Open[[#This Row],[TS BA O B 12.08.23  R]],$AZ$7:$BA$101,2,0)*U$5," ")</f>
        <v xml:space="preserve"> </v>
      </c>
      <c r="V450" s="148" t="str">
        <f>IFERROR(VLOOKUP(Open[[#This Row],[SM LT O A 2.9.23 R]],$AZ$7:$BA$101,2,0)*V$5," ")</f>
        <v xml:space="preserve"> </v>
      </c>
      <c r="W450" s="148" t="str">
        <f>IFERROR(VLOOKUP(Open[[#This Row],[SM LT O B 2.9.23 R]],$AZ$7:$BA$101,2,0)*W$5," ")</f>
        <v xml:space="preserve"> </v>
      </c>
      <c r="X450" s="148" t="str">
        <f>IFERROR(VLOOKUP(Open[[#This Row],[TS LA O 16.9.23 R]],$AZ$7:$BA$101,2,0)*X$5," ")</f>
        <v xml:space="preserve"> </v>
      </c>
      <c r="Y450" s="148" t="str">
        <f>IFERROR(VLOOKUP(Open[[#This Row],[TS ZH O 8.10.23 R]],$AZ$7:$BA$101,2,0)*Y$5," ")</f>
        <v xml:space="preserve"> </v>
      </c>
      <c r="Z450" s="148" t="str">
        <f>IFERROR(VLOOKUP(Open[[#This Row],[TS ZH O/A 6.1.24 R]],$AZ$7:$BA$101,2,0)*Z$5," ")</f>
        <v xml:space="preserve"> </v>
      </c>
      <c r="AA450" s="148" t="str">
        <f>IFERROR(VLOOKUP(Open[[#This Row],[TS ZH O/B 6.1.24 R]],$AZ$7:$BA$101,2,0)*AA$5," ")</f>
        <v xml:space="preserve"> </v>
      </c>
      <c r="AB450" s="148" t="str">
        <f>IFERROR(VLOOKUP(Open[[#This Row],[TS SH O 13.1.24 R]],$AZ$7:$BA$101,2,0)*AB$5," ")</f>
        <v xml:space="preserve"> </v>
      </c>
      <c r="AC450">
        <v>0</v>
      </c>
      <c r="AD450">
        <v>0</v>
      </c>
      <c r="AE450">
        <v>0</v>
      </c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</row>
    <row r="451" spans="1:48">
      <c r="A451" s="53">
        <f>RANK(Open[[#This Row],[PR Punkte]],Open[PR Punkte],0)</f>
        <v>332</v>
      </c>
      <c r="B451">
        <f>IF(Open[[#This Row],[PR Rang beim letzten Turnier]]&gt;Open[[#This Row],[PR Rang]],1,IF(Open[[#This Row],[PR Rang beim letzten Turnier]]=Open[[#This Row],[PR Rang]],0,-1))</f>
        <v>0</v>
      </c>
      <c r="C451" s="53">
        <f>RANK(Open[[#This Row],[PR Punkte]],Open[PR Punkte],0)</f>
        <v>332</v>
      </c>
      <c r="D451" s="7" t="s">
        <v>236</v>
      </c>
      <c r="E451" t="s">
        <v>10</v>
      </c>
      <c r="F451" s="52">
        <f>SUM(Open[[#This Row],[PR 1]:[PR 3]])</f>
        <v>0</v>
      </c>
      <c r="G451" s="52">
        <f>LARGE(Open[[#This Row],[TS ZH O/B 26.03.23]:[PR3]],1)</f>
        <v>0</v>
      </c>
      <c r="H451" s="52">
        <f>LARGE(Open[[#This Row],[TS ZH O/B 26.03.23]:[PR3]],2)</f>
        <v>0</v>
      </c>
      <c r="I451" s="52">
        <f>LARGE(Open[[#This Row],[TS ZH O/B 26.03.23]:[PR3]],3)</f>
        <v>0</v>
      </c>
      <c r="J451" s="1">
        <f t="shared" si="12"/>
        <v>332</v>
      </c>
      <c r="K451" s="52">
        <f t="shared" si="13"/>
        <v>0</v>
      </c>
      <c r="L451" s="52" t="str">
        <f>IFERROR(VLOOKUP(Open[[#This Row],[TS ZH O/B 26.03.23 Rang]],$AZ$7:$BA$101,2,0)*L$5," ")</f>
        <v xml:space="preserve"> </v>
      </c>
      <c r="M451" s="52" t="str">
        <f>IFERROR(VLOOKUP(Open[[#This Row],[TS SG O 29.04.23 Rang]],$AZ$7:$BA$101,2,0)*M$5," ")</f>
        <v xml:space="preserve"> </v>
      </c>
      <c r="N451" s="52" t="str">
        <f>IFERROR(VLOOKUP(Open[[#This Row],[TS ES O 11.06.23 Rang]],$AZ$7:$BA$101,2,0)*N$5," ")</f>
        <v xml:space="preserve"> </v>
      </c>
      <c r="O451" s="52" t="str">
        <f>IFERROR(VLOOKUP(Open[[#This Row],[TS SH O 24.06.23 Rang]],$AZ$7:$BA$101,2,0)*O$5," ")</f>
        <v xml:space="preserve"> </v>
      </c>
      <c r="P451" s="52" t="str">
        <f>IFERROR(VLOOKUP(Open[[#This Row],[TS LU O A 1.6.23 R]],$AZ$7:$BA$101,2,0)*P$5," ")</f>
        <v xml:space="preserve"> </v>
      </c>
      <c r="Q451" s="52" t="str">
        <f>IFERROR(VLOOKUP(Open[[#This Row],[TS LU O B 1.6.23 R]],$AZ$7:$BA$101,2,0)*Q$5," ")</f>
        <v xml:space="preserve"> </v>
      </c>
      <c r="R451" s="52" t="str">
        <f>IFERROR(VLOOKUP(Open[[#This Row],[TS ZH O/A 8.7.23 R]],$AZ$7:$BA$101,2,0)*R$5," ")</f>
        <v xml:space="preserve"> </v>
      </c>
      <c r="S451" s="148" t="str">
        <f>IFERROR(VLOOKUP(Open[[#This Row],[TS ZH O/B 8.7.23 R]],$AZ$7:$BA$101,2,0)*S$5," ")</f>
        <v xml:space="preserve"> </v>
      </c>
      <c r="T451" s="148" t="str">
        <f>IFERROR(VLOOKUP(Open[[#This Row],[TS BA O A 12.08.23 R]],$AZ$7:$BA$101,2,0)*T$5," ")</f>
        <v xml:space="preserve"> </v>
      </c>
      <c r="U451" s="148" t="str">
        <f>IFERROR(VLOOKUP(Open[[#This Row],[TS BA O B 12.08.23  R]],$AZ$7:$BA$101,2,0)*U$5," ")</f>
        <v xml:space="preserve"> </v>
      </c>
      <c r="V451" s="148" t="str">
        <f>IFERROR(VLOOKUP(Open[[#This Row],[SM LT O A 2.9.23 R]],$AZ$7:$BA$101,2,0)*V$5," ")</f>
        <v xml:space="preserve"> </v>
      </c>
      <c r="W451" s="148" t="str">
        <f>IFERROR(VLOOKUP(Open[[#This Row],[SM LT O B 2.9.23 R]],$AZ$7:$BA$101,2,0)*W$5," ")</f>
        <v xml:space="preserve"> </v>
      </c>
      <c r="X451" s="148" t="str">
        <f>IFERROR(VLOOKUP(Open[[#This Row],[TS LA O 16.9.23 R]],$AZ$7:$BA$101,2,0)*X$5," ")</f>
        <v xml:space="preserve"> </v>
      </c>
      <c r="Y451" s="148" t="str">
        <f>IFERROR(VLOOKUP(Open[[#This Row],[TS ZH O 8.10.23 R]],$AZ$7:$BA$101,2,0)*Y$5," ")</f>
        <v xml:space="preserve"> </v>
      </c>
      <c r="Z451" s="148" t="str">
        <f>IFERROR(VLOOKUP(Open[[#This Row],[TS ZH O/A 6.1.24 R]],$AZ$7:$BA$101,2,0)*Z$5," ")</f>
        <v xml:space="preserve"> </v>
      </c>
      <c r="AA451" s="148" t="str">
        <f>IFERROR(VLOOKUP(Open[[#This Row],[TS ZH O/B 6.1.24 R]],$AZ$7:$BA$101,2,0)*AA$5," ")</f>
        <v xml:space="preserve"> </v>
      </c>
      <c r="AB451" s="148" t="str">
        <f>IFERROR(VLOOKUP(Open[[#This Row],[TS SH O 13.1.24 R]],$AZ$7:$BA$101,2,0)*AB$5," ")</f>
        <v xml:space="preserve"> </v>
      </c>
      <c r="AC451">
        <v>0</v>
      </c>
      <c r="AD451">
        <v>0</v>
      </c>
      <c r="AE451">
        <v>0</v>
      </c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</row>
    <row r="452" spans="1:48">
      <c r="A452" s="53">
        <f>RANK(Open[[#This Row],[PR Punkte]],Open[PR Punkte],0)</f>
        <v>332</v>
      </c>
      <c r="B452">
        <f>IF(Open[[#This Row],[PR Rang beim letzten Turnier]]&gt;Open[[#This Row],[PR Rang]],1,IF(Open[[#This Row],[PR Rang beim letzten Turnier]]=Open[[#This Row],[PR Rang]],0,-1))</f>
        <v>0</v>
      </c>
      <c r="C452" s="53">
        <f>RANK(Open[[#This Row],[PR Punkte]],Open[PR Punkte],0)</f>
        <v>332</v>
      </c>
      <c r="D452" s="1" t="s">
        <v>586</v>
      </c>
      <c r="E452" t="s">
        <v>10</v>
      </c>
      <c r="F452" s="99">
        <f>SUM(Open[[#This Row],[PR 1]:[PR 3]])</f>
        <v>0</v>
      </c>
      <c r="G452" s="52">
        <f>LARGE(Open[[#This Row],[TS ZH O/B 26.03.23]:[PR3]],1)</f>
        <v>0</v>
      </c>
      <c r="H452" s="52">
        <f>LARGE(Open[[#This Row],[TS ZH O/B 26.03.23]:[PR3]],2)</f>
        <v>0</v>
      </c>
      <c r="I452" s="52">
        <f>LARGE(Open[[#This Row],[TS ZH O/B 26.03.23]:[PR3]],3)</f>
        <v>0</v>
      </c>
      <c r="J452" s="1">
        <f t="shared" si="12"/>
        <v>332</v>
      </c>
      <c r="K452" s="52">
        <f t="shared" si="13"/>
        <v>0</v>
      </c>
      <c r="L452" s="52" t="str">
        <f>IFERROR(VLOOKUP(Open[[#This Row],[TS ZH O/B 26.03.23 Rang]],$AZ$7:$BA$101,2,0)*L$5," ")</f>
        <v xml:space="preserve"> </v>
      </c>
      <c r="M452" s="52" t="str">
        <f>IFERROR(VLOOKUP(Open[[#This Row],[TS SG O 29.04.23 Rang]],$AZ$7:$BA$101,2,0)*M$5," ")</f>
        <v xml:space="preserve"> </v>
      </c>
      <c r="N452" s="52" t="str">
        <f>IFERROR(VLOOKUP(Open[[#This Row],[TS ES O 11.06.23 Rang]],$AZ$7:$BA$101,2,0)*N$5," ")</f>
        <v xml:space="preserve"> </v>
      </c>
      <c r="O452" s="52" t="str">
        <f>IFERROR(VLOOKUP(Open[[#This Row],[TS SH O 24.06.23 Rang]],$AZ$7:$BA$101,2,0)*O$5," ")</f>
        <v xml:space="preserve"> </v>
      </c>
      <c r="P452" s="52" t="str">
        <f>IFERROR(VLOOKUP(Open[[#This Row],[TS LU O A 1.6.23 R]],$AZ$7:$BA$101,2,0)*P$5," ")</f>
        <v xml:space="preserve"> </v>
      </c>
      <c r="Q452" s="52" t="str">
        <f>IFERROR(VLOOKUP(Open[[#This Row],[TS LU O B 1.6.23 R]],$AZ$7:$BA$101,2,0)*Q$5," ")</f>
        <v xml:space="preserve"> </v>
      </c>
      <c r="R452" s="52" t="str">
        <f>IFERROR(VLOOKUP(Open[[#This Row],[TS ZH O/A 8.7.23 R]],$AZ$7:$BA$101,2,0)*R$5," ")</f>
        <v xml:space="preserve"> </v>
      </c>
      <c r="S452" s="148" t="str">
        <f>IFERROR(VLOOKUP(Open[[#This Row],[TS ZH O/B 8.7.23 R]],$AZ$7:$BA$101,2,0)*S$5," ")</f>
        <v xml:space="preserve"> </v>
      </c>
      <c r="T452" s="148" t="str">
        <f>IFERROR(VLOOKUP(Open[[#This Row],[TS BA O A 12.08.23 R]],$AZ$7:$BA$101,2,0)*T$5," ")</f>
        <v xml:space="preserve"> </v>
      </c>
      <c r="U452" s="148" t="str">
        <f>IFERROR(VLOOKUP(Open[[#This Row],[TS BA O B 12.08.23  R]],$AZ$7:$BA$101,2,0)*U$5," ")</f>
        <v xml:space="preserve"> </v>
      </c>
      <c r="V452" s="148" t="str">
        <f>IFERROR(VLOOKUP(Open[[#This Row],[SM LT O A 2.9.23 R]],$AZ$7:$BA$101,2,0)*V$5," ")</f>
        <v xml:space="preserve"> </v>
      </c>
      <c r="W452" s="148" t="str">
        <f>IFERROR(VLOOKUP(Open[[#This Row],[SM LT O B 2.9.23 R]],$AZ$7:$BA$101,2,0)*W$5," ")</f>
        <v xml:space="preserve"> </v>
      </c>
      <c r="X452" s="148" t="str">
        <f>IFERROR(VLOOKUP(Open[[#This Row],[TS LA O 16.9.23 R]],$AZ$7:$BA$101,2,0)*X$5," ")</f>
        <v xml:space="preserve"> </v>
      </c>
      <c r="Y452" s="148" t="str">
        <f>IFERROR(VLOOKUP(Open[[#This Row],[TS ZH O 8.10.23 R]],$AZ$7:$BA$101,2,0)*Y$5," ")</f>
        <v xml:space="preserve"> </v>
      </c>
      <c r="Z452" s="148" t="str">
        <f>IFERROR(VLOOKUP(Open[[#This Row],[TS ZH O/A 6.1.24 R]],$AZ$7:$BA$101,2,0)*Z$5," ")</f>
        <v xml:space="preserve"> </v>
      </c>
      <c r="AA452" s="148" t="str">
        <f>IFERROR(VLOOKUP(Open[[#This Row],[TS ZH O/B 6.1.24 R]],$AZ$7:$BA$101,2,0)*AA$5," ")</f>
        <v xml:space="preserve"> </v>
      </c>
      <c r="AB452" s="148" t="str">
        <f>IFERROR(VLOOKUP(Open[[#This Row],[TS SH O 13.1.24 R]],$AZ$7:$BA$101,2,0)*AB$5," ")</f>
        <v xml:space="preserve"> </v>
      </c>
      <c r="AC452">
        <v>0</v>
      </c>
      <c r="AD452">
        <v>0</v>
      </c>
      <c r="AE452">
        <v>0</v>
      </c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</row>
    <row r="453" spans="1:48">
      <c r="A453" s="53">
        <f>RANK(Open[[#This Row],[PR Punkte]],Open[PR Punkte],0)</f>
        <v>332</v>
      </c>
      <c r="B453">
        <f>IF(Open[[#This Row],[PR Rang beim letzten Turnier]]&gt;Open[[#This Row],[PR Rang]],1,IF(Open[[#This Row],[PR Rang beim letzten Turnier]]=Open[[#This Row],[PR Rang]],0,-1))</f>
        <v>0</v>
      </c>
      <c r="C453" s="53">
        <f>RANK(Open[[#This Row],[PR Punkte]],Open[PR Punkte],0)</f>
        <v>332</v>
      </c>
      <c r="D453" s="7" t="s">
        <v>239</v>
      </c>
      <c r="E453" t="s">
        <v>10</v>
      </c>
      <c r="F453" s="52">
        <f>SUM(Open[[#This Row],[PR 1]:[PR 3]])</f>
        <v>0</v>
      </c>
      <c r="G453" s="52">
        <f>LARGE(Open[[#This Row],[TS ZH O/B 26.03.23]:[PR3]],1)</f>
        <v>0</v>
      </c>
      <c r="H453" s="52">
        <f>LARGE(Open[[#This Row],[TS ZH O/B 26.03.23]:[PR3]],2)</f>
        <v>0</v>
      </c>
      <c r="I453" s="52">
        <f>LARGE(Open[[#This Row],[TS ZH O/B 26.03.23]:[PR3]],3)</f>
        <v>0</v>
      </c>
      <c r="J453" s="1">
        <f t="shared" si="12"/>
        <v>332</v>
      </c>
      <c r="K453" s="52">
        <f t="shared" si="13"/>
        <v>0</v>
      </c>
      <c r="L453" s="52" t="str">
        <f>IFERROR(VLOOKUP(Open[[#This Row],[TS ZH O/B 26.03.23 Rang]],$AZ$7:$BA$101,2,0)*L$5," ")</f>
        <v xml:space="preserve"> </v>
      </c>
      <c r="M453" s="52" t="str">
        <f>IFERROR(VLOOKUP(Open[[#This Row],[TS SG O 29.04.23 Rang]],$AZ$7:$BA$101,2,0)*M$5," ")</f>
        <v xml:space="preserve"> </v>
      </c>
      <c r="N453" s="52" t="str">
        <f>IFERROR(VLOOKUP(Open[[#This Row],[TS ES O 11.06.23 Rang]],$AZ$7:$BA$101,2,0)*N$5," ")</f>
        <v xml:space="preserve"> </v>
      </c>
      <c r="O453" s="52" t="str">
        <f>IFERROR(VLOOKUP(Open[[#This Row],[TS SH O 24.06.23 Rang]],$AZ$7:$BA$101,2,0)*O$5," ")</f>
        <v xml:space="preserve"> </v>
      </c>
      <c r="P453" s="52" t="str">
        <f>IFERROR(VLOOKUP(Open[[#This Row],[TS LU O A 1.6.23 R]],$AZ$7:$BA$101,2,0)*P$5," ")</f>
        <v xml:space="preserve"> </v>
      </c>
      <c r="Q453" s="52" t="str">
        <f>IFERROR(VLOOKUP(Open[[#This Row],[TS LU O B 1.6.23 R]],$AZ$7:$BA$101,2,0)*Q$5," ")</f>
        <v xml:space="preserve"> </v>
      </c>
      <c r="R453" s="52" t="str">
        <f>IFERROR(VLOOKUP(Open[[#This Row],[TS ZH O/A 8.7.23 R]],$AZ$7:$BA$101,2,0)*R$5," ")</f>
        <v xml:space="preserve"> </v>
      </c>
      <c r="S453" s="148" t="str">
        <f>IFERROR(VLOOKUP(Open[[#This Row],[TS ZH O/B 8.7.23 R]],$AZ$7:$BA$101,2,0)*S$5," ")</f>
        <v xml:space="preserve"> </v>
      </c>
      <c r="T453" s="148" t="str">
        <f>IFERROR(VLOOKUP(Open[[#This Row],[TS BA O A 12.08.23 R]],$AZ$7:$BA$101,2,0)*T$5," ")</f>
        <v xml:space="preserve"> </v>
      </c>
      <c r="U453" s="148" t="str">
        <f>IFERROR(VLOOKUP(Open[[#This Row],[TS BA O B 12.08.23  R]],$AZ$7:$BA$101,2,0)*U$5," ")</f>
        <v xml:space="preserve"> </v>
      </c>
      <c r="V453" s="148" t="str">
        <f>IFERROR(VLOOKUP(Open[[#This Row],[SM LT O A 2.9.23 R]],$AZ$7:$BA$101,2,0)*V$5," ")</f>
        <v xml:space="preserve"> </v>
      </c>
      <c r="W453" s="148" t="str">
        <f>IFERROR(VLOOKUP(Open[[#This Row],[SM LT O B 2.9.23 R]],$AZ$7:$BA$101,2,0)*W$5," ")</f>
        <v xml:space="preserve"> </v>
      </c>
      <c r="X453" s="148" t="str">
        <f>IFERROR(VLOOKUP(Open[[#This Row],[TS LA O 16.9.23 R]],$AZ$7:$BA$101,2,0)*X$5," ")</f>
        <v xml:space="preserve"> </v>
      </c>
      <c r="Y453" s="148" t="str">
        <f>IFERROR(VLOOKUP(Open[[#This Row],[TS ZH O 8.10.23 R]],$AZ$7:$BA$101,2,0)*Y$5," ")</f>
        <v xml:space="preserve"> </v>
      </c>
      <c r="Z453" s="148" t="str">
        <f>IFERROR(VLOOKUP(Open[[#This Row],[TS ZH O/A 6.1.24 R]],$AZ$7:$BA$101,2,0)*Z$5," ")</f>
        <v xml:space="preserve"> </v>
      </c>
      <c r="AA453" s="148" t="str">
        <f>IFERROR(VLOOKUP(Open[[#This Row],[TS ZH O/B 6.1.24 R]],$AZ$7:$BA$101,2,0)*AA$5," ")</f>
        <v xml:space="preserve"> </v>
      </c>
      <c r="AB453" s="148" t="str">
        <f>IFERROR(VLOOKUP(Open[[#This Row],[TS SH O 13.1.24 R]],$AZ$7:$BA$101,2,0)*AB$5," ")</f>
        <v xml:space="preserve"> </v>
      </c>
      <c r="AC453">
        <v>0</v>
      </c>
      <c r="AD453">
        <v>0</v>
      </c>
      <c r="AE453">
        <v>0</v>
      </c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</row>
    <row r="454" spans="1:48">
      <c r="A454" s="53">
        <f>RANK(Open[[#This Row],[PR Punkte]],Open[PR Punkte],0)</f>
        <v>332</v>
      </c>
      <c r="B454">
        <f>IF(Open[[#This Row],[PR Rang beim letzten Turnier]]&gt;Open[[#This Row],[PR Rang]],1,IF(Open[[#This Row],[PR Rang beim letzten Turnier]]=Open[[#This Row],[PR Rang]],0,-1))</f>
        <v>0</v>
      </c>
      <c r="C454" s="53">
        <f>RANK(Open[[#This Row],[PR Punkte]],Open[PR Punkte],0)</f>
        <v>332</v>
      </c>
      <c r="D454" s="7" t="s">
        <v>238</v>
      </c>
      <c r="E454" t="s">
        <v>10</v>
      </c>
      <c r="F454" s="52">
        <f>SUM(Open[[#This Row],[PR 1]:[PR 3]])</f>
        <v>0</v>
      </c>
      <c r="G454" s="52">
        <f>LARGE(Open[[#This Row],[TS ZH O/B 26.03.23]:[PR3]],1)</f>
        <v>0</v>
      </c>
      <c r="H454" s="52">
        <f>LARGE(Open[[#This Row],[TS ZH O/B 26.03.23]:[PR3]],2)</f>
        <v>0</v>
      </c>
      <c r="I454" s="52">
        <f>LARGE(Open[[#This Row],[TS ZH O/B 26.03.23]:[PR3]],3)</f>
        <v>0</v>
      </c>
      <c r="J454" s="1">
        <f t="shared" si="12"/>
        <v>332</v>
      </c>
      <c r="K454" s="52">
        <f t="shared" si="13"/>
        <v>0</v>
      </c>
      <c r="L454" s="52" t="str">
        <f>IFERROR(VLOOKUP(Open[[#This Row],[TS ZH O/B 26.03.23 Rang]],$AZ$7:$BA$101,2,0)*L$5," ")</f>
        <v xml:space="preserve"> </v>
      </c>
      <c r="M454" s="52" t="str">
        <f>IFERROR(VLOOKUP(Open[[#This Row],[TS SG O 29.04.23 Rang]],$AZ$7:$BA$101,2,0)*M$5," ")</f>
        <v xml:space="preserve"> </v>
      </c>
      <c r="N454" s="52" t="str">
        <f>IFERROR(VLOOKUP(Open[[#This Row],[TS ES O 11.06.23 Rang]],$AZ$7:$BA$101,2,0)*N$5," ")</f>
        <v xml:space="preserve"> </v>
      </c>
      <c r="O454" s="52" t="str">
        <f>IFERROR(VLOOKUP(Open[[#This Row],[TS SH O 24.06.23 Rang]],$AZ$7:$BA$101,2,0)*O$5," ")</f>
        <v xml:space="preserve"> </v>
      </c>
      <c r="P454" s="52" t="str">
        <f>IFERROR(VLOOKUP(Open[[#This Row],[TS LU O A 1.6.23 R]],$AZ$7:$BA$101,2,0)*P$5," ")</f>
        <v xml:space="preserve"> </v>
      </c>
      <c r="Q454" s="52" t="str">
        <f>IFERROR(VLOOKUP(Open[[#This Row],[TS LU O B 1.6.23 R]],$AZ$7:$BA$101,2,0)*Q$5," ")</f>
        <v xml:space="preserve"> </v>
      </c>
      <c r="R454" s="52" t="str">
        <f>IFERROR(VLOOKUP(Open[[#This Row],[TS ZH O/A 8.7.23 R]],$AZ$7:$BA$101,2,0)*R$5," ")</f>
        <v xml:space="preserve"> </v>
      </c>
      <c r="S454" s="148" t="str">
        <f>IFERROR(VLOOKUP(Open[[#This Row],[TS ZH O/B 8.7.23 R]],$AZ$7:$BA$101,2,0)*S$5," ")</f>
        <v xml:space="preserve"> </v>
      </c>
      <c r="T454" s="148" t="str">
        <f>IFERROR(VLOOKUP(Open[[#This Row],[TS BA O A 12.08.23 R]],$AZ$7:$BA$101,2,0)*T$5," ")</f>
        <v xml:space="preserve"> </v>
      </c>
      <c r="U454" s="148" t="str">
        <f>IFERROR(VLOOKUP(Open[[#This Row],[TS BA O B 12.08.23  R]],$AZ$7:$BA$101,2,0)*U$5," ")</f>
        <v xml:space="preserve"> </v>
      </c>
      <c r="V454" s="148" t="str">
        <f>IFERROR(VLOOKUP(Open[[#This Row],[SM LT O A 2.9.23 R]],$AZ$7:$BA$101,2,0)*V$5," ")</f>
        <v xml:space="preserve"> </v>
      </c>
      <c r="W454" s="148" t="str">
        <f>IFERROR(VLOOKUP(Open[[#This Row],[SM LT O B 2.9.23 R]],$AZ$7:$BA$101,2,0)*W$5," ")</f>
        <v xml:space="preserve"> </v>
      </c>
      <c r="X454" s="148" t="str">
        <f>IFERROR(VLOOKUP(Open[[#This Row],[TS LA O 16.9.23 R]],$AZ$7:$BA$101,2,0)*X$5," ")</f>
        <v xml:space="preserve"> </v>
      </c>
      <c r="Y454" s="148" t="str">
        <f>IFERROR(VLOOKUP(Open[[#This Row],[TS ZH O 8.10.23 R]],$AZ$7:$BA$101,2,0)*Y$5," ")</f>
        <v xml:space="preserve"> </v>
      </c>
      <c r="Z454" s="148" t="str">
        <f>IFERROR(VLOOKUP(Open[[#This Row],[TS ZH O/A 6.1.24 R]],$AZ$7:$BA$101,2,0)*Z$5," ")</f>
        <v xml:space="preserve"> </v>
      </c>
      <c r="AA454" s="148" t="str">
        <f>IFERROR(VLOOKUP(Open[[#This Row],[TS ZH O/B 6.1.24 R]],$AZ$7:$BA$101,2,0)*AA$5," ")</f>
        <v xml:space="preserve"> </v>
      </c>
      <c r="AB454" s="148" t="str">
        <f>IFERROR(VLOOKUP(Open[[#This Row],[TS SH O 13.1.24 R]],$AZ$7:$BA$101,2,0)*AB$5," ")</f>
        <v xml:space="preserve"> </v>
      </c>
      <c r="AC454">
        <v>0</v>
      </c>
      <c r="AD454">
        <v>0</v>
      </c>
      <c r="AE454">
        <v>0</v>
      </c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</row>
    <row r="455" spans="1:48">
      <c r="A455" s="53">
        <f>RANK(Open[[#This Row],[PR Punkte]],Open[PR Punkte],0)</f>
        <v>332</v>
      </c>
      <c r="B455">
        <f>IF(Open[[#This Row],[PR Rang beim letzten Turnier]]&gt;Open[[#This Row],[PR Rang]],1,IF(Open[[#This Row],[PR Rang beim letzten Turnier]]=Open[[#This Row],[PR Rang]],0,-1))</f>
        <v>0</v>
      </c>
      <c r="C455" s="53">
        <f>RANK(Open[[#This Row],[PR Punkte]],Open[PR Punkte],0)</f>
        <v>332</v>
      </c>
      <c r="D455" s="7" t="s">
        <v>245</v>
      </c>
      <c r="E455" t="s">
        <v>10</v>
      </c>
      <c r="F455" s="52">
        <f>SUM(Open[[#This Row],[PR 1]:[PR 3]])</f>
        <v>0</v>
      </c>
      <c r="G455" s="52">
        <f>LARGE(Open[[#This Row],[TS ZH O/B 26.03.23]:[PR3]],1)</f>
        <v>0</v>
      </c>
      <c r="H455" s="52">
        <f>LARGE(Open[[#This Row],[TS ZH O/B 26.03.23]:[PR3]],2)</f>
        <v>0</v>
      </c>
      <c r="I455" s="52">
        <f>LARGE(Open[[#This Row],[TS ZH O/B 26.03.23]:[PR3]],3)</f>
        <v>0</v>
      </c>
      <c r="J455" s="1">
        <f t="shared" ref="J455:J518" si="14">RANK(K455,$K$7:$K$944,0)</f>
        <v>332</v>
      </c>
      <c r="K455" s="52">
        <f t="shared" ref="K455:K518" si="15">SUM(L455:AE455)</f>
        <v>0</v>
      </c>
      <c r="L455" s="52" t="str">
        <f>IFERROR(VLOOKUP(Open[[#This Row],[TS ZH O/B 26.03.23 Rang]],$AZ$7:$BA$101,2,0)*L$5," ")</f>
        <v xml:space="preserve"> </v>
      </c>
      <c r="M455" s="52" t="str">
        <f>IFERROR(VLOOKUP(Open[[#This Row],[TS SG O 29.04.23 Rang]],$AZ$7:$BA$101,2,0)*M$5," ")</f>
        <v xml:space="preserve"> </v>
      </c>
      <c r="N455" s="52" t="str">
        <f>IFERROR(VLOOKUP(Open[[#This Row],[TS ES O 11.06.23 Rang]],$AZ$7:$BA$101,2,0)*N$5," ")</f>
        <v xml:space="preserve"> </v>
      </c>
      <c r="O455" s="52" t="str">
        <f>IFERROR(VLOOKUP(Open[[#This Row],[TS SH O 24.06.23 Rang]],$AZ$7:$BA$101,2,0)*O$5," ")</f>
        <v xml:space="preserve"> </v>
      </c>
      <c r="P455" s="52" t="str">
        <f>IFERROR(VLOOKUP(Open[[#This Row],[TS LU O A 1.6.23 R]],$AZ$7:$BA$101,2,0)*P$5," ")</f>
        <v xml:space="preserve"> </v>
      </c>
      <c r="Q455" s="52" t="str">
        <f>IFERROR(VLOOKUP(Open[[#This Row],[TS LU O B 1.6.23 R]],$AZ$7:$BA$101,2,0)*Q$5," ")</f>
        <v xml:space="preserve"> </v>
      </c>
      <c r="R455" s="52" t="str">
        <f>IFERROR(VLOOKUP(Open[[#This Row],[TS ZH O/A 8.7.23 R]],$AZ$7:$BA$101,2,0)*R$5," ")</f>
        <v xml:space="preserve"> </v>
      </c>
      <c r="S455" s="148" t="str">
        <f>IFERROR(VLOOKUP(Open[[#This Row],[TS ZH O/B 8.7.23 R]],$AZ$7:$BA$101,2,0)*S$5," ")</f>
        <v xml:space="preserve"> </v>
      </c>
      <c r="T455" s="148" t="str">
        <f>IFERROR(VLOOKUP(Open[[#This Row],[TS BA O A 12.08.23 R]],$AZ$7:$BA$101,2,0)*T$5," ")</f>
        <v xml:space="preserve"> </v>
      </c>
      <c r="U455" s="148" t="str">
        <f>IFERROR(VLOOKUP(Open[[#This Row],[TS BA O B 12.08.23  R]],$AZ$7:$BA$101,2,0)*U$5," ")</f>
        <v xml:space="preserve"> </v>
      </c>
      <c r="V455" s="148" t="str">
        <f>IFERROR(VLOOKUP(Open[[#This Row],[SM LT O A 2.9.23 R]],$AZ$7:$BA$101,2,0)*V$5," ")</f>
        <v xml:space="preserve"> </v>
      </c>
      <c r="W455" s="148" t="str">
        <f>IFERROR(VLOOKUP(Open[[#This Row],[SM LT O B 2.9.23 R]],$AZ$7:$BA$101,2,0)*W$5," ")</f>
        <v xml:space="preserve"> </v>
      </c>
      <c r="X455" s="148" t="str">
        <f>IFERROR(VLOOKUP(Open[[#This Row],[TS LA O 16.9.23 R]],$AZ$7:$BA$101,2,0)*X$5," ")</f>
        <v xml:space="preserve"> </v>
      </c>
      <c r="Y455" s="148" t="str">
        <f>IFERROR(VLOOKUP(Open[[#This Row],[TS ZH O 8.10.23 R]],$AZ$7:$BA$101,2,0)*Y$5," ")</f>
        <v xml:space="preserve"> </v>
      </c>
      <c r="Z455" s="148" t="str">
        <f>IFERROR(VLOOKUP(Open[[#This Row],[TS ZH O/A 6.1.24 R]],$AZ$7:$BA$101,2,0)*Z$5," ")</f>
        <v xml:space="preserve"> </v>
      </c>
      <c r="AA455" s="148" t="str">
        <f>IFERROR(VLOOKUP(Open[[#This Row],[TS ZH O/B 6.1.24 R]],$AZ$7:$BA$101,2,0)*AA$5," ")</f>
        <v xml:space="preserve"> </v>
      </c>
      <c r="AB455" s="148" t="str">
        <f>IFERROR(VLOOKUP(Open[[#This Row],[TS SH O 13.1.24 R]],$AZ$7:$BA$101,2,0)*AB$5," ")</f>
        <v xml:space="preserve"> </v>
      </c>
      <c r="AC455">
        <v>0</v>
      </c>
      <c r="AD455">
        <v>0</v>
      </c>
      <c r="AE455">
        <v>0</v>
      </c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</row>
    <row r="456" spans="1:48">
      <c r="A456" s="53">
        <f>RANK(Open[[#This Row],[PR Punkte]],Open[PR Punkte],0)</f>
        <v>332</v>
      </c>
      <c r="B456">
        <f>IF(Open[[#This Row],[PR Rang beim letzten Turnier]]&gt;Open[[#This Row],[PR Rang]],1,IF(Open[[#This Row],[PR Rang beim letzten Turnier]]=Open[[#This Row],[PR Rang]],0,-1))</f>
        <v>0</v>
      </c>
      <c r="C456" s="53">
        <f>RANK(Open[[#This Row],[PR Punkte]],Open[PR Punkte],0)</f>
        <v>332</v>
      </c>
      <c r="D456" s="1" t="s">
        <v>590</v>
      </c>
      <c r="E456" t="s">
        <v>10</v>
      </c>
      <c r="F456" s="99">
        <f>SUM(Open[[#This Row],[PR 1]:[PR 3]])</f>
        <v>0</v>
      </c>
      <c r="G456" s="52">
        <f>LARGE(Open[[#This Row],[TS ZH O/B 26.03.23]:[PR3]],1)</f>
        <v>0</v>
      </c>
      <c r="H456" s="52">
        <f>LARGE(Open[[#This Row],[TS ZH O/B 26.03.23]:[PR3]],2)</f>
        <v>0</v>
      </c>
      <c r="I456" s="52">
        <f>LARGE(Open[[#This Row],[TS ZH O/B 26.03.23]:[PR3]],3)</f>
        <v>0</v>
      </c>
      <c r="J456" s="1">
        <f t="shared" si="14"/>
        <v>332</v>
      </c>
      <c r="K456" s="52">
        <f t="shared" si="15"/>
        <v>0</v>
      </c>
      <c r="L456" s="52" t="str">
        <f>IFERROR(VLOOKUP(Open[[#This Row],[TS ZH O/B 26.03.23 Rang]],$AZ$7:$BA$101,2,0)*L$5," ")</f>
        <v xml:space="preserve"> </v>
      </c>
      <c r="M456" s="52" t="str">
        <f>IFERROR(VLOOKUP(Open[[#This Row],[TS SG O 29.04.23 Rang]],$AZ$7:$BA$101,2,0)*M$5," ")</f>
        <v xml:space="preserve"> </v>
      </c>
      <c r="N456" s="52" t="str">
        <f>IFERROR(VLOOKUP(Open[[#This Row],[TS ES O 11.06.23 Rang]],$AZ$7:$BA$101,2,0)*N$5," ")</f>
        <v xml:space="preserve"> </v>
      </c>
      <c r="O456" s="52" t="str">
        <f>IFERROR(VLOOKUP(Open[[#This Row],[TS SH O 24.06.23 Rang]],$AZ$7:$BA$101,2,0)*O$5," ")</f>
        <v xml:space="preserve"> </v>
      </c>
      <c r="P456" s="52" t="str">
        <f>IFERROR(VLOOKUP(Open[[#This Row],[TS LU O A 1.6.23 R]],$AZ$7:$BA$101,2,0)*P$5," ")</f>
        <v xml:space="preserve"> </v>
      </c>
      <c r="Q456" s="52" t="str">
        <f>IFERROR(VLOOKUP(Open[[#This Row],[TS LU O B 1.6.23 R]],$AZ$7:$BA$101,2,0)*Q$5," ")</f>
        <v xml:space="preserve"> </v>
      </c>
      <c r="R456" s="52" t="str">
        <f>IFERROR(VLOOKUP(Open[[#This Row],[TS ZH O/A 8.7.23 R]],$AZ$7:$BA$101,2,0)*R$5," ")</f>
        <v xml:space="preserve"> </v>
      </c>
      <c r="S456" s="148" t="str">
        <f>IFERROR(VLOOKUP(Open[[#This Row],[TS ZH O/B 8.7.23 R]],$AZ$7:$BA$101,2,0)*S$5," ")</f>
        <v xml:space="preserve"> </v>
      </c>
      <c r="T456" s="148" t="str">
        <f>IFERROR(VLOOKUP(Open[[#This Row],[TS BA O A 12.08.23 R]],$AZ$7:$BA$101,2,0)*T$5," ")</f>
        <v xml:space="preserve"> </v>
      </c>
      <c r="U456" s="148" t="str">
        <f>IFERROR(VLOOKUP(Open[[#This Row],[TS BA O B 12.08.23  R]],$AZ$7:$BA$101,2,0)*U$5," ")</f>
        <v xml:space="preserve"> </v>
      </c>
      <c r="V456" s="148" t="str">
        <f>IFERROR(VLOOKUP(Open[[#This Row],[SM LT O A 2.9.23 R]],$AZ$7:$BA$101,2,0)*V$5," ")</f>
        <v xml:space="preserve"> </v>
      </c>
      <c r="W456" s="148" t="str">
        <f>IFERROR(VLOOKUP(Open[[#This Row],[SM LT O B 2.9.23 R]],$AZ$7:$BA$101,2,0)*W$5," ")</f>
        <v xml:space="preserve"> </v>
      </c>
      <c r="X456" s="148" t="str">
        <f>IFERROR(VLOOKUP(Open[[#This Row],[TS LA O 16.9.23 R]],$AZ$7:$BA$101,2,0)*X$5," ")</f>
        <v xml:space="preserve"> </v>
      </c>
      <c r="Y456" s="148" t="str">
        <f>IFERROR(VLOOKUP(Open[[#This Row],[TS ZH O 8.10.23 R]],$AZ$7:$BA$101,2,0)*Y$5," ")</f>
        <v xml:space="preserve"> </v>
      </c>
      <c r="Z456" s="148" t="str">
        <f>IFERROR(VLOOKUP(Open[[#This Row],[TS ZH O/A 6.1.24 R]],$AZ$7:$BA$101,2,0)*Z$5," ")</f>
        <v xml:space="preserve"> </v>
      </c>
      <c r="AA456" s="148" t="str">
        <f>IFERROR(VLOOKUP(Open[[#This Row],[TS ZH O/B 6.1.24 R]],$AZ$7:$BA$101,2,0)*AA$5," ")</f>
        <v xml:space="preserve"> </v>
      </c>
      <c r="AB456" s="148" t="str">
        <f>IFERROR(VLOOKUP(Open[[#This Row],[TS SH O 13.1.24 R]],$AZ$7:$BA$101,2,0)*AB$5," ")</f>
        <v xml:space="preserve"> </v>
      </c>
      <c r="AC456">
        <v>0</v>
      </c>
      <c r="AD456">
        <v>0</v>
      </c>
      <c r="AE456">
        <v>0</v>
      </c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</row>
    <row r="457" spans="1:48">
      <c r="A457" s="53">
        <f>RANK(Open[[#This Row],[PR Punkte]],Open[PR Punkte],0)</f>
        <v>332</v>
      </c>
      <c r="B457">
        <f>IF(Open[[#This Row],[PR Rang beim letzten Turnier]]&gt;Open[[#This Row],[PR Rang]],1,IF(Open[[#This Row],[PR Rang beim letzten Turnier]]=Open[[#This Row],[PR Rang]],0,-1))</f>
        <v>0</v>
      </c>
      <c r="C457" s="53">
        <f>RANK(Open[[#This Row],[PR Punkte]],Open[PR Punkte],0)</f>
        <v>332</v>
      </c>
      <c r="D457" s="1" t="s">
        <v>591</v>
      </c>
      <c r="E457" t="s">
        <v>10</v>
      </c>
      <c r="F457" s="99">
        <f>SUM(Open[[#This Row],[PR 1]:[PR 3]])</f>
        <v>0</v>
      </c>
      <c r="G457" s="52">
        <f>LARGE(Open[[#This Row],[TS ZH O/B 26.03.23]:[PR3]],1)</f>
        <v>0</v>
      </c>
      <c r="H457" s="52">
        <f>LARGE(Open[[#This Row],[TS ZH O/B 26.03.23]:[PR3]],2)</f>
        <v>0</v>
      </c>
      <c r="I457" s="52">
        <f>LARGE(Open[[#This Row],[TS ZH O/B 26.03.23]:[PR3]],3)</f>
        <v>0</v>
      </c>
      <c r="J457" s="1">
        <f t="shared" si="14"/>
        <v>332</v>
      </c>
      <c r="K457" s="52">
        <f t="shared" si="15"/>
        <v>0</v>
      </c>
      <c r="L457" s="52" t="str">
        <f>IFERROR(VLOOKUP(Open[[#This Row],[TS ZH O/B 26.03.23 Rang]],$AZ$7:$BA$101,2,0)*L$5," ")</f>
        <v xml:space="preserve"> </v>
      </c>
      <c r="M457" s="52" t="str">
        <f>IFERROR(VLOOKUP(Open[[#This Row],[TS SG O 29.04.23 Rang]],$AZ$7:$BA$101,2,0)*M$5," ")</f>
        <v xml:space="preserve"> </v>
      </c>
      <c r="N457" s="52" t="str">
        <f>IFERROR(VLOOKUP(Open[[#This Row],[TS ES O 11.06.23 Rang]],$AZ$7:$BA$101,2,0)*N$5," ")</f>
        <v xml:space="preserve"> </v>
      </c>
      <c r="O457" s="52" t="str">
        <f>IFERROR(VLOOKUP(Open[[#This Row],[TS SH O 24.06.23 Rang]],$AZ$7:$BA$101,2,0)*O$5," ")</f>
        <v xml:space="preserve"> </v>
      </c>
      <c r="P457" s="52" t="str">
        <f>IFERROR(VLOOKUP(Open[[#This Row],[TS LU O A 1.6.23 R]],$AZ$7:$BA$101,2,0)*P$5," ")</f>
        <v xml:space="preserve"> </v>
      </c>
      <c r="Q457" s="52" t="str">
        <f>IFERROR(VLOOKUP(Open[[#This Row],[TS LU O B 1.6.23 R]],$AZ$7:$BA$101,2,0)*Q$5," ")</f>
        <v xml:space="preserve"> </v>
      </c>
      <c r="R457" s="52" t="str">
        <f>IFERROR(VLOOKUP(Open[[#This Row],[TS ZH O/A 8.7.23 R]],$AZ$7:$BA$101,2,0)*R$5," ")</f>
        <v xml:space="preserve"> </v>
      </c>
      <c r="S457" s="148" t="str">
        <f>IFERROR(VLOOKUP(Open[[#This Row],[TS ZH O/B 8.7.23 R]],$AZ$7:$BA$101,2,0)*S$5," ")</f>
        <v xml:space="preserve"> </v>
      </c>
      <c r="T457" s="148" t="str">
        <f>IFERROR(VLOOKUP(Open[[#This Row],[TS BA O A 12.08.23 R]],$AZ$7:$BA$101,2,0)*T$5," ")</f>
        <v xml:space="preserve"> </v>
      </c>
      <c r="U457" s="148" t="str">
        <f>IFERROR(VLOOKUP(Open[[#This Row],[TS BA O B 12.08.23  R]],$AZ$7:$BA$101,2,0)*U$5," ")</f>
        <v xml:space="preserve"> </v>
      </c>
      <c r="V457" s="148" t="str">
        <f>IFERROR(VLOOKUP(Open[[#This Row],[SM LT O A 2.9.23 R]],$AZ$7:$BA$101,2,0)*V$5," ")</f>
        <v xml:space="preserve"> </v>
      </c>
      <c r="W457" s="148" t="str">
        <f>IFERROR(VLOOKUP(Open[[#This Row],[SM LT O B 2.9.23 R]],$AZ$7:$BA$101,2,0)*W$5," ")</f>
        <v xml:space="preserve"> </v>
      </c>
      <c r="X457" s="148" t="str">
        <f>IFERROR(VLOOKUP(Open[[#This Row],[TS LA O 16.9.23 R]],$AZ$7:$BA$101,2,0)*X$5," ")</f>
        <v xml:space="preserve"> </v>
      </c>
      <c r="Y457" s="148" t="str">
        <f>IFERROR(VLOOKUP(Open[[#This Row],[TS ZH O 8.10.23 R]],$AZ$7:$BA$101,2,0)*Y$5," ")</f>
        <v xml:space="preserve"> </v>
      </c>
      <c r="Z457" s="148" t="str">
        <f>IFERROR(VLOOKUP(Open[[#This Row],[TS ZH O/A 6.1.24 R]],$AZ$7:$BA$101,2,0)*Z$5," ")</f>
        <v xml:space="preserve"> </v>
      </c>
      <c r="AA457" s="148" t="str">
        <f>IFERROR(VLOOKUP(Open[[#This Row],[TS ZH O/B 6.1.24 R]],$AZ$7:$BA$101,2,0)*AA$5," ")</f>
        <v xml:space="preserve"> </v>
      </c>
      <c r="AB457" s="148" t="str">
        <f>IFERROR(VLOOKUP(Open[[#This Row],[TS SH O 13.1.24 R]],$AZ$7:$BA$101,2,0)*AB$5," ")</f>
        <v xml:space="preserve"> </v>
      </c>
      <c r="AC457">
        <v>0</v>
      </c>
      <c r="AD457">
        <v>0</v>
      </c>
      <c r="AE457">
        <v>0</v>
      </c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</row>
    <row r="458" spans="1:48">
      <c r="A458" s="53">
        <f>RANK(Open[[#This Row],[PR Punkte]],Open[PR Punkte],0)</f>
        <v>332</v>
      </c>
      <c r="B458">
        <f>IF(Open[[#This Row],[PR Rang beim letzten Turnier]]&gt;Open[[#This Row],[PR Rang]],1,IF(Open[[#This Row],[PR Rang beim letzten Turnier]]=Open[[#This Row],[PR Rang]],0,-1))</f>
        <v>0</v>
      </c>
      <c r="C458" s="53">
        <f>RANK(Open[[#This Row],[PR Punkte]],Open[PR Punkte],0)</f>
        <v>332</v>
      </c>
      <c r="D458" s="1" t="s">
        <v>594</v>
      </c>
      <c r="E458" t="s">
        <v>15</v>
      </c>
      <c r="F458" s="99">
        <f>SUM(Open[[#This Row],[PR 1]:[PR 3]])</f>
        <v>0</v>
      </c>
      <c r="G458" s="52">
        <f>LARGE(Open[[#This Row],[TS ZH O/B 26.03.23]:[PR3]],1)</f>
        <v>0</v>
      </c>
      <c r="H458" s="52">
        <f>LARGE(Open[[#This Row],[TS ZH O/B 26.03.23]:[PR3]],2)</f>
        <v>0</v>
      </c>
      <c r="I458" s="52">
        <f>LARGE(Open[[#This Row],[TS ZH O/B 26.03.23]:[PR3]],3)</f>
        <v>0</v>
      </c>
      <c r="J458" s="1">
        <f t="shared" si="14"/>
        <v>332</v>
      </c>
      <c r="K458" s="52">
        <f t="shared" si="15"/>
        <v>0</v>
      </c>
      <c r="L458" s="52" t="str">
        <f>IFERROR(VLOOKUP(Open[[#This Row],[TS ZH O/B 26.03.23 Rang]],$AZ$7:$BA$101,2,0)*L$5," ")</f>
        <v xml:space="preserve"> </v>
      </c>
      <c r="M458" s="52" t="str">
        <f>IFERROR(VLOOKUP(Open[[#This Row],[TS SG O 29.04.23 Rang]],$AZ$7:$BA$101,2,0)*M$5," ")</f>
        <v xml:space="preserve"> </v>
      </c>
      <c r="N458" s="52" t="str">
        <f>IFERROR(VLOOKUP(Open[[#This Row],[TS ES O 11.06.23 Rang]],$AZ$7:$BA$101,2,0)*N$5," ")</f>
        <v xml:space="preserve"> </v>
      </c>
      <c r="O458" s="52" t="str">
        <f>IFERROR(VLOOKUP(Open[[#This Row],[TS SH O 24.06.23 Rang]],$AZ$7:$BA$101,2,0)*O$5," ")</f>
        <v xml:space="preserve"> </v>
      </c>
      <c r="P458" s="52" t="str">
        <f>IFERROR(VLOOKUP(Open[[#This Row],[TS LU O A 1.6.23 R]],$AZ$7:$BA$101,2,0)*P$5," ")</f>
        <v xml:space="preserve"> </v>
      </c>
      <c r="Q458" s="52" t="str">
        <f>IFERROR(VLOOKUP(Open[[#This Row],[TS LU O B 1.6.23 R]],$AZ$7:$BA$101,2,0)*Q$5," ")</f>
        <v xml:space="preserve"> </v>
      </c>
      <c r="R458" s="52" t="str">
        <f>IFERROR(VLOOKUP(Open[[#This Row],[TS ZH O/A 8.7.23 R]],$AZ$7:$BA$101,2,0)*R$5," ")</f>
        <v xml:space="preserve"> </v>
      </c>
      <c r="S458" s="148" t="str">
        <f>IFERROR(VLOOKUP(Open[[#This Row],[TS ZH O/B 8.7.23 R]],$AZ$7:$BA$101,2,0)*S$5," ")</f>
        <v xml:space="preserve"> </v>
      </c>
      <c r="T458" s="148" t="str">
        <f>IFERROR(VLOOKUP(Open[[#This Row],[TS BA O A 12.08.23 R]],$AZ$7:$BA$101,2,0)*T$5," ")</f>
        <v xml:space="preserve"> </v>
      </c>
      <c r="U458" s="148" t="str">
        <f>IFERROR(VLOOKUP(Open[[#This Row],[TS BA O B 12.08.23  R]],$AZ$7:$BA$101,2,0)*U$5," ")</f>
        <v xml:space="preserve"> </v>
      </c>
      <c r="V458" s="148" t="str">
        <f>IFERROR(VLOOKUP(Open[[#This Row],[SM LT O A 2.9.23 R]],$AZ$7:$BA$101,2,0)*V$5," ")</f>
        <v xml:space="preserve"> </v>
      </c>
      <c r="W458" s="148" t="str">
        <f>IFERROR(VLOOKUP(Open[[#This Row],[SM LT O B 2.9.23 R]],$AZ$7:$BA$101,2,0)*W$5," ")</f>
        <v xml:space="preserve"> </v>
      </c>
      <c r="X458" s="148" t="str">
        <f>IFERROR(VLOOKUP(Open[[#This Row],[TS LA O 16.9.23 R]],$AZ$7:$BA$101,2,0)*X$5," ")</f>
        <v xml:space="preserve"> </v>
      </c>
      <c r="Y458" s="148" t="str">
        <f>IFERROR(VLOOKUP(Open[[#This Row],[TS ZH O 8.10.23 R]],$AZ$7:$BA$101,2,0)*Y$5," ")</f>
        <v xml:space="preserve"> </v>
      </c>
      <c r="Z458" s="148" t="str">
        <f>IFERROR(VLOOKUP(Open[[#This Row],[TS ZH O/A 6.1.24 R]],$AZ$7:$BA$101,2,0)*Z$5," ")</f>
        <v xml:space="preserve"> </v>
      </c>
      <c r="AA458" s="148" t="str">
        <f>IFERROR(VLOOKUP(Open[[#This Row],[TS ZH O/B 6.1.24 R]],$AZ$7:$BA$101,2,0)*AA$5," ")</f>
        <v xml:space="preserve"> </v>
      </c>
      <c r="AB458" s="148" t="str">
        <f>IFERROR(VLOOKUP(Open[[#This Row],[TS SH O 13.1.24 R]],$AZ$7:$BA$101,2,0)*AB$5," ")</f>
        <v xml:space="preserve"> </v>
      </c>
      <c r="AC458">
        <v>0</v>
      </c>
      <c r="AD458">
        <v>0</v>
      </c>
      <c r="AE458">
        <v>0</v>
      </c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</row>
    <row r="459" spans="1:48">
      <c r="A459" s="53">
        <f>RANK(Open[[#This Row],[PR Punkte]],Open[PR Punkte],0)</f>
        <v>332</v>
      </c>
      <c r="B459">
        <f>IF(Open[[#This Row],[PR Rang beim letzten Turnier]]&gt;Open[[#This Row],[PR Rang]],1,IF(Open[[#This Row],[PR Rang beim letzten Turnier]]=Open[[#This Row],[PR Rang]],0,-1))</f>
        <v>0</v>
      </c>
      <c r="C459" s="53">
        <f>RANK(Open[[#This Row],[PR Punkte]],Open[PR Punkte],0)</f>
        <v>332</v>
      </c>
      <c r="D459" s="1" t="s">
        <v>595</v>
      </c>
      <c r="E459" t="s">
        <v>15</v>
      </c>
      <c r="F459" s="99">
        <f>SUM(Open[[#This Row],[PR 1]:[PR 3]])</f>
        <v>0</v>
      </c>
      <c r="G459" s="52">
        <f>LARGE(Open[[#This Row],[TS ZH O/B 26.03.23]:[PR3]],1)</f>
        <v>0</v>
      </c>
      <c r="H459" s="52">
        <f>LARGE(Open[[#This Row],[TS ZH O/B 26.03.23]:[PR3]],2)</f>
        <v>0</v>
      </c>
      <c r="I459" s="52">
        <f>LARGE(Open[[#This Row],[TS ZH O/B 26.03.23]:[PR3]],3)</f>
        <v>0</v>
      </c>
      <c r="J459" s="1">
        <f t="shared" si="14"/>
        <v>332</v>
      </c>
      <c r="K459" s="52">
        <f t="shared" si="15"/>
        <v>0</v>
      </c>
      <c r="L459" s="52" t="str">
        <f>IFERROR(VLOOKUP(Open[[#This Row],[TS ZH O/B 26.03.23 Rang]],$AZ$7:$BA$101,2,0)*L$5," ")</f>
        <v xml:space="preserve"> </v>
      </c>
      <c r="M459" s="52" t="str">
        <f>IFERROR(VLOOKUP(Open[[#This Row],[TS SG O 29.04.23 Rang]],$AZ$7:$BA$101,2,0)*M$5," ")</f>
        <v xml:space="preserve"> </v>
      </c>
      <c r="N459" s="52" t="str">
        <f>IFERROR(VLOOKUP(Open[[#This Row],[TS ES O 11.06.23 Rang]],$AZ$7:$BA$101,2,0)*N$5," ")</f>
        <v xml:space="preserve"> </v>
      </c>
      <c r="O459" s="52" t="str">
        <f>IFERROR(VLOOKUP(Open[[#This Row],[TS SH O 24.06.23 Rang]],$AZ$7:$BA$101,2,0)*O$5," ")</f>
        <v xml:space="preserve"> </v>
      </c>
      <c r="P459" s="52" t="str">
        <f>IFERROR(VLOOKUP(Open[[#This Row],[TS LU O A 1.6.23 R]],$AZ$7:$BA$101,2,0)*P$5," ")</f>
        <v xml:space="preserve"> </v>
      </c>
      <c r="Q459" s="52" t="str">
        <f>IFERROR(VLOOKUP(Open[[#This Row],[TS LU O B 1.6.23 R]],$AZ$7:$BA$101,2,0)*Q$5," ")</f>
        <v xml:space="preserve"> </v>
      </c>
      <c r="R459" s="52" t="str">
        <f>IFERROR(VLOOKUP(Open[[#This Row],[TS ZH O/A 8.7.23 R]],$AZ$7:$BA$101,2,0)*R$5," ")</f>
        <v xml:space="preserve"> </v>
      </c>
      <c r="S459" s="148" t="str">
        <f>IFERROR(VLOOKUP(Open[[#This Row],[TS ZH O/B 8.7.23 R]],$AZ$7:$BA$101,2,0)*S$5," ")</f>
        <v xml:space="preserve"> </v>
      </c>
      <c r="T459" s="148" t="str">
        <f>IFERROR(VLOOKUP(Open[[#This Row],[TS BA O A 12.08.23 R]],$AZ$7:$BA$101,2,0)*T$5," ")</f>
        <v xml:space="preserve"> </v>
      </c>
      <c r="U459" s="148" t="str">
        <f>IFERROR(VLOOKUP(Open[[#This Row],[TS BA O B 12.08.23  R]],$AZ$7:$BA$101,2,0)*U$5," ")</f>
        <v xml:space="preserve"> </v>
      </c>
      <c r="V459" s="148" t="str">
        <f>IFERROR(VLOOKUP(Open[[#This Row],[SM LT O A 2.9.23 R]],$AZ$7:$BA$101,2,0)*V$5," ")</f>
        <v xml:space="preserve"> </v>
      </c>
      <c r="W459" s="148" t="str">
        <f>IFERROR(VLOOKUP(Open[[#This Row],[SM LT O B 2.9.23 R]],$AZ$7:$BA$101,2,0)*W$5," ")</f>
        <v xml:space="preserve"> </v>
      </c>
      <c r="X459" s="148" t="str">
        <f>IFERROR(VLOOKUP(Open[[#This Row],[TS LA O 16.9.23 R]],$AZ$7:$BA$101,2,0)*X$5," ")</f>
        <v xml:space="preserve"> </v>
      </c>
      <c r="Y459" s="148" t="str">
        <f>IFERROR(VLOOKUP(Open[[#This Row],[TS ZH O 8.10.23 R]],$AZ$7:$BA$101,2,0)*Y$5," ")</f>
        <v xml:space="preserve"> </v>
      </c>
      <c r="Z459" s="148" t="str">
        <f>IFERROR(VLOOKUP(Open[[#This Row],[TS ZH O/A 6.1.24 R]],$AZ$7:$BA$101,2,0)*Z$5," ")</f>
        <v xml:space="preserve"> </v>
      </c>
      <c r="AA459" s="148" t="str">
        <f>IFERROR(VLOOKUP(Open[[#This Row],[TS ZH O/B 6.1.24 R]],$AZ$7:$BA$101,2,0)*AA$5," ")</f>
        <v xml:space="preserve"> </v>
      </c>
      <c r="AB459" s="148" t="str">
        <f>IFERROR(VLOOKUP(Open[[#This Row],[TS SH O 13.1.24 R]],$AZ$7:$BA$101,2,0)*AB$5," ")</f>
        <v xml:space="preserve"> </v>
      </c>
      <c r="AC459">
        <v>0</v>
      </c>
      <c r="AD459">
        <v>0</v>
      </c>
      <c r="AE459">
        <v>0</v>
      </c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</row>
    <row r="460" spans="1:48">
      <c r="A460" s="53">
        <f>RANK(Open[[#This Row],[PR Punkte]],Open[PR Punkte],0)</f>
        <v>332</v>
      </c>
      <c r="B460">
        <f>IF(Open[[#This Row],[PR Rang beim letzten Turnier]]&gt;Open[[#This Row],[PR Rang]],1,IF(Open[[#This Row],[PR Rang beim letzten Turnier]]=Open[[#This Row],[PR Rang]],0,-1))</f>
        <v>0</v>
      </c>
      <c r="C460" s="53">
        <f>RANK(Open[[#This Row],[PR Punkte]],Open[PR Punkte],0)</f>
        <v>332</v>
      </c>
      <c r="D460" s="1" t="s">
        <v>568</v>
      </c>
      <c r="E460" t="s">
        <v>10</v>
      </c>
      <c r="F460" s="99">
        <f>SUM(Open[[#This Row],[PR 1]:[PR 3]])</f>
        <v>0</v>
      </c>
      <c r="G460" s="52">
        <f>LARGE(Open[[#This Row],[TS ZH O/B 26.03.23]:[PR3]],1)</f>
        <v>0</v>
      </c>
      <c r="H460" s="52">
        <f>LARGE(Open[[#This Row],[TS ZH O/B 26.03.23]:[PR3]],2)</f>
        <v>0</v>
      </c>
      <c r="I460" s="52">
        <f>LARGE(Open[[#This Row],[TS ZH O/B 26.03.23]:[PR3]],3)</f>
        <v>0</v>
      </c>
      <c r="J460" s="1">
        <f t="shared" si="14"/>
        <v>332</v>
      </c>
      <c r="K460" s="52">
        <f t="shared" si="15"/>
        <v>0</v>
      </c>
      <c r="L460" s="52" t="str">
        <f>IFERROR(VLOOKUP(Open[[#This Row],[TS ZH O/B 26.03.23 Rang]],$AZ$7:$BA$101,2,0)*L$5," ")</f>
        <v xml:space="preserve"> </v>
      </c>
      <c r="M460" s="52" t="str">
        <f>IFERROR(VLOOKUP(Open[[#This Row],[TS SG O 29.04.23 Rang]],$AZ$7:$BA$101,2,0)*M$5," ")</f>
        <v xml:space="preserve"> </v>
      </c>
      <c r="N460" s="52" t="str">
        <f>IFERROR(VLOOKUP(Open[[#This Row],[TS ES O 11.06.23 Rang]],$AZ$7:$BA$101,2,0)*N$5," ")</f>
        <v xml:space="preserve"> </v>
      </c>
      <c r="O460" s="52" t="str">
        <f>IFERROR(VLOOKUP(Open[[#This Row],[TS SH O 24.06.23 Rang]],$AZ$7:$BA$101,2,0)*O$5," ")</f>
        <v xml:space="preserve"> </v>
      </c>
      <c r="P460" s="52" t="str">
        <f>IFERROR(VLOOKUP(Open[[#This Row],[TS LU O A 1.6.23 R]],$AZ$7:$BA$101,2,0)*P$5," ")</f>
        <v xml:space="preserve"> </v>
      </c>
      <c r="Q460" s="52" t="str">
        <f>IFERROR(VLOOKUP(Open[[#This Row],[TS LU O B 1.6.23 R]],$AZ$7:$BA$101,2,0)*Q$5," ")</f>
        <v xml:space="preserve"> </v>
      </c>
      <c r="R460" s="52" t="str">
        <f>IFERROR(VLOOKUP(Open[[#This Row],[TS ZH O/A 8.7.23 R]],$AZ$7:$BA$101,2,0)*R$5," ")</f>
        <v xml:space="preserve"> </v>
      </c>
      <c r="S460" s="148" t="str">
        <f>IFERROR(VLOOKUP(Open[[#This Row],[TS ZH O/B 8.7.23 R]],$AZ$7:$BA$101,2,0)*S$5," ")</f>
        <v xml:space="preserve"> </v>
      </c>
      <c r="T460" s="148" t="str">
        <f>IFERROR(VLOOKUP(Open[[#This Row],[TS BA O A 12.08.23 R]],$AZ$7:$BA$101,2,0)*T$5," ")</f>
        <v xml:space="preserve"> </v>
      </c>
      <c r="U460" s="148" t="str">
        <f>IFERROR(VLOOKUP(Open[[#This Row],[TS BA O B 12.08.23  R]],$AZ$7:$BA$101,2,0)*U$5," ")</f>
        <v xml:space="preserve"> </v>
      </c>
      <c r="V460" s="148" t="str">
        <f>IFERROR(VLOOKUP(Open[[#This Row],[SM LT O A 2.9.23 R]],$AZ$7:$BA$101,2,0)*V$5," ")</f>
        <v xml:space="preserve"> </v>
      </c>
      <c r="W460" s="148" t="str">
        <f>IFERROR(VLOOKUP(Open[[#This Row],[SM LT O B 2.9.23 R]],$AZ$7:$BA$101,2,0)*W$5," ")</f>
        <v xml:space="preserve"> </v>
      </c>
      <c r="X460" s="148" t="str">
        <f>IFERROR(VLOOKUP(Open[[#This Row],[TS LA O 16.9.23 R]],$AZ$7:$BA$101,2,0)*X$5," ")</f>
        <v xml:space="preserve"> </v>
      </c>
      <c r="Y460" s="148" t="str">
        <f>IFERROR(VLOOKUP(Open[[#This Row],[TS ZH O 8.10.23 R]],$AZ$7:$BA$101,2,0)*Y$5," ")</f>
        <v xml:space="preserve"> </v>
      </c>
      <c r="Z460" s="148" t="str">
        <f>IFERROR(VLOOKUP(Open[[#This Row],[TS ZH O/A 6.1.24 R]],$AZ$7:$BA$101,2,0)*Z$5," ")</f>
        <v xml:space="preserve"> </v>
      </c>
      <c r="AA460" s="148" t="str">
        <f>IFERROR(VLOOKUP(Open[[#This Row],[TS ZH O/B 6.1.24 R]],$AZ$7:$BA$101,2,0)*AA$5," ")</f>
        <v xml:space="preserve"> </v>
      </c>
      <c r="AB460" s="148" t="str">
        <f>IFERROR(VLOOKUP(Open[[#This Row],[TS SH O 13.1.24 R]],$AZ$7:$BA$101,2,0)*AB$5," ")</f>
        <v xml:space="preserve"> </v>
      </c>
      <c r="AC460">
        <v>0</v>
      </c>
      <c r="AD460">
        <v>0</v>
      </c>
      <c r="AE460">
        <v>0</v>
      </c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</row>
    <row r="461" spans="1:48">
      <c r="A461" s="53">
        <f>RANK(Open[[#This Row],[PR Punkte]],Open[PR Punkte],0)</f>
        <v>332</v>
      </c>
      <c r="B461">
        <f>IF(Open[[#This Row],[PR Rang beim letzten Turnier]]&gt;Open[[#This Row],[PR Rang]],1,IF(Open[[#This Row],[PR Rang beim letzten Turnier]]=Open[[#This Row],[PR Rang]],0,-1))</f>
        <v>0</v>
      </c>
      <c r="C461" s="53">
        <f>RANK(Open[[#This Row],[PR Punkte]],Open[PR Punkte],0)</f>
        <v>332</v>
      </c>
      <c r="D461" s="1" t="s">
        <v>567</v>
      </c>
      <c r="E461" t="s">
        <v>10</v>
      </c>
      <c r="F461" s="99">
        <f>SUM(Open[[#This Row],[PR 1]:[PR 3]])</f>
        <v>0</v>
      </c>
      <c r="G461" s="52">
        <f>LARGE(Open[[#This Row],[TS ZH O/B 26.03.23]:[PR3]],1)</f>
        <v>0</v>
      </c>
      <c r="H461" s="52">
        <f>LARGE(Open[[#This Row],[TS ZH O/B 26.03.23]:[PR3]],2)</f>
        <v>0</v>
      </c>
      <c r="I461" s="52">
        <f>LARGE(Open[[#This Row],[TS ZH O/B 26.03.23]:[PR3]],3)</f>
        <v>0</v>
      </c>
      <c r="J461" s="1">
        <f t="shared" si="14"/>
        <v>332</v>
      </c>
      <c r="K461" s="52">
        <f t="shared" si="15"/>
        <v>0</v>
      </c>
      <c r="L461" s="52" t="str">
        <f>IFERROR(VLOOKUP(Open[[#This Row],[TS ZH O/B 26.03.23 Rang]],$AZ$7:$BA$101,2,0)*L$5," ")</f>
        <v xml:space="preserve"> </v>
      </c>
      <c r="M461" s="52" t="str">
        <f>IFERROR(VLOOKUP(Open[[#This Row],[TS SG O 29.04.23 Rang]],$AZ$7:$BA$101,2,0)*M$5," ")</f>
        <v xml:space="preserve"> </v>
      </c>
      <c r="N461" s="52" t="str">
        <f>IFERROR(VLOOKUP(Open[[#This Row],[TS ES O 11.06.23 Rang]],$AZ$7:$BA$101,2,0)*N$5," ")</f>
        <v xml:space="preserve"> </v>
      </c>
      <c r="O461" s="52" t="str">
        <f>IFERROR(VLOOKUP(Open[[#This Row],[TS SH O 24.06.23 Rang]],$AZ$7:$BA$101,2,0)*O$5," ")</f>
        <v xml:space="preserve"> </v>
      </c>
      <c r="P461" s="52" t="str">
        <f>IFERROR(VLOOKUP(Open[[#This Row],[TS LU O A 1.6.23 R]],$AZ$7:$BA$101,2,0)*P$5," ")</f>
        <v xml:space="preserve"> </v>
      </c>
      <c r="Q461" s="52" t="str">
        <f>IFERROR(VLOOKUP(Open[[#This Row],[TS LU O B 1.6.23 R]],$AZ$7:$BA$101,2,0)*Q$5," ")</f>
        <v xml:space="preserve"> </v>
      </c>
      <c r="R461" s="52" t="str">
        <f>IFERROR(VLOOKUP(Open[[#This Row],[TS ZH O/A 8.7.23 R]],$AZ$7:$BA$101,2,0)*R$5," ")</f>
        <v xml:space="preserve"> </v>
      </c>
      <c r="S461" s="148" t="str">
        <f>IFERROR(VLOOKUP(Open[[#This Row],[TS ZH O/B 8.7.23 R]],$AZ$7:$BA$101,2,0)*S$5," ")</f>
        <v xml:space="preserve"> </v>
      </c>
      <c r="T461" s="148" t="str">
        <f>IFERROR(VLOOKUP(Open[[#This Row],[TS BA O A 12.08.23 R]],$AZ$7:$BA$101,2,0)*T$5," ")</f>
        <v xml:space="preserve"> </v>
      </c>
      <c r="U461" s="148" t="str">
        <f>IFERROR(VLOOKUP(Open[[#This Row],[TS BA O B 12.08.23  R]],$AZ$7:$BA$101,2,0)*U$5," ")</f>
        <v xml:space="preserve"> </v>
      </c>
      <c r="V461" s="148" t="str">
        <f>IFERROR(VLOOKUP(Open[[#This Row],[SM LT O A 2.9.23 R]],$AZ$7:$BA$101,2,0)*V$5," ")</f>
        <v xml:space="preserve"> </v>
      </c>
      <c r="W461" s="148" t="str">
        <f>IFERROR(VLOOKUP(Open[[#This Row],[SM LT O B 2.9.23 R]],$AZ$7:$BA$101,2,0)*W$5," ")</f>
        <v xml:space="preserve"> </v>
      </c>
      <c r="X461" s="148" t="str">
        <f>IFERROR(VLOOKUP(Open[[#This Row],[TS LA O 16.9.23 R]],$AZ$7:$BA$101,2,0)*X$5," ")</f>
        <v xml:space="preserve"> </v>
      </c>
      <c r="Y461" s="148" t="str">
        <f>IFERROR(VLOOKUP(Open[[#This Row],[TS ZH O 8.10.23 R]],$AZ$7:$BA$101,2,0)*Y$5," ")</f>
        <v xml:space="preserve"> </v>
      </c>
      <c r="Z461" s="148" t="str">
        <f>IFERROR(VLOOKUP(Open[[#This Row],[TS ZH O/A 6.1.24 R]],$AZ$7:$BA$101,2,0)*Z$5," ")</f>
        <v xml:space="preserve"> </v>
      </c>
      <c r="AA461" s="148" t="str">
        <f>IFERROR(VLOOKUP(Open[[#This Row],[TS ZH O/B 6.1.24 R]],$AZ$7:$BA$101,2,0)*AA$5," ")</f>
        <v xml:space="preserve"> </v>
      </c>
      <c r="AB461" s="148" t="str">
        <f>IFERROR(VLOOKUP(Open[[#This Row],[TS SH O 13.1.24 R]],$AZ$7:$BA$101,2,0)*AB$5," ")</f>
        <v xml:space="preserve"> </v>
      </c>
      <c r="AC461">
        <v>0</v>
      </c>
      <c r="AD461">
        <v>0</v>
      </c>
      <c r="AE461">
        <v>0</v>
      </c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</row>
    <row r="462" spans="1:48">
      <c r="A462" s="53">
        <f>RANK(Open[[#This Row],[PR Punkte]],Open[PR Punkte],0)</f>
        <v>332</v>
      </c>
      <c r="B462">
        <f>IF(Open[[#This Row],[PR Rang beim letzten Turnier]]&gt;Open[[#This Row],[PR Rang]],1,IF(Open[[#This Row],[PR Rang beim letzten Turnier]]=Open[[#This Row],[PR Rang]],0,-1))</f>
        <v>0</v>
      </c>
      <c r="C462" s="53">
        <f>RANK(Open[[#This Row],[PR Punkte]],Open[PR Punkte],0)</f>
        <v>332</v>
      </c>
      <c r="D462" s="1" t="s">
        <v>596</v>
      </c>
      <c r="E462" t="s">
        <v>9</v>
      </c>
      <c r="F462" s="99">
        <f>SUM(Open[[#This Row],[PR 1]:[PR 3]])</f>
        <v>0</v>
      </c>
      <c r="G462" s="52">
        <f>LARGE(Open[[#This Row],[TS ZH O/B 26.03.23]:[PR3]],1)</f>
        <v>0</v>
      </c>
      <c r="H462" s="52">
        <f>LARGE(Open[[#This Row],[TS ZH O/B 26.03.23]:[PR3]],2)</f>
        <v>0</v>
      </c>
      <c r="I462" s="52">
        <f>LARGE(Open[[#This Row],[TS ZH O/B 26.03.23]:[PR3]],3)</f>
        <v>0</v>
      </c>
      <c r="J462" s="1">
        <f t="shared" si="14"/>
        <v>332</v>
      </c>
      <c r="K462" s="52">
        <f t="shared" si="15"/>
        <v>0</v>
      </c>
      <c r="L462" s="52" t="str">
        <f>IFERROR(VLOOKUP(Open[[#This Row],[TS ZH O/B 26.03.23 Rang]],$AZ$7:$BA$101,2,0)*L$5," ")</f>
        <v xml:space="preserve"> </v>
      </c>
      <c r="M462" s="52" t="str">
        <f>IFERROR(VLOOKUP(Open[[#This Row],[TS SG O 29.04.23 Rang]],$AZ$7:$BA$101,2,0)*M$5," ")</f>
        <v xml:space="preserve"> </v>
      </c>
      <c r="N462" s="52" t="str">
        <f>IFERROR(VLOOKUP(Open[[#This Row],[TS ES O 11.06.23 Rang]],$AZ$7:$BA$101,2,0)*N$5," ")</f>
        <v xml:space="preserve"> </v>
      </c>
      <c r="O462" s="52" t="str">
        <f>IFERROR(VLOOKUP(Open[[#This Row],[TS SH O 24.06.23 Rang]],$AZ$7:$BA$101,2,0)*O$5," ")</f>
        <v xml:space="preserve"> </v>
      </c>
      <c r="P462" s="52" t="str">
        <f>IFERROR(VLOOKUP(Open[[#This Row],[TS LU O A 1.6.23 R]],$AZ$7:$BA$101,2,0)*P$5," ")</f>
        <v xml:space="preserve"> </v>
      </c>
      <c r="Q462" s="52" t="str">
        <f>IFERROR(VLOOKUP(Open[[#This Row],[TS LU O B 1.6.23 R]],$AZ$7:$BA$101,2,0)*Q$5," ")</f>
        <v xml:space="preserve"> </v>
      </c>
      <c r="R462" s="52" t="str">
        <f>IFERROR(VLOOKUP(Open[[#This Row],[TS ZH O/A 8.7.23 R]],$AZ$7:$BA$101,2,0)*R$5," ")</f>
        <v xml:space="preserve"> </v>
      </c>
      <c r="S462" s="148" t="str">
        <f>IFERROR(VLOOKUP(Open[[#This Row],[TS ZH O/B 8.7.23 R]],$AZ$7:$BA$101,2,0)*S$5," ")</f>
        <v xml:space="preserve"> </v>
      </c>
      <c r="T462" s="148" t="str">
        <f>IFERROR(VLOOKUP(Open[[#This Row],[TS BA O A 12.08.23 R]],$AZ$7:$BA$101,2,0)*T$5," ")</f>
        <v xml:space="preserve"> </v>
      </c>
      <c r="U462" s="148" t="str">
        <f>IFERROR(VLOOKUP(Open[[#This Row],[TS BA O B 12.08.23  R]],$AZ$7:$BA$101,2,0)*U$5," ")</f>
        <v xml:space="preserve"> </v>
      </c>
      <c r="V462" s="148" t="str">
        <f>IFERROR(VLOOKUP(Open[[#This Row],[SM LT O A 2.9.23 R]],$AZ$7:$BA$101,2,0)*V$5," ")</f>
        <v xml:space="preserve"> </v>
      </c>
      <c r="W462" s="148" t="str">
        <f>IFERROR(VLOOKUP(Open[[#This Row],[SM LT O B 2.9.23 R]],$AZ$7:$BA$101,2,0)*W$5," ")</f>
        <v xml:space="preserve"> </v>
      </c>
      <c r="X462" s="148" t="str">
        <f>IFERROR(VLOOKUP(Open[[#This Row],[TS LA O 16.9.23 R]],$AZ$7:$BA$101,2,0)*X$5," ")</f>
        <v xml:space="preserve"> </v>
      </c>
      <c r="Y462" s="148" t="str">
        <f>IFERROR(VLOOKUP(Open[[#This Row],[TS ZH O 8.10.23 R]],$AZ$7:$BA$101,2,0)*Y$5," ")</f>
        <v xml:space="preserve"> </v>
      </c>
      <c r="Z462" s="148" t="str">
        <f>IFERROR(VLOOKUP(Open[[#This Row],[TS ZH O/A 6.1.24 R]],$AZ$7:$BA$101,2,0)*Z$5," ")</f>
        <v xml:space="preserve"> </v>
      </c>
      <c r="AA462" s="148" t="str">
        <f>IFERROR(VLOOKUP(Open[[#This Row],[TS ZH O/B 6.1.24 R]],$AZ$7:$BA$101,2,0)*AA$5," ")</f>
        <v xml:space="preserve"> </v>
      </c>
      <c r="AB462" s="148" t="str">
        <f>IFERROR(VLOOKUP(Open[[#This Row],[TS SH O 13.1.24 R]],$AZ$7:$BA$101,2,0)*AB$5," ")</f>
        <v xml:space="preserve"> </v>
      </c>
      <c r="AC462">
        <v>0</v>
      </c>
      <c r="AD462">
        <v>0</v>
      </c>
      <c r="AE462">
        <v>0</v>
      </c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</row>
    <row r="463" spans="1:48">
      <c r="A463" s="53">
        <f>RANK(Open[[#This Row],[PR Punkte]],Open[PR Punkte],0)</f>
        <v>332</v>
      </c>
      <c r="B463">
        <f>IF(Open[[#This Row],[PR Rang beim letzten Turnier]]&gt;Open[[#This Row],[PR Rang]],1,IF(Open[[#This Row],[PR Rang beim letzten Turnier]]=Open[[#This Row],[PR Rang]],0,-1))</f>
        <v>0</v>
      </c>
      <c r="C463" s="53">
        <f>RANK(Open[[#This Row],[PR Punkte]],Open[PR Punkte],0)</f>
        <v>332</v>
      </c>
      <c r="D463" s="1" t="s">
        <v>597</v>
      </c>
      <c r="E463" t="s">
        <v>9</v>
      </c>
      <c r="F463" s="99">
        <f>SUM(Open[[#This Row],[PR 1]:[PR 3]])</f>
        <v>0</v>
      </c>
      <c r="G463" s="52">
        <f>LARGE(Open[[#This Row],[TS ZH O/B 26.03.23]:[PR3]],1)</f>
        <v>0</v>
      </c>
      <c r="H463" s="52">
        <f>LARGE(Open[[#This Row],[TS ZH O/B 26.03.23]:[PR3]],2)</f>
        <v>0</v>
      </c>
      <c r="I463" s="52">
        <f>LARGE(Open[[#This Row],[TS ZH O/B 26.03.23]:[PR3]],3)</f>
        <v>0</v>
      </c>
      <c r="J463" s="1">
        <f t="shared" si="14"/>
        <v>332</v>
      </c>
      <c r="K463" s="52">
        <f t="shared" si="15"/>
        <v>0</v>
      </c>
      <c r="L463" s="52" t="str">
        <f>IFERROR(VLOOKUP(Open[[#This Row],[TS ZH O/B 26.03.23 Rang]],$AZ$7:$BA$101,2,0)*L$5," ")</f>
        <v xml:space="preserve"> </v>
      </c>
      <c r="M463" s="52" t="str">
        <f>IFERROR(VLOOKUP(Open[[#This Row],[TS SG O 29.04.23 Rang]],$AZ$7:$BA$101,2,0)*M$5," ")</f>
        <v xml:space="preserve"> </v>
      </c>
      <c r="N463" s="52" t="str">
        <f>IFERROR(VLOOKUP(Open[[#This Row],[TS ES O 11.06.23 Rang]],$AZ$7:$BA$101,2,0)*N$5," ")</f>
        <v xml:space="preserve"> </v>
      </c>
      <c r="O463" s="52" t="str">
        <f>IFERROR(VLOOKUP(Open[[#This Row],[TS SH O 24.06.23 Rang]],$AZ$7:$BA$101,2,0)*O$5," ")</f>
        <v xml:space="preserve"> </v>
      </c>
      <c r="P463" s="52" t="str">
        <f>IFERROR(VLOOKUP(Open[[#This Row],[TS LU O A 1.6.23 R]],$AZ$7:$BA$101,2,0)*P$5," ")</f>
        <v xml:space="preserve"> </v>
      </c>
      <c r="Q463" s="52" t="str">
        <f>IFERROR(VLOOKUP(Open[[#This Row],[TS LU O B 1.6.23 R]],$AZ$7:$BA$101,2,0)*Q$5," ")</f>
        <v xml:space="preserve"> </v>
      </c>
      <c r="R463" s="52" t="str">
        <f>IFERROR(VLOOKUP(Open[[#This Row],[TS ZH O/A 8.7.23 R]],$AZ$7:$BA$101,2,0)*R$5," ")</f>
        <v xml:space="preserve"> </v>
      </c>
      <c r="S463" s="148" t="str">
        <f>IFERROR(VLOOKUP(Open[[#This Row],[TS ZH O/B 8.7.23 R]],$AZ$7:$BA$101,2,0)*S$5," ")</f>
        <v xml:space="preserve"> </v>
      </c>
      <c r="T463" s="148" t="str">
        <f>IFERROR(VLOOKUP(Open[[#This Row],[TS BA O A 12.08.23 R]],$AZ$7:$BA$101,2,0)*T$5," ")</f>
        <v xml:space="preserve"> </v>
      </c>
      <c r="U463" s="148" t="str">
        <f>IFERROR(VLOOKUP(Open[[#This Row],[TS BA O B 12.08.23  R]],$AZ$7:$BA$101,2,0)*U$5," ")</f>
        <v xml:space="preserve"> </v>
      </c>
      <c r="V463" s="148" t="str">
        <f>IFERROR(VLOOKUP(Open[[#This Row],[SM LT O A 2.9.23 R]],$AZ$7:$BA$101,2,0)*V$5," ")</f>
        <v xml:space="preserve"> </v>
      </c>
      <c r="W463" s="148" t="str">
        <f>IFERROR(VLOOKUP(Open[[#This Row],[SM LT O B 2.9.23 R]],$AZ$7:$BA$101,2,0)*W$5," ")</f>
        <v xml:space="preserve"> </v>
      </c>
      <c r="X463" s="148" t="str">
        <f>IFERROR(VLOOKUP(Open[[#This Row],[TS LA O 16.9.23 R]],$AZ$7:$BA$101,2,0)*X$5," ")</f>
        <v xml:space="preserve"> </v>
      </c>
      <c r="Y463" s="148" t="str">
        <f>IFERROR(VLOOKUP(Open[[#This Row],[TS ZH O 8.10.23 R]],$AZ$7:$BA$101,2,0)*Y$5," ")</f>
        <v xml:space="preserve"> </v>
      </c>
      <c r="Z463" s="148" t="str">
        <f>IFERROR(VLOOKUP(Open[[#This Row],[TS ZH O/A 6.1.24 R]],$AZ$7:$BA$101,2,0)*Z$5," ")</f>
        <v xml:space="preserve"> </v>
      </c>
      <c r="AA463" s="148" t="str">
        <f>IFERROR(VLOOKUP(Open[[#This Row],[TS ZH O/B 6.1.24 R]],$AZ$7:$BA$101,2,0)*AA$5," ")</f>
        <v xml:space="preserve"> </v>
      </c>
      <c r="AB463" s="148" t="str">
        <f>IFERROR(VLOOKUP(Open[[#This Row],[TS SH O 13.1.24 R]],$AZ$7:$BA$101,2,0)*AB$5," ")</f>
        <v xml:space="preserve"> </v>
      </c>
      <c r="AC463">
        <v>0</v>
      </c>
      <c r="AD463">
        <v>0</v>
      </c>
      <c r="AE463">
        <v>0</v>
      </c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</row>
    <row r="464" spans="1:48">
      <c r="A464" s="53">
        <f>RANK(Open[[#This Row],[PR Punkte]],Open[PR Punkte],0)</f>
        <v>332</v>
      </c>
      <c r="B464">
        <f>IF(Open[[#This Row],[PR Rang beim letzten Turnier]]&gt;Open[[#This Row],[PR Rang]],1,IF(Open[[#This Row],[PR Rang beim letzten Turnier]]=Open[[#This Row],[PR Rang]],0,-1))</f>
        <v>0</v>
      </c>
      <c r="C464" s="53">
        <f>RANK(Open[[#This Row],[PR Punkte]],Open[PR Punkte],0)</f>
        <v>332</v>
      </c>
      <c r="D464" s="1" t="s">
        <v>206</v>
      </c>
      <c r="E464" s="1" t="s">
        <v>10</v>
      </c>
      <c r="F464" s="52">
        <f>SUM(Open[[#This Row],[PR 1]:[PR 3]])</f>
        <v>0</v>
      </c>
      <c r="G464" s="52">
        <f>LARGE(Open[[#This Row],[TS ZH O/B 26.03.23]:[PR3]],1)</f>
        <v>0</v>
      </c>
      <c r="H464" s="52">
        <f>LARGE(Open[[#This Row],[TS ZH O/B 26.03.23]:[PR3]],2)</f>
        <v>0</v>
      </c>
      <c r="I464" s="52">
        <f>LARGE(Open[[#This Row],[TS ZH O/B 26.03.23]:[PR3]],3)</f>
        <v>0</v>
      </c>
      <c r="J464" s="1">
        <f t="shared" si="14"/>
        <v>332</v>
      </c>
      <c r="K464" s="52">
        <f t="shared" si="15"/>
        <v>0</v>
      </c>
      <c r="L464" s="52" t="str">
        <f>IFERROR(VLOOKUP(Open[[#This Row],[TS ZH O/B 26.03.23 Rang]],$AZ$7:$BA$101,2,0)*L$5," ")</f>
        <v xml:space="preserve"> </v>
      </c>
      <c r="M464" s="52" t="str">
        <f>IFERROR(VLOOKUP(Open[[#This Row],[TS SG O 29.04.23 Rang]],$AZ$7:$BA$101,2,0)*M$5," ")</f>
        <v xml:space="preserve"> </v>
      </c>
      <c r="N464" s="52" t="str">
        <f>IFERROR(VLOOKUP(Open[[#This Row],[TS ES O 11.06.23 Rang]],$AZ$7:$BA$101,2,0)*N$5," ")</f>
        <v xml:space="preserve"> </v>
      </c>
      <c r="O464" s="52" t="str">
        <f>IFERROR(VLOOKUP(Open[[#This Row],[TS SH O 24.06.23 Rang]],$AZ$7:$BA$101,2,0)*O$5," ")</f>
        <v xml:space="preserve"> </v>
      </c>
      <c r="P464" s="52" t="str">
        <f>IFERROR(VLOOKUP(Open[[#This Row],[TS LU O A 1.6.23 R]],$AZ$7:$BA$101,2,0)*P$5," ")</f>
        <v xml:space="preserve"> </v>
      </c>
      <c r="Q464" s="52" t="str">
        <f>IFERROR(VLOOKUP(Open[[#This Row],[TS LU O B 1.6.23 R]],$AZ$7:$BA$101,2,0)*Q$5," ")</f>
        <v xml:space="preserve"> </v>
      </c>
      <c r="R464" s="52" t="str">
        <f>IFERROR(VLOOKUP(Open[[#This Row],[TS ZH O/A 8.7.23 R]],$AZ$7:$BA$101,2,0)*R$5," ")</f>
        <v xml:space="preserve"> </v>
      </c>
      <c r="S464" s="148" t="str">
        <f>IFERROR(VLOOKUP(Open[[#This Row],[TS ZH O/B 8.7.23 R]],$AZ$7:$BA$101,2,0)*S$5," ")</f>
        <v xml:space="preserve"> </v>
      </c>
      <c r="T464" s="148" t="str">
        <f>IFERROR(VLOOKUP(Open[[#This Row],[TS BA O A 12.08.23 R]],$AZ$7:$BA$101,2,0)*T$5," ")</f>
        <v xml:space="preserve"> </v>
      </c>
      <c r="U464" s="148" t="str">
        <f>IFERROR(VLOOKUP(Open[[#This Row],[TS BA O B 12.08.23  R]],$AZ$7:$BA$101,2,0)*U$5," ")</f>
        <v xml:space="preserve"> </v>
      </c>
      <c r="V464" s="148" t="str">
        <f>IFERROR(VLOOKUP(Open[[#This Row],[SM LT O A 2.9.23 R]],$AZ$7:$BA$101,2,0)*V$5," ")</f>
        <v xml:space="preserve"> </v>
      </c>
      <c r="W464" s="148" t="str">
        <f>IFERROR(VLOOKUP(Open[[#This Row],[SM LT O B 2.9.23 R]],$AZ$7:$BA$101,2,0)*W$5," ")</f>
        <v xml:space="preserve"> </v>
      </c>
      <c r="X464" s="148" t="str">
        <f>IFERROR(VLOOKUP(Open[[#This Row],[TS LA O 16.9.23 R]],$AZ$7:$BA$101,2,0)*X$5," ")</f>
        <v xml:space="preserve"> </v>
      </c>
      <c r="Y464" s="148" t="str">
        <f>IFERROR(VLOOKUP(Open[[#This Row],[TS ZH O 8.10.23 R]],$AZ$7:$BA$101,2,0)*Y$5," ")</f>
        <v xml:space="preserve"> </v>
      </c>
      <c r="Z464" s="148" t="str">
        <f>IFERROR(VLOOKUP(Open[[#This Row],[TS ZH O/A 6.1.24 R]],$AZ$7:$BA$101,2,0)*Z$5," ")</f>
        <v xml:space="preserve"> </v>
      </c>
      <c r="AA464" s="148" t="str">
        <f>IFERROR(VLOOKUP(Open[[#This Row],[TS ZH O/B 6.1.24 R]],$AZ$7:$BA$101,2,0)*AA$5," ")</f>
        <v xml:space="preserve"> </v>
      </c>
      <c r="AB464" s="148" t="str">
        <f>IFERROR(VLOOKUP(Open[[#This Row],[TS SH O 13.1.24 R]],$AZ$7:$BA$101,2,0)*AB$5," ")</f>
        <v xml:space="preserve"> </v>
      </c>
      <c r="AC464">
        <v>0</v>
      </c>
      <c r="AD464">
        <v>0</v>
      </c>
      <c r="AE464">
        <v>0</v>
      </c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</row>
    <row r="465" spans="1:48">
      <c r="A465" s="53">
        <f>RANK(Open[[#This Row],[PR Punkte]],Open[PR Punkte],0)</f>
        <v>332</v>
      </c>
      <c r="B465">
        <f>IF(Open[[#This Row],[PR Rang beim letzten Turnier]]&gt;Open[[#This Row],[PR Rang]],1,IF(Open[[#This Row],[PR Rang beim letzten Turnier]]=Open[[#This Row],[PR Rang]],0,-1))</f>
        <v>0</v>
      </c>
      <c r="C465" s="53">
        <f>RANK(Open[[#This Row],[PR Punkte]],Open[PR Punkte],0)</f>
        <v>332</v>
      </c>
      <c r="D465" s="1" t="s">
        <v>557</v>
      </c>
      <c r="E465" t="s">
        <v>10</v>
      </c>
      <c r="F465" s="99">
        <f>SUM(Open[[#This Row],[PR 1]:[PR 3]])</f>
        <v>0</v>
      </c>
      <c r="G465" s="52">
        <f>LARGE(Open[[#This Row],[TS ZH O/B 26.03.23]:[PR3]],1)</f>
        <v>0</v>
      </c>
      <c r="H465" s="52">
        <f>LARGE(Open[[#This Row],[TS ZH O/B 26.03.23]:[PR3]],2)</f>
        <v>0</v>
      </c>
      <c r="I465" s="52">
        <f>LARGE(Open[[#This Row],[TS ZH O/B 26.03.23]:[PR3]],3)</f>
        <v>0</v>
      </c>
      <c r="J465" s="1">
        <f t="shared" si="14"/>
        <v>332</v>
      </c>
      <c r="K465" s="52">
        <f t="shared" si="15"/>
        <v>0</v>
      </c>
      <c r="L465" s="52" t="str">
        <f>IFERROR(VLOOKUP(Open[[#This Row],[TS ZH O/B 26.03.23 Rang]],$AZ$7:$BA$101,2,0)*L$5," ")</f>
        <v xml:space="preserve"> </v>
      </c>
      <c r="M465" s="52" t="str">
        <f>IFERROR(VLOOKUP(Open[[#This Row],[TS SG O 29.04.23 Rang]],$AZ$7:$BA$101,2,0)*M$5," ")</f>
        <v xml:space="preserve"> </v>
      </c>
      <c r="N465" s="52" t="str">
        <f>IFERROR(VLOOKUP(Open[[#This Row],[TS ES O 11.06.23 Rang]],$AZ$7:$BA$101,2,0)*N$5," ")</f>
        <v xml:space="preserve"> </v>
      </c>
      <c r="O465" s="52" t="str">
        <f>IFERROR(VLOOKUP(Open[[#This Row],[TS SH O 24.06.23 Rang]],$AZ$7:$BA$101,2,0)*O$5," ")</f>
        <v xml:space="preserve"> </v>
      </c>
      <c r="P465" s="52" t="str">
        <f>IFERROR(VLOOKUP(Open[[#This Row],[TS LU O A 1.6.23 R]],$AZ$7:$BA$101,2,0)*P$5," ")</f>
        <v xml:space="preserve"> </v>
      </c>
      <c r="Q465" s="52" t="str">
        <f>IFERROR(VLOOKUP(Open[[#This Row],[TS LU O B 1.6.23 R]],$AZ$7:$BA$101,2,0)*Q$5," ")</f>
        <v xml:space="preserve"> </v>
      </c>
      <c r="R465" s="52" t="str">
        <f>IFERROR(VLOOKUP(Open[[#This Row],[TS ZH O/A 8.7.23 R]],$AZ$7:$BA$101,2,0)*R$5," ")</f>
        <v xml:space="preserve"> </v>
      </c>
      <c r="S465" s="148" t="str">
        <f>IFERROR(VLOOKUP(Open[[#This Row],[TS ZH O/B 8.7.23 R]],$AZ$7:$BA$101,2,0)*S$5," ")</f>
        <v xml:space="preserve"> </v>
      </c>
      <c r="T465" s="148" t="str">
        <f>IFERROR(VLOOKUP(Open[[#This Row],[TS BA O A 12.08.23 R]],$AZ$7:$BA$101,2,0)*T$5," ")</f>
        <v xml:space="preserve"> </v>
      </c>
      <c r="U465" s="148" t="str">
        <f>IFERROR(VLOOKUP(Open[[#This Row],[TS BA O B 12.08.23  R]],$AZ$7:$BA$101,2,0)*U$5," ")</f>
        <v xml:space="preserve"> </v>
      </c>
      <c r="V465" s="148" t="str">
        <f>IFERROR(VLOOKUP(Open[[#This Row],[SM LT O A 2.9.23 R]],$AZ$7:$BA$101,2,0)*V$5," ")</f>
        <v xml:space="preserve"> </v>
      </c>
      <c r="W465" s="148" t="str">
        <f>IFERROR(VLOOKUP(Open[[#This Row],[SM LT O B 2.9.23 R]],$AZ$7:$BA$101,2,0)*W$5," ")</f>
        <v xml:space="preserve"> </v>
      </c>
      <c r="X465" s="148" t="str">
        <f>IFERROR(VLOOKUP(Open[[#This Row],[TS LA O 16.9.23 R]],$AZ$7:$BA$101,2,0)*X$5," ")</f>
        <v xml:space="preserve"> </v>
      </c>
      <c r="Y465" s="148" t="str">
        <f>IFERROR(VLOOKUP(Open[[#This Row],[TS ZH O 8.10.23 R]],$AZ$7:$BA$101,2,0)*Y$5," ")</f>
        <v xml:space="preserve"> </v>
      </c>
      <c r="Z465" s="148" t="str">
        <f>IFERROR(VLOOKUP(Open[[#This Row],[TS ZH O/A 6.1.24 R]],$AZ$7:$BA$101,2,0)*Z$5," ")</f>
        <v xml:space="preserve"> </v>
      </c>
      <c r="AA465" s="148" t="str">
        <f>IFERROR(VLOOKUP(Open[[#This Row],[TS ZH O/B 6.1.24 R]],$AZ$7:$BA$101,2,0)*AA$5," ")</f>
        <v xml:space="preserve"> </v>
      </c>
      <c r="AB465" s="148" t="str">
        <f>IFERROR(VLOOKUP(Open[[#This Row],[TS SH O 13.1.24 R]],$AZ$7:$BA$101,2,0)*AB$5," ")</f>
        <v xml:space="preserve"> </v>
      </c>
      <c r="AC465">
        <v>0</v>
      </c>
      <c r="AD465">
        <v>0</v>
      </c>
      <c r="AE465">
        <v>0</v>
      </c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</row>
    <row r="466" spans="1:48">
      <c r="A466" s="53">
        <f>RANK(Open[[#This Row],[PR Punkte]],Open[PR Punkte],0)</f>
        <v>332</v>
      </c>
      <c r="B466">
        <f>IF(Open[[#This Row],[PR Rang beim letzten Turnier]]&gt;Open[[#This Row],[PR Rang]],1,IF(Open[[#This Row],[PR Rang beim letzten Turnier]]=Open[[#This Row],[PR Rang]],0,-1))</f>
        <v>0</v>
      </c>
      <c r="C466" s="53">
        <f>RANK(Open[[#This Row],[PR Punkte]],Open[PR Punkte],0)</f>
        <v>332</v>
      </c>
      <c r="D466" s="1" t="s">
        <v>559</v>
      </c>
      <c r="E466" t="s">
        <v>10</v>
      </c>
      <c r="F466" s="99">
        <f>SUM(Open[[#This Row],[PR 1]:[PR 3]])</f>
        <v>0</v>
      </c>
      <c r="G466" s="52">
        <f>LARGE(Open[[#This Row],[TS ZH O/B 26.03.23]:[PR3]],1)</f>
        <v>0</v>
      </c>
      <c r="H466" s="52">
        <f>LARGE(Open[[#This Row],[TS ZH O/B 26.03.23]:[PR3]],2)</f>
        <v>0</v>
      </c>
      <c r="I466" s="52">
        <f>LARGE(Open[[#This Row],[TS ZH O/B 26.03.23]:[PR3]],3)</f>
        <v>0</v>
      </c>
      <c r="J466" s="1">
        <f t="shared" si="14"/>
        <v>332</v>
      </c>
      <c r="K466" s="52">
        <f t="shared" si="15"/>
        <v>0</v>
      </c>
      <c r="L466" s="52" t="str">
        <f>IFERROR(VLOOKUP(Open[[#This Row],[TS ZH O/B 26.03.23 Rang]],$AZ$7:$BA$101,2,0)*L$5," ")</f>
        <v xml:space="preserve"> </v>
      </c>
      <c r="M466" s="52" t="str">
        <f>IFERROR(VLOOKUP(Open[[#This Row],[TS SG O 29.04.23 Rang]],$AZ$7:$BA$101,2,0)*M$5," ")</f>
        <v xml:space="preserve"> </v>
      </c>
      <c r="N466" s="52" t="str">
        <f>IFERROR(VLOOKUP(Open[[#This Row],[TS ES O 11.06.23 Rang]],$AZ$7:$BA$101,2,0)*N$5," ")</f>
        <v xml:space="preserve"> </v>
      </c>
      <c r="O466" s="52" t="str">
        <f>IFERROR(VLOOKUP(Open[[#This Row],[TS SH O 24.06.23 Rang]],$AZ$7:$BA$101,2,0)*O$5," ")</f>
        <v xml:space="preserve"> </v>
      </c>
      <c r="P466" s="52" t="str">
        <f>IFERROR(VLOOKUP(Open[[#This Row],[TS LU O A 1.6.23 R]],$AZ$7:$BA$101,2,0)*P$5," ")</f>
        <v xml:space="preserve"> </v>
      </c>
      <c r="Q466" s="52" t="str">
        <f>IFERROR(VLOOKUP(Open[[#This Row],[TS LU O B 1.6.23 R]],$AZ$7:$BA$101,2,0)*Q$5," ")</f>
        <v xml:space="preserve"> </v>
      </c>
      <c r="R466" s="52" t="str">
        <f>IFERROR(VLOOKUP(Open[[#This Row],[TS ZH O/A 8.7.23 R]],$AZ$7:$BA$101,2,0)*R$5," ")</f>
        <v xml:space="preserve"> </v>
      </c>
      <c r="S466" s="148" t="str">
        <f>IFERROR(VLOOKUP(Open[[#This Row],[TS ZH O/B 8.7.23 R]],$AZ$7:$BA$101,2,0)*S$5," ")</f>
        <v xml:space="preserve"> </v>
      </c>
      <c r="T466" s="148" t="str">
        <f>IFERROR(VLOOKUP(Open[[#This Row],[TS BA O A 12.08.23 R]],$AZ$7:$BA$101,2,0)*T$5," ")</f>
        <v xml:space="preserve"> </v>
      </c>
      <c r="U466" s="148" t="str">
        <f>IFERROR(VLOOKUP(Open[[#This Row],[TS BA O B 12.08.23  R]],$AZ$7:$BA$101,2,0)*U$5," ")</f>
        <v xml:space="preserve"> </v>
      </c>
      <c r="V466" s="148" t="str">
        <f>IFERROR(VLOOKUP(Open[[#This Row],[SM LT O A 2.9.23 R]],$AZ$7:$BA$101,2,0)*V$5," ")</f>
        <v xml:space="preserve"> </v>
      </c>
      <c r="W466" s="148" t="str">
        <f>IFERROR(VLOOKUP(Open[[#This Row],[SM LT O B 2.9.23 R]],$AZ$7:$BA$101,2,0)*W$5," ")</f>
        <v xml:space="preserve"> </v>
      </c>
      <c r="X466" s="148" t="str">
        <f>IFERROR(VLOOKUP(Open[[#This Row],[TS LA O 16.9.23 R]],$AZ$7:$BA$101,2,0)*X$5," ")</f>
        <v xml:space="preserve"> </v>
      </c>
      <c r="Y466" s="148" t="str">
        <f>IFERROR(VLOOKUP(Open[[#This Row],[TS ZH O 8.10.23 R]],$AZ$7:$BA$101,2,0)*Y$5," ")</f>
        <v xml:space="preserve"> </v>
      </c>
      <c r="Z466" s="148" t="str">
        <f>IFERROR(VLOOKUP(Open[[#This Row],[TS ZH O/A 6.1.24 R]],$AZ$7:$BA$101,2,0)*Z$5," ")</f>
        <v xml:space="preserve"> </v>
      </c>
      <c r="AA466" s="148" t="str">
        <f>IFERROR(VLOOKUP(Open[[#This Row],[TS ZH O/B 6.1.24 R]],$AZ$7:$BA$101,2,0)*AA$5," ")</f>
        <v xml:space="preserve"> </v>
      </c>
      <c r="AB466" s="148" t="str">
        <f>IFERROR(VLOOKUP(Open[[#This Row],[TS SH O 13.1.24 R]],$AZ$7:$BA$101,2,0)*AB$5," ")</f>
        <v xml:space="preserve"> </v>
      </c>
      <c r="AC466">
        <v>0</v>
      </c>
      <c r="AD466">
        <v>0</v>
      </c>
      <c r="AE466">
        <v>0</v>
      </c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</row>
    <row r="467" spans="1:48">
      <c r="A467" s="53">
        <f>RANK(Open[[#This Row],[PR Punkte]],Open[PR Punkte],0)</f>
        <v>332</v>
      </c>
      <c r="B467">
        <f>IF(Open[[#This Row],[PR Rang beim letzten Turnier]]&gt;Open[[#This Row],[PR Rang]],1,IF(Open[[#This Row],[PR Rang beim letzten Turnier]]=Open[[#This Row],[PR Rang]],0,-1))</f>
        <v>0</v>
      </c>
      <c r="C467" s="53">
        <f>RANK(Open[[#This Row],[PR Punkte]],Open[PR Punkte],0)</f>
        <v>332</v>
      </c>
      <c r="D467" s="1" t="s">
        <v>558</v>
      </c>
      <c r="E467" t="s">
        <v>10</v>
      </c>
      <c r="F467" s="99">
        <f>SUM(Open[[#This Row],[PR 1]:[PR 3]])</f>
        <v>0</v>
      </c>
      <c r="G467" s="52">
        <f>LARGE(Open[[#This Row],[TS ZH O/B 26.03.23]:[PR3]],1)</f>
        <v>0</v>
      </c>
      <c r="H467" s="52">
        <f>LARGE(Open[[#This Row],[TS ZH O/B 26.03.23]:[PR3]],2)</f>
        <v>0</v>
      </c>
      <c r="I467" s="52">
        <f>LARGE(Open[[#This Row],[TS ZH O/B 26.03.23]:[PR3]],3)</f>
        <v>0</v>
      </c>
      <c r="J467" s="1">
        <f t="shared" si="14"/>
        <v>332</v>
      </c>
      <c r="K467" s="52">
        <f t="shared" si="15"/>
        <v>0</v>
      </c>
      <c r="L467" s="52" t="str">
        <f>IFERROR(VLOOKUP(Open[[#This Row],[TS ZH O/B 26.03.23 Rang]],$AZ$7:$BA$101,2,0)*L$5," ")</f>
        <v xml:space="preserve"> </v>
      </c>
      <c r="M467" s="52" t="str">
        <f>IFERROR(VLOOKUP(Open[[#This Row],[TS SG O 29.04.23 Rang]],$AZ$7:$BA$101,2,0)*M$5," ")</f>
        <v xml:space="preserve"> </v>
      </c>
      <c r="N467" s="52" t="str">
        <f>IFERROR(VLOOKUP(Open[[#This Row],[TS ES O 11.06.23 Rang]],$AZ$7:$BA$101,2,0)*N$5," ")</f>
        <v xml:space="preserve"> </v>
      </c>
      <c r="O467" s="52" t="str">
        <f>IFERROR(VLOOKUP(Open[[#This Row],[TS SH O 24.06.23 Rang]],$AZ$7:$BA$101,2,0)*O$5," ")</f>
        <v xml:space="preserve"> </v>
      </c>
      <c r="P467" s="52" t="str">
        <f>IFERROR(VLOOKUP(Open[[#This Row],[TS LU O A 1.6.23 R]],$AZ$7:$BA$101,2,0)*P$5," ")</f>
        <v xml:space="preserve"> </v>
      </c>
      <c r="Q467" s="52" t="str">
        <f>IFERROR(VLOOKUP(Open[[#This Row],[TS LU O B 1.6.23 R]],$AZ$7:$BA$101,2,0)*Q$5," ")</f>
        <v xml:space="preserve"> </v>
      </c>
      <c r="R467" s="52" t="str">
        <f>IFERROR(VLOOKUP(Open[[#This Row],[TS ZH O/A 8.7.23 R]],$AZ$7:$BA$101,2,0)*R$5," ")</f>
        <v xml:space="preserve"> </v>
      </c>
      <c r="S467" s="148" t="str">
        <f>IFERROR(VLOOKUP(Open[[#This Row],[TS ZH O/B 8.7.23 R]],$AZ$7:$BA$101,2,0)*S$5," ")</f>
        <v xml:space="preserve"> </v>
      </c>
      <c r="T467" s="148" t="str">
        <f>IFERROR(VLOOKUP(Open[[#This Row],[TS BA O A 12.08.23 R]],$AZ$7:$BA$101,2,0)*T$5," ")</f>
        <v xml:space="preserve"> </v>
      </c>
      <c r="U467" s="148" t="str">
        <f>IFERROR(VLOOKUP(Open[[#This Row],[TS BA O B 12.08.23  R]],$AZ$7:$BA$101,2,0)*U$5," ")</f>
        <v xml:space="preserve"> </v>
      </c>
      <c r="V467" s="148" t="str">
        <f>IFERROR(VLOOKUP(Open[[#This Row],[SM LT O A 2.9.23 R]],$AZ$7:$BA$101,2,0)*V$5," ")</f>
        <v xml:space="preserve"> </v>
      </c>
      <c r="W467" s="148" t="str">
        <f>IFERROR(VLOOKUP(Open[[#This Row],[SM LT O B 2.9.23 R]],$AZ$7:$BA$101,2,0)*W$5," ")</f>
        <v xml:space="preserve"> </v>
      </c>
      <c r="X467" s="148" t="str">
        <f>IFERROR(VLOOKUP(Open[[#This Row],[TS LA O 16.9.23 R]],$AZ$7:$BA$101,2,0)*X$5," ")</f>
        <v xml:space="preserve"> </v>
      </c>
      <c r="Y467" s="148" t="str">
        <f>IFERROR(VLOOKUP(Open[[#This Row],[TS ZH O 8.10.23 R]],$AZ$7:$BA$101,2,0)*Y$5," ")</f>
        <v xml:space="preserve"> </v>
      </c>
      <c r="Z467" s="148" t="str">
        <f>IFERROR(VLOOKUP(Open[[#This Row],[TS ZH O/A 6.1.24 R]],$AZ$7:$BA$101,2,0)*Z$5," ")</f>
        <v xml:space="preserve"> </v>
      </c>
      <c r="AA467" s="148" t="str">
        <f>IFERROR(VLOOKUP(Open[[#This Row],[TS ZH O/B 6.1.24 R]],$AZ$7:$BA$101,2,0)*AA$5," ")</f>
        <v xml:space="preserve"> </v>
      </c>
      <c r="AB467" s="148" t="str">
        <f>IFERROR(VLOOKUP(Open[[#This Row],[TS SH O 13.1.24 R]],$AZ$7:$BA$101,2,0)*AB$5," ")</f>
        <v xml:space="preserve"> </v>
      </c>
      <c r="AC467">
        <v>0</v>
      </c>
      <c r="AD467">
        <v>0</v>
      </c>
      <c r="AE467">
        <v>0</v>
      </c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</row>
    <row r="468" spans="1:48">
      <c r="A468" s="53">
        <f>RANK(Open[[#This Row],[PR Punkte]],Open[PR Punkte],0)</f>
        <v>332</v>
      </c>
      <c r="B468">
        <f>IF(Open[[#This Row],[PR Rang beim letzten Turnier]]&gt;Open[[#This Row],[PR Rang]],1,IF(Open[[#This Row],[PR Rang beim letzten Turnier]]=Open[[#This Row],[PR Rang]],0,-1))</f>
        <v>0</v>
      </c>
      <c r="C468" s="53">
        <f>RANK(Open[[#This Row],[PR Punkte]],Open[PR Punkte],0)</f>
        <v>332</v>
      </c>
      <c r="D468" s="1" t="s">
        <v>560</v>
      </c>
      <c r="E468" t="s">
        <v>17</v>
      </c>
      <c r="F468" s="99">
        <f>SUM(Open[[#This Row],[PR 1]:[PR 3]])</f>
        <v>0</v>
      </c>
      <c r="G468" s="52">
        <f>LARGE(Open[[#This Row],[TS ZH O/B 26.03.23]:[PR3]],1)</f>
        <v>0</v>
      </c>
      <c r="H468" s="52">
        <f>LARGE(Open[[#This Row],[TS ZH O/B 26.03.23]:[PR3]],2)</f>
        <v>0</v>
      </c>
      <c r="I468" s="52">
        <f>LARGE(Open[[#This Row],[TS ZH O/B 26.03.23]:[PR3]],3)</f>
        <v>0</v>
      </c>
      <c r="J468" s="1">
        <f t="shared" si="14"/>
        <v>332</v>
      </c>
      <c r="K468" s="52">
        <f t="shared" si="15"/>
        <v>0</v>
      </c>
      <c r="L468" s="52" t="str">
        <f>IFERROR(VLOOKUP(Open[[#This Row],[TS ZH O/B 26.03.23 Rang]],$AZ$7:$BA$101,2,0)*L$5," ")</f>
        <v xml:space="preserve"> </v>
      </c>
      <c r="M468" s="52" t="str">
        <f>IFERROR(VLOOKUP(Open[[#This Row],[TS SG O 29.04.23 Rang]],$AZ$7:$BA$101,2,0)*M$5," ")</f>
        <v xml:space="preserve"> </v>
      </c>
      <c r="N468" s="52" t="str">
        <f>IFERROR(VLOOKUP(Open[[#This Row],[TS ES O 11.06.23 Rang]],$AZ$7:$BA$101,2,0)*N$5," ")</f>
        <v xml:space="preserve"> </v>
      </c>
      <c r="O468" s="52" t="str">
        <f>IFERROR(VLOOKUP(Open[[#This Row],[TS SH O 24.06.23 Rang]],$AZ$7:$BA$101,2,0)*O$5," ")</f>
        <v xml:space="preserve"> </v>
      </c>
      <c r="P468" s="52" t="str">
        <f>IFERROR(VLOOKUP(Open[[#This Row],[TS LU O A 1.6.23 R]],$AZ$7:$BA$101,2,0)*P$5," ")</f>
        <v xml:space="preserve"> </v>
      </c>
      <c r="Q468" s="52" t="str">
        <f>IFERROR(VLOOKUP(Open[[#This Row],[TS LU O B 1.6.23 R]],$AZ$7:$BA$101,2,0)*Q$5," ")</f>
        <v xml:space="preserve"> </v>
      </c>
      <c r="R468" s="52" t="str">
        <f>IFERROR(VLOOKUP(Open[[#This Row],[TS ZH O/A 8.7.23 R]],$AZ$7:$BA$101,2,0)*R$5," ")</f>
        <v xml:space="preserve"> </v>
      </c>
      <c r="S468" s="148" t="str">
        <f>IFERROR(VLOOKUP(Open[[#This Row],[TS ZH O/B 8.7.23 R]],$AZ$7:$BA$101,2,0)*S$5," ")</f>
        <v xml:space="preserve"> </v>
      </c>
      <c r="T468" s="148" t="str">
        <f>IFERROR(VLOOKUP(Open[[#This Row],[TS BA O A 12.08.23 R]],$AZ$7:$BA$101,2,0)*T$5," ")</f>
        <v xml:space="preserve"> </v>
      </c>
      <c r="U468" s="148" t="str">
        <f>IFERROR(VLOOKUP(Open[[#This Row],[TS BA O B 12.08.23  R]],$AZ$7:$BA$101,2,0)*U$5," ")</f>
        <v xml:space="preserve"> </v>
      </c>
      <c r="V468" s="148" t="str">
        <f>IFERROR(VLOOKUP(Open[[#This Row],[SM LT O A 2.9.23 R]],$AZ$7:$BA$101,2,0)*V$5," ")</f>
        <v xml:space="preserve"> </v>
      </c>
      <c r="W468" s="148" t="str">
        <f>IFERROR(VLOOKUP(Open[[#This Row],[SM LT O B 2.9.23 R]],$AZ$7:$BA$101,2,0)*W$5," ")</f>
        <v xml:space="preserve"> </v>
      </c>
      <c r="X468" s="148" t="str">
        <f>IFERROR(VLOOKUP(Open[[#This Row],[TS LA O 16.9.23 R]],$AZ$7:$BA$101,2,0)*X$5," ")</f>
        <v xml:space="preserve"> </v>
      </c>
      <c r="Y468" s="148" t="str">
        <f>IFERROR(VLOOKUP(Open[[#This Row],[TS ZH O 8.10.23 R]],$AZ$7:$BA$101,2,0)*Y$5," ")</f>
        <v xml:space="preserve"> </v>
      </c>
      <c r="Z468" s="148" t="str">
        <f>IFERROR(VLOOKUP(Open[[#This Row],[TS ZH O/A 6.1.24 R]],$AZ$7:$BA$101,2,0)*Z$5," ")</f>
        <v xml:space="preserve"> </v>
      </c>
      <c r="AA468" s="148" t="str">
        <f>IFERROR(VLOOKUP(Open[[#This Row],[TS ZH O/B 6.1.24 R]],$AZ$7:$BA$101,2,0)*AA$5," ")</f>
        <v xml:space="preserve"> </v>
      </c>
      <c r="AB468" s="148" t="str">
        <f>IFERROR(VLOOKUP(Open[[#This Row],[TS SH O 13.1.24 R]],$AZ$7:$BA$101,2,0)*AB$5," ")</f>
        <v xml:space="preserve"> </v>
      </c>
      <c r="AC468">
        <v>0</v>
      </c>
      <c r="AD468">
        <v>0</v>
      </c>
      <c r="AE468">
        <v>0</v>
      </c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</row>
    <row r="469" spans="1:48">
      <c r="A469" s="53">
        <f>RANK(Open[[#This Row],[PR Punkte]],Open[PR Punkte],0)</f>
        <v>332</v>
      </c>
      <c r="B469">
        <f>IF(Open[[#This Row],[PR Rang beim letzten Turnier]]&gt;Open[[#This Row],[PR Rang]],1,IF(Open[[#This Row],[PR Rang beim letzten Turnier]]=Open[[#This Row],[PR Rang]],0,-1))</f>
        <v>0</v>
      </c>
      <c r="C469" s="53">
        <f>RANK(Open[[#This Row],[PR Punkte]],Open[PR Punkte],0)</f>
        <v>332</v>
      </c>
      <c r="D469" s="1" t="s">
        <v>562</v>
      </c>
      <c r="E469" t="s">
        <v>10</v>
      </c>
      <c r="F469" s="99">
        <f>SUM(Open[[#This Row],[PR 1]:[PR 3]])</f>
        <v>0</v>
      </c>
      <c r="G469" s="52">
        <f>LARGE(Open[[#This Row],[TS ZH O/B 26.03.23]:[PR3]],1)</f>
        <v>0</v>
      </c>
      <c r="H469" s="52">
        <f>LARGE(Open[[#This Row],[TS ZH O/B 26.03.23]:[PR3]],2)</f>
        <v>0</v>
      </c>
      <c r="I469" s="52">
        <f>LARGE(Open[[#This Row],[TS ZH O/B 26.03.23]:[PR3]],3)</f>
        <v>0</v>
      </c>
      <c r="J469" s="1">
        <f t="shared" si="14"/>
        <v>332</v>
      </c>
      <c r="K469" s="52">
        <f t="shared" si="15"/>
        <v>0</v>
      </c>
      <c r="L469" s="52" t="str">
        <f>IFERROR(VLOOKUP(Open[[#This Row],[TS ZH O/B 26.03.23 Rang]],$AZ$7:$BA$101,2,0)*L$5," ")</f>
        <v xml:space="preserve"> </v>
      </c>
      <c r="M469" s="52" t="str">
        <f>IFERROR(VLOOKUP(Open[[#This Row],[TS SG O 29.04.23 Rang]],$AZ$7:$BA$101,2,0)*M$5," ")</f>
        <v xml:space="preserve"> </v>
      </c>
      <c r="N469" s="52" t="str">
        <f>IFERROR(VLOOKUP(Open[[#This Row],[TS ES O 11.06.23 Rang]],$AZ$7:$BA$101,2,0)*N$5," ")</f>
        <v xml:space="preserve"> </v>
      </c>
      <c r="O469" s="52" t="str">
        <f>IFERROR(VLOOKUP(Open[[#This Row],[TS SH O 24.06.23 Rang]],$AZ$7:$BA$101,2,0)*O$5," ")</f>
        <v xml:space="preserve"> </v>
      </c>
      <c r="P469" s="52" t="str">
        <f>IFERROR(VLOOKUP(Open[[#This Row],[TS LU O A 1.6.23 R]],$AZ$7:$BA$101,2,0)*P$5," ")</f>
        <v xml:space="preserve"> </v>
      </c>
      <c r="Q469" s="52" t="str">
        <f>IFERROR(VLOOKUP(Open[[#This Row],[TS LU O B 1.6.23 R]],$AZ$7:$BA$101,2,0)*Q$5," ")</f>
        <v xml:space="preserve"> </v>
      </c>
      <c r="R469" s="52" t="str">
        <f>IFERROR(VLOOKUP(Open[[#This Row],[TS ZH O/A 8.7.23 R]],$AZ$7:$BA$101,2,0)*R$5," ")</f>
        <v xml:space="preserve"> </v>
      </c>
      <c r="S469" s="148" t="str">
        <f>IFERROR(VLOOKUP(Open[[#This Row],[TS ZH O/B 8.7.23 R]],$AZ$7:$BA$101,2,0)*S$5," ")</f>
        <v xml:space="preserve"> </v>
      </c>
      <c r="T469" s="148" t="str">
        <f>IFERROR(VLOOKUP(Open[[#This Row],[TS BA O A 12.08.23 R]],$AZ$7:$BA$101,2,0)*T$5," ")</f>
        <v xml:space="preserve"> </v>
      </c>
      <c r="U469" s="148" t="str">
        <f>IFERROR(VLOOKUP(Open[[#This Row],[TS BA O B 12.08.23  R]],$AZ$7:$BA$101,2,0)*U$5," ")</f>
        <v xml:space="preserve"> </v>
      </c>
      <c r="V469" s="148" t="str">
        <f>IFERROR(VLOOKUP(Open[[#This Row],[SM LT O A 2.9.23 R]],$AZ$7:$BA$101,2,0)*V$5," ")</f>
        <v xml:space="preserve"> </v>
      </c>
      <c r="W469" s="148" t="str">
        <f>IFERROR(VLOOKUP(Open[[#This Row],[SM LT O B 2.9.23 R]],$AZ$7:$BA$101,2,0)*W$5," ")</f>
        <v xml:space="preserve"> </v>
      </c>
      <c r="X469" s="148" t="str">
        <f>IFERROR(VLOOKUP(Open[[#This Row],[TS LA O 16.9.23 R]],$AZ$7:$BA$101,2,0)*X$5," ")</f>
        <v xml:space="preserve"> </v>
      </c>
      <c r="Y469" s="148" t="str">
        <f>IFERROR(VLOOKUP(Open[[#This Row],[TS ZH O 8.10.23 R]],$AZ$7:$BA$101,2,0)*Y$5," ")</f>
        <v xml:space="preserve"> </v>
      </c>
      <c r="Z469" s="148" t="str">
        <f>IFERROR(VLOOKUP(Open[[#This Row],[TS ZH O/A 6.1.24 R]],$AZ$7:$BA$101,2,0)*Z$5," ")</f>
        <v xml:space="preserve"> </v>
      </c>
      <c r="AA469" s="148" t="str">
        <f>IFERROR(VLOOKUP(Open[[#This Row],[TS ZH O/B 6.1.24 R]],$AZ$7:$BA$101,2,0)*AA$5," ")</f>
        <v xml:space="preserve"> </v>
      </c>
      <c r="AB469" s="148" t="str">
        <f>IFERROR(VLOOKUP(Open[[#This Row],[TS SH O 13.1.24 R]],$AZ$7:$BA$101,2,0)*AB$5," ")</f>
        <v xml:space="preserve"> </v>
      </c>
      <c r="AC469">
        <v>0</v>
      </c>
      <c r="AD469">
        <v>0</v>
      </c>
      <c r="AE469">
        <v>0</v>
      </c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</row>
    <row r="470" spans="1:48">
      <c r="A470" s="112">
        <f>RANK(Open[[#This Row],[PR Punkte]],Open[PR Punkte],0)</f>
        <v>332</v>
      </c>
      <c r="B470" s="111">
        <f>IF(Open[[#This Row],[PR Rang beim letzten Turnier]]&gt;Open[[#This Row],[PR Rang]],1,IF(Open[[#This Row],[PR Rang beim letzten Turnier]]=Open[[#This Row],[PR Rang]],0,-1))</f>
        <v>0</v>
      </c>
      <c r="C470" s="112">
        <f>RANK(Open[[#This Row],[PR Punkte]],Open[PR Punkte],0)</f>
        <v>332</v>
      </c>
      <c r="D470" s="115" t="s">
        <v>547</v>
      </c>
      <c r="E470" t="s">
        <v>9</v>
      </c>
      <c r="F470" s="113">
        <f>SUM(Open[[#This Row],[PR 1]:[PR 3]])</f>
        <v>0</v>
      </c>
      <c r="G470" s="52">
        <f>LARGE(Open[[#This Row],[TS ZH O/B 26.03.23]:[PR3]],1)</f>
        <v>0</v>
      </c>
      <c r="H470" s="52">
        <f>LARGE(Open[[#This Row],[TS ZH O/B 26.03.23]:[PR3]],2)</f>
        <v>0</v>
      </c>
      <c r="I470" s="52">
        <f>LARGE(Open[[#This Row],[TS ZH O/B 26.03.23]:[PR3]],3)</f>
        <v>0</v>
      </c>
      <c r="J470" s="1">
        <f t="shared" si="14"/>
        <v>332</v>
      </c>
      <c r="K470" s="114">
        <f t="shared" si="15"/>
        <v>0</v>
      </c>
      <c r="L470" s="52" t="str">
        <f>IFERROR(VLOOKUP(Open[[#This Row],[TS ZH O/B 26.03.23 Rang]],$AZ$7:$BA$101,2,0)*L$5," ")</f>
        <v xml:space="preserve"> </v>
      </c>
      <c r="M470" s="52" t="str">
        <f>IFERROR(VLOOKUP(Open[[#This Row],[TS SG O 29.04.23 Rang]],$AZ$7:$BA$101,2,0)*M$5," ")</f>
        <v xml:space="preserve"> </v>
      </c>
      <c r="N470" s="52" t="str">
        <f>IFERROR(VLOOKUP(Open[[#This Row],[TS ES O 11.06.23 Rang]],$AZ$7:$BA$101,2,0)*N$5," ")</f>
        <v xml:space="preserve"> </v>
      </c>
      <c r="O470" s="52" t="str">
        <f>IFERROR(VLOOKUP(Open[[#This Row],[TS SH O 24.06.23 Rang]],$AZ$7:$BA$101,2,0)*O$5," ")</f>
        <v xml:space="preserve"> </v>
      </c>
      <c r="P470" s="52" t="str">
        <f>IFERROR(VLOOKUP(Open[[#This Row],[TS LU O A 1.6.23 R]],$AZ$7:$BA$101,2,0)*P$5," ")</f>
        <v xml:space="preserve"> </v>
      </c>
      <c r="Q470" s="52" t="str">
        <f>IFERROR(VLOOKUP(Open[[#This Row],[TS LU O B 1.6.23 R]],$AZ$7:$BA$101,2,0)*Q$5," ")</f>
        <v xml:space="preserve"> </v>
      </c>
      <c r="R470" s="52" t="str">
        <f>IFERROR(VLOOKUP(Open[[#This Row],[TS ZH O/A 8.7.23 R]],$AZ$7:$BA$101,2,0)*R$5," ")</f>
        <v xml:space="preserve"> </v>
      </c>
      <c r="S470" s="148" t="str">
        <f>IFERROR(VLOOKUP(Open[[#This Row],[TS ZH O/B 8.7.23 R]],$AZ$7:$BA$101,2,0)*S$5," ")</f>
        <v xml:space="preserve"> </v>
      </c>
      <c r="T470" s="148" t="str">
        <f>IFERROR(VLOOKUP(Open[[#This Row],[TS BA O A 12.08.23 R]],$AZ$7:$BA$101,2,0)*T$5," ")</f>
        <v xml:space="preserve"> </v>
      </c>
      <c r="U470" s="148" t="str">
        <f>IFERROR(VLOOKUP(Open[[#This Row],[TS BA O B 12.08.23  R]],$AZ$7:$BA$101,2,0)*U$5," ")</f>
        <v xml:space="preserve"> </v>
      </c>
      <c r="V470" s="148" t="str">
        <f>IFERROR(VLOOKUP(Open[[#This Row],[SM LT O A 2.9.23 R]],$AZ$7:$BA$101,2,0)*V$5," ")</f>
        <v xml:space="preserve"> </v>
      </c>
      <c r="W470" s="148" t="str">
        <f>IFERROR(VLOOKUP(Open[[#This Row],[SM LT O B 2.9.23 R]],$AZ$7:$BA$101,2,0)*W$5," ")</f>
        <v xml:space="preserve"> </v>
      </c>
      <c r="X470" s="148" t="str">
        <f>IFERROR(VLOOKUP(Open[[#This Row],[TS LA O 16.9.23 R]],$AZ$7:$BA$101,2,0)*X$5," ")</f>
        <v xml:space="preserve"> </v>
      </c>
      <c r="Y470" s="148" t="str">
        <f>IFERROR(VLOOKUP(Open[[#This Row],[TS ZH O 8.10.23 R]],$AZ$7:$BA$101,2,0)*Y$5," ")</f>
        <v xml:space="preserve"> </v>
      </c>
      <c r="Z470" s="148" t="str">
        <f>IFERROR(VLOOKUP(Open[[#This Row],[TS ZH O/A 6.1.24 R]],$AZ$7:$BA$101,2,0)*Z$5," ")</f>
        <v xml:space="preserve"> </v>
      </c>
      <c r="AA470" s="148" t="str">
        <f>IFERROR(VLOOKUP(Open[[#This Row],[TS ZH O/B 6.1.24 R]],$AZ$7:$BA$101,2,0)*AA$5," ")</f>
        <v xml:space="preserve"> </v>
      </c>
      <c r="AB470" s="148" t="str">
        <f>IFERROR(VLOOKUP(Open[[#This Row],[TS SH O 13.1.24 R]],$AZ$7:$BA$101,2,0)*AB$5," ")</f>
        <v xml:space="preserve"> </v>
      </c>
      <c r="AC470">
        <v>0</v>
      </c>
      <c r="AD470">
        <v>0</v>
      </c>
      <c r="AE470">
        <v>0</v>
      </c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</row>
    <row r="471" spans="1:48">
      <c r="A471" s="53">
        <f>RANK(Open[[#This Row],[PR Punkte]],Open[PR Punkte],0)</f>
        <v>332</v>
      </c>
      <c r="B471">
        <f>IF(Open[[#This Row],[PR Rang beim letzten Turnier]]&gt;Open[[#This Row],[PR Rang]],1,IF(Open[[#This Row],[PR Rang beim letzten Turnier]]=Open[[#This Row],[PR Rang]],0,-1))</f>
        <v>0</v>
      </c>
      <c r="C471" s="53">
        <f>RANK(Open[[#This Row],[PR Punkte]],Open[PR Punkte],0)</f>
        <v>332</v>
      </c>
      <c r="D471" s="1" t="s">
        <v>563</v>
      </c>
      <c r="E471" t="s">
        <v>10</v>
      </c>
      <c r="F471" s="99">
        <f>SUM(Open[[#This Row],[PR 1]:[PR 3]])</f>
        <v>0</v>
      </c>
      <c r="G471" s="52">
        <f>LARGE(Open[[#This Row],[TS ZH O/B 26.03.23]:[PR3]],1)</f>
        <v>0</v>
      </c>
      <c r="H471" s="52">
        <f>LARGE(Open[[#This Row],[TS ZH O/B 26.03.23]:[PR3]],2)</f>
        <v>0</v>
      </c>
      <c r="I471" s="52">
        <f>LARGE(Open[[#This Row],[TS ZH O/B 26.03.23]:[PR3]],3)</f>
        <v>0</v>
      </c>
      <c r="J471" s="1">
        <f t="shared" si="14"/>
        <v>332</v>
      </c>
      <c r="K471" s="52">
        <f t="shared" si="15"/>
        <v>0</v>
      </c>
      <c r="L471" s="52" t="str">
        <f>IFERROR(VLOOKUP(Open[[#This Row],[TS ZH O/B 26.03.23 Rang]],$AZ$7:$BA$101,2,0)*L$5," ")</f>
        <v xml:space="preserve"> </v>
      </c>
      <c r="M471" s="52" t="str">
        <f>IFERROR(VLOOKUP(Open[[#This Row],[TS SG O 29.04.23 Rang]],$AZ$7:$BA$101,2,0)*M$5," ")</f>
        <v xml:space="preserve"> </v>
      </c>
      <c r="N471" s="52" t="str">
        <f>IFERROR(VLOOKUP(Open[[#This Row],[TS ES O 11.06.23 Rang]],$AZ$7:$BA$101,2,0)*N$5," ")</f>
        <v xml:space="preserve"> </v>
      </c>
      <c r="O471" s="52" t="str">
        <f>IFERROR(VLOOKUP(Open[[#This Row],[TS SH O 24.06.23 Rang]],$AZ$7:$BA$101,2,0)*O$5," ")</f>
        <v xml:space="preserve"> </v>
      </c>
      <c r="P471" s="52" t="str">
        <f>IFERROR(VLOOKUP(Open[[#This Row],[TS LU O A 1.6.23 R]],$AZ$7:$BA$101,2,0)*P$5," ")</f>
        <v xml:space="preserve"> </v>
      </c>
      <c r="Q471" s="52" t="str">
        <f>IFERROR(VLOOKUP(Open[[#This Row],[TS LU O B 1.6.23 R]],$AZ$7:$BA$101,2,0)*Q$5," ")</f>
        <v xml:space="preserve"> </v>
      </c>
      <c r="R471" s="52" t="str">
        <f>IFERROR(VLOOKUP(Open[[#This Row],[TS ZH O/A 8.7.23 R]],$AZ$7:$BA$101,2,0)*R$5," ")</f>
        <v xml:space="preserve"> </v>
      </c>
      <c r="S471" s="148" t="str">
        <f>IFERROR(VLOOKUP(Open[[#This Row],[TS ZH O/B 8.7.23 R]],$AZ$7:$BA$101,2,0)*S$5," ")</f>
        <v xml:space="preserve"> </v>
      </c>
      <c r="T471" s="148" t="str">
        <f>IFERROR(VLOOKUP(Open[[#This Row],[TS BA O A 12.08.23 R]],$AZ$7:$BA$101,2,0)*T$5," ")</f>
        <v xml:space="preserve"> </v>
      </c>
      <c r="U471" s="148" t="str">
        <f>IFERROR(VLOOKUP(Open[[#This Row],[TS BA O B 12.08.23  R]],$AZ$7:$BA$101,2,0)*U$5," ")</f>
        <v xml:space="preserve"> </v>
      </c>
      <c r="V471" s="148" t="str">
        <f>IFERROR(VLOOKUP(Open[[#This Row],[SM LT O A 2.9.23 R]],$AZ$7:$BA$101,2,0)*V$5," ")</f>
        <v xml:space="preserve"> </v>
      </c>
      <c r="W471" s="148" t="str">
        <f>IFERROR(VLOOKUP(Open[[#This Row],[SM LT O B 2.9.23 R]],$AZ$7:$BA$101,2,0)*W$5," ")</f>
        <v xml:space="preserve"> </v>
      </c>
      <c r="X471" s="148" t="str">
        <f>IFERROR(VLOOKUP(Open[[#This Row],[TS LA O 16.9.23 R]],$AZ$7:$BA$101,2,0)*X$5," ")</f>
        <v xml:space="preserve"> </v>
      </c>
      <c r="Y471" s="148" t="str">
        <f>IFERROR(VLOOKUP(Open[[#This Row],[TS ZH O 8.10.23 R]],$AZ$7:$BA$101,2,0)*Y$5," ")</f>
        <v xml:space="preserve"> </v>
      </c>
      <c r="Z471" s="148" t="str">
        <f>IFERROR(VLOOKUP(Open[[#This Row],[TS ZH O/A 6.1.24 R]],$AZ$7:$BA$101,2,0)*Z$5," ")</f>
        <v xml:space="preserve"> </v>
      </c>
      <c r="AA471" s="148" t="str">
        <f>IFERROR(VLOOKUP(Open[[#This Row],[TS ZH O/B 6.1.24 R]],$AZ$7:$BA$101,2,0)*AA$5," ")</f>
        <v xml:space="preserve"> </v>
      </c>
      <c r="AB471" s="148" t="str">
        <f>IFERROR(VLOOKUP(Open[[#This Row],[TS SH O 13.1.24 R]],$AZ$7:$BA$101,2,0)*AB$5," ")</f>
        <v xml:space="preserve"> </v>
      </c>
      <c r="AC471">
        <v>0</v>
      </c>
      <c r="AD471">
        <v>0</v>
      </c>
      <c r="AE471">
        <v>0</v>
      </c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</row>
    <row r="472" spans="1:48">
      <c r="A472" s="53">
        <f>RANK(Open[[#This Row],[PR Punkte]],Open[PR Punkte],0)</f>
        <v>332</v>
      </c>
      <c r="B472">
        <f>IF(Open[[#This Row],[PR Rang beim letzten Turnier]]&gt;Open[[#This Row],[PR Rang]],1,IF(Open[[#This Row],[PR Rang beim letzten Turnier]]=Open[[#This Row],[PR Rang]],0,-1))</f>
        <v>0</v>
      </c>
      <c r="C472" s="53">
        <f>RANK(Open[[#This Row],[PR Punkte]],Open[PR Punkte],0)</f>
        <v>332</v>
      </c>
      <c r="D472" s="1" t="s">
        <v>564</v>
      </c>
      <c r="E472" t="s">
        <v>10</v>
      </c>
      <c r="F472" s="99">
        <f>SUM(Open[[#This Row],[PR 1]:[PR 3]])</f>
        <v>0</v>
      </c>
      <c r="G472" s="52">
        <f>LARGE(Open[[#This Row],[TS ZH O/B 26.03.23]:[PR3]],1)</f>
        <v>0</v>
      </c>
      <c r="H472" s="52">
        <f>LARGE(Open[[#This Row],[TS ZH O/B 26.03.23]:[PR3]],2)</f>
        <v>0</v>
      </c>
      <c r="I472" s="52">
        <f>LARGE(Open[[#This Row],[TS ZH O/B 26.03.23]:[PR3]],3)</f>
        <v>0</v>
      </c>
      <c r="J472" s="1">
        <f t="shared" si="14"/>
        <v>332</v>
      </c>
      <c r="K472" s="52">
        <f t="shared" si="15"/>
        <v>0</v>
      </c>
      <c r="L472" s="52" t="str">
        <f>IFERROR(VLOOKUP(Open[[#This Row],[TS ZH O/B 26.03.23 Rang]],$AZ$7:$BA$101,2,0)*L$5," ")</f>
        <v xml:space="preserve"> </v>
      </c>
      <c r="M472" s="52" t="str">
        <f>IFERROR(VLOOKUP(Open[[#This Row],[TS SG O 29.04.23 Rang]],$AZ$7:$BA$101,2,0)*M$5," ")</f>
        <v xml:space="preserve"> </v>
      </c>
      <c r="N472" s="52" t="str">
        <f>IFERROR(VLOOKUP(Open[[#This Row],[TS ES O 11.06.23 Rang]],$AZ$7:$BA$101,2,0)*N$5," ")</f>
        <v xml:space="preserve"> </v>
      </c>
      <c r="O472" s="52" t="str">
        <f>IFERROR(VLOOKUP(Open[[#This Row],[TS SH O 24.06.23 Rang]],$AZ$7:$BA$101,2,0)*O$5," ")</f>
        <v xml:space="preserve"> </v>
      </c>
      <c r="P472" s="52" t="str">
        <f>IFERROR(VLOOKUP(Open[[#This Row],[TS LU O A 1.6.23 R]],$AZ$7:$BA$101,2,0)*P$5," ")</f>
        <v xml:space="preserve"> </v>
      </c>
      <c r="Q472" s="52" t="str">
        <f>IFERROR(VLOOKUP(Open[[#This Row],[TS LU O B 1.6.23 R]],$AZ$7:$BA$101,2,0)*Q$5," ")</f>
        <v xml:space="preserve"> </v>
      </c>
      <c r="R472" s="52" t="str">
        <f>IFERROR(VLOOKUP(Open[[#This Row],[TS ZH O/A 8.7.23 R]],$AZ$7:$BA$101,2,0)*R$5," ")</f>
        <v xml:space="preserve"> </v>
      </c>
      <c r="S472" s="148" t="str">
        <f>IFERROR(VLOOKUP(Open[[#This Row],[TS ZH O/B 8.7.23 R]],$AZ$7:$BA$101,2,0)*S$5," ")</f>
        <v xml:space="preserve"> </v>
      </c>
      <c r="T472" s="148" t="str">
        <f>IFERROR(VLOOKUP(Open[[#This Row],[TS BA O A 12.08.23 R]],$AZ$7:$BA$101,2,0)*T$5," ")</f>
        <v xml:space="preserve"> </v>
      </c>
      <c r="U472" s="148" t="str">
        <f>IFERROR(VLOOKUP(Open[[#This Row],[TS BA O B 12.08.23  R]],$AZ$7:$BA$101,2,0)*U$5," ")</f>
        <v xml:space="preserve"> </v>
      </c>
      <c r="V472" s="148" t="str">
        <f>IFERROR(VLOOKUP(Open[[#This Row],[SM LT O A 2.9.23 R]],$AZ$7:$BA$101,2,0)*V$5," ")</f>
        <v xml:space="preserve"> </v>
      </c>
      <c r="W472" s="148" t="str">
        <f>IFERROR(VLOOKUP(Open[[#This Row],[SM LT O B 2.9.23 R]],$AZ$7:$BA$101,2,0)*W$5," ")</f>
        <v xml:space="preserve"> </v>
      </c>
      <c r="X472" s="148" t="str">
        <f>IFERROR(VLOOKUP(Open[[#This Row],[TS LA O 16.9.23 R]],$AZ$7:$BA$101,2,0)*X$5," ")</f>
        <v xml:space="preserve"> </v>
      </c>
      <c r="Y472" s="148" t="str">
        <f>IFERROR(VLOOKUP(Open[[#This Row],[TS ZH O 8.10.23 R]],$AZ$7:$BA$101,2,0)*Y$5," ")</f>
        <v xml:space="preserve"> </v>
      </c>
      <c r="Z472" s="148" t="str">
        <f>IFERROR(VLOOKUP(Open[[#This Row],[TS ZH O/A 6.1.24 R]],$AZ$7:$BA$101,2,0)*Z$5," ")</f>
        <v xml:space="preserve"> </v>
      </c>
      <c r="AA472" s="148" t="str">
        <f>IFERROR(VLOOKUP(Open[[#This Row],[TS ZH O/B 6.1.24 R]],$AZ$7:$BA$101,2,0)*AA$5," ")</f>
        <v xml:space="preserve"> </v>
      </c>
      <c r="AB472" s="148" t="str">
        <f>IFERROR(VLOOKUP(Open[[#This Row],[TS SH O 13.1.24 R]],$AZ$7:$BA$101,2,0)*AB$5," ")</f>
        <v xml:space="preserve"> </v>
      </c>
      <c r="AC472">
        <v>0</v>
      </c>
      <c r="AD472">
        <v>0</v>
      </c>
      <c r="AE472">
        <v>0</v>
      </c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</row>
    <row r="473" spans="1:48">
      <c r="A473" s="53">
        <f>RANK(Open[[#This Row],[PR Punkte]],Open[PR Punkte],0)</f>
        <v>332</v>
      </c>
      <c r="B473">
        <f>IF(Open[[#This Row],[PR Rang beim letzten Turnier]]&gt;Open[[#This Row],[PR Rang]],1,IF(Open[[#This Row],[PR Rang beim letzten Turnier]]=Open[[#This Row],[PR Rang]],0,-1))</f>
        <v>0</v>
      </c>
      <c r="C473" s="53">
        <f>RANK(Open[[#This Row],[PR Punkte]],Open[PR Punkte],0)</f>
        <v>332</v>
      </c>
      <c r="D473" s="1" t="s">
        <v>565</v>
      </c>
      <c r="E473" t="s">
        <v>10</v>
      </c>
      <c r="F473" s="99">
        <f>SUM(Open[[#This Row],[PR 1]:[PR 3]])</f>
        <v>0</v>
      </c>
      <c r="G473" s="52">
        <f>LARGE(Open[[#This Row],[TS ZH O/B 26.03.23]:[PR3]],1)</f>
        <v>0</v>
      </c>
      <c r="H473" s="52">
        <f>LARGE(Open[[#This Row],[TS ZH O/B 26.03.23]:[PR3]],2)</f>
        <v>0</v>
      </c>
      <c r="I473" s="52">
        <f>LARGE(Open[[#This Row],[TS ZH O/B 26.03.23]:[PR3]],3)</f>
        <v>0</v>
      </c>
      <c r="J473" s="1">
        <f t="shared" si="14"/>
        <v>332</v>
      </c>
      <c r="K473" s="52">
        <f t="shared" si="15"/>
        <v>0</v>
      </c>
      <c r="L473" s="52" t="str">
        <f>IFERROR(VLOOKUP(Open[[#This Row],[TS ZH O/B 26.03.23 Rang]],$AZ$7:$BA$101,2,0)*L$5," ")</f>
        <v xml:space="preserve"> </v>
      </c>
      <c r="M473" s="52" t="str">
        <f>IFERROR(VLOOKUP(Open[[#This Row],[TS SG O 29.04.23 Rang]],$AZ$7:$BA$101,2,0)*M$5," ")</f>
        <v xml:space="preserve"> </v>
      </c>
      <c r="N473" s="52" t="str">
        <f>IFERROR(VLOOKUP(Open[[#This Row],[TS ES O 11.06.23 Rang]],$AZ$7:$BA$101,2,0)*N$5," ")</f>
        <v xml:space="preserve"> </v>
      </c>
      <c r="O473" s="52" t="str">
        <f>IFERROR(VLOOKUP(Open[[#This Row],[TS SH O 24.06.23 Rang]],$AZ$7:$BA$101,2,0)*O$5," ")</f>
        <v xml:space="preserve"> </v>
      </c>
      <c r="P473" s="52" t="str">
        <f>IFERROR(VLOOKUP(Open[[#This Row],[TS LU O A 1.6.23 R]],$AZ$7:$BA$101,2,0)*P$5," ")</f>
        <v xml:space="preserve"> </v>
      </c>
      <c r="Q473" s="52" t="str">
        <f>IFERROR(VLOOKUP(Open[[#This Row],[TS LU O B 1.6.23 R]],$AZ$7:$BA$101,2,0)*Q$5," ")</f>
        <v xml:space="preserve"> </v>
      </c>
      <c r="R473" s="52" t="str">
        <f>IFERROR(VLOOKUP(Open[[#This Row],[TS ZH O/A 8.7.23 R]],$AZ$7:$BA$101,2,0)*R$5," ")</f>
        <v xml:space="preserve"> </v>
      </c>
      <c r="S473" s="148" t="str">
        <f>IFERROR(VLOOKUP(Open[[#This Row],[TS ZH O/B 8.7.23 R]],$AZ$7:$BA$101,2,0)*S$5," ")</f>
        <v xml:space="preserve"> </v>
      </c>
      <c r="T473" s="148" t="str">
        <f>IFERROR(VLOOKUP(Open[[#This Row],[TS BA O A 12.08.23 R]],$AZ$7:$BA$101,2,0)*T$5," ")</f>
        <v xml:space="preserve"> </v>
      </c>
      <c r="U473" s="148" t="str">
        <f>IFERROR(VLOOKUP(Open[[#This Row],[TS BA O B 12.08.23  R]],$AZ$7:$BA$101,2,0)*U$5," ")</f>
        <v xml:space="preserve"> </v>
      </c>
      <c r="V473" s="148" t="str">
        <f>IFERROR(VLOOKUP(Open[[#This Row],[SM LT O A 2.9.23 R]],$AZ$7:$BA$101,2,0)*V$5," ")</f>
        <v xml:space="preserve"> </v>
      </c>
      <c r="W473" s="148" t="str">
        <f>IFERROR(VLOOKUP(Open[[#This Row],[SM LT O B 2.9.23 R]],$AZ$7:$BA$101,2,0)*W$5," ")</f>
        <v xml:space="preserve"> </v>
      </c>
      <c r="X473" s="148" t="str">
        <f>IFERROR(VLOOKUP(Open[[#This Row],[TS LA O 16.9.23 R]],$AZ$7:$BA$101,2,0)*X$5," ")</f>
        <v xml:space="preserve"> </v>
      </c>
      <c r="Y473" s="148" t="str">
        <f>IFERROR(VLOOKUP(Open[[#This Row],[TS ZH O 8.10.23 R]],$AZ$7:$BA$101,2,0)*Y$5," ")</f>
        <v xml:space="preserve"> </v>
      </c>
      <c r="Z473" s="148" t="str">
        <f>IFERROR(VLOOKUP(Open[[#This Row],[TS ZH O/A 6.1.24 R]],$AZ$7:$BA$101,2,0)*Z$5," ")</f>
        <v xml:space="preserve"> </v>
      </c>
      <c r="AA473" s="148" t="str">
        <f>IFERROR(VLOOKUP(Open[[#This Row],[TS ZH O/B 6.1.24 R]],$AZ$7:$BA$101,2,0)*AA$5," ")</f>
        <v xml:space="preserve"> </v>
      </c>
      <c r="AB473" s="148" t="str">
        <f>IFERROR(VLOOKUP(Open[[#This Row],[TS SH O 13.1.24 R]],$AZ$7:$BA$101,2,0)*AB$5," ")</f>
        <v xml:space="preserve"> </v>
      </c>
      <c r="AC473">
        <v>0</v>
      </c>
      <c r="AD473">
        <v>0</v>
      </c>
      <c r="AE473">
        <v>0</v>
      </c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</row>
    <row r="474" spans="1:48">
      <c r="A474" s="53">
        <f>RANK(Open[[#This Row],[PR Punkte]],Open[PR Punkte],0)</f>
        <v>332</v>
      </c>
      <c r="B474">
        <f>IF(Open[[#This Row],[PR Rang beim letzten Turnier]]&gt;Open[[#This Row],[PR Rang]],1,IF(Open[[#This Row],[PR Rang beim letzten Turnier]]=Open[[#This Row],[PR Rang]],0,-1))</f>
        <v>0</v>
      </c>
      <c r="C474" s="53">
        <f>RANK(Open[[#This Row],[PR Punkte]],Open[PR Punkte],0)</f>
        <v>332</v>
      </c>
      <c r="D474" s="1" t="s">
        <v>566</v>
      </c>
      <c r="E474" t="s">
        <v>10</v>
      </c>
      <c r="F474" s="99">
        <f>SUM(Open[[#This Row],[PR 1]:[PR 3]])</f>
        <v>0</v>
      </c>
      <c r="G474" s="52">
        <f>LARGE(Open[[#This Row],[TS ZH O/B 26.03.23]:[PR3]],1)</f>
        <v>0</v>
      </c>
      <c r="H474" s="52">
        <f>LARGE(Open[[#This Row],[TS ZH O/B 26.03.23]:[PR3]],2)</f>
        <v>0</v>
      </c>
      <c r="I474" s="52">
        <f>LARGE(Open[[#This Row],[TS ZH O/B 26.03.23]:[PR3]],3)</f>
        <v>0</v>
      </c>
      <c r="J474" s="1">
        <f t="shared" si="14"/>
        <v>332</v>
      </c>
      <c r="K474" s="52">
        <f t="shared" si="15"/>
        <v>0</v>
      </c>
      <c r="L474" s="52" t="str">
        <f>IFERROR(VLOOKUP(Open[[#This Row],[TS ZH O/B 26.03.23 Rang]],$AZ$7:$BA$101,2,0)*L$5," ")</f>
        <v xml:space="preserve"> </v>
      </c>
      <c r="M474" s="52" t="str">
        <f>IFERROR(VLOOKUP(Open[[#This Row],[TS SG O 29.04.23 Rang]],$AZ$7:$BA$101,2,0)*M$5," ")</f>
        <v xml:space="preserve"> </v>
      </c>
      <c r="N474" s="52" t="str">
        <f>IFERROR(VLOOKUP(Open[[#This Row],[TS ES O 11.06.23 Rang]],$AZ$7:$BA$101,2,0)*N$5," ")</f>
        <v xml:space="preserve"> </v>
      </c>
      <c r="O474" s="52" t="str">
        <f>IFERROR(VLOOKUP(Open[[#This Row],[TS SH O 24.06.23 Rang]],$AZ$7:$BA$101,2,0)*O$5," ")</f>
        <v xml:space="preserve"> </v>
      </c>
      <c r="P474" s="52" t="str">
        <f>IFERROR(VLOOKUP(Open[[#This Row],[TS LU O A 1.6.23 R]],$AZ$7:$BA$101,2,0)*P$5," ")</f>
        <v xml:space="preserve"> </v>
      </c>
      <c r="Q474" s="52" t="str">
        <f>IFERROR(VLOOKUP(Open[[#This Row],[TS LU O B 1.6.23 R]],$AZ$7:$BA$101,2,0)*Q$5," ")</f>
        <v xml:space="preserve"> </v>
      </c>
      <c r="R474" s="52" t="str">
        <f>IFERROR(VLOOKUP(Open[[#This Row],[TS ZH O/A 8.7.23 R]],$AZ$7:$BA$101,2,0)*R$5," ")</f>
        <v xml:space="preserve"> </v>
      </c>
      <c r="S474" s="148" t="str">
        <f>IFERROR(VLOOKUP(Open[[#This Row],[TS ZH O/B 8.7.23 R]],$AZ$7:$BA$101,2,0)*S$5," ")</f>
        <v xml:space="preserve"> </v>
      </c>
      <c r="T474" s="148" t="str">
        <f>IFERROR(VLOOKUP(Open[[#This Row],[TS BA O A 12.08.23 R]],$AZ$7:$BA$101,2,0)*T$5," ")</f>
        <v xml:space="preserve"> </v>
      </c>
      <c r="U474" s="148" t="str">
        <f>IFERROR(VLOOKUP(Open[[#This Row],[TS BA O B 12.08.23  R]],$AZ$7:$BA$101,2,0)*U$5," ")</f>
        <v xml:space="preserve"> </v>
      </c>
      <c r="V474" s="148" t="str">
        <f>IFERROR(VLOOKUP(Open[[#This Row],[SM LT O A 2.9.23 R]],$AZ$7:$BA$101,2,0)*V$5," ")</f>
        <v xml:space="preserve"> </v>
      </c>
      <c r="W474" s="148" t="str">
        <f>IFERROR(VLOOKUP(Open[[#This Row],[SM LT O B 2.9.23 R]],$AZ$7:$BA$101,2,0)*W$5," ")</f>
        <v xml:space="preserve"> </v>
      </c>
      <c r="X474" s="148" t="str">
        <f>IFERROR(VLOOKUP(Open[[#This Row],[TS LA O 16.9.23 R]],$AZ$7:$BA$101,2,0)*X$5," ")</f>
        <v xml:space="preserve"> </v>
      </c>
      <c r="Y474" s="148" t="str">
        <f>IFERROR(VLOOKUP(Open[[#This Row],[TS ZH O 8.10.23 R]],$AZ$7:$BA$101,2,0)*Y$5," ")</f>
        <v xml:space="preserve"> </v>
      </c>
      <c r="Z474" s="148" t="str">
        <f>IFERROR(VLOOKUP(Open[[#This Row],[TS ZH O/A 6.1.24 R]],$AZ$7:$BA$101,2,0)*Z$5," ")</f>
        <v xml:space="preserve"> </v>
      </c>
      <c r="AA474" s="148" t="str">
        <f>IFERROR(VLOOKUP(Open[[#This Row],[TS ZH O/B 6.1.24 R]],$AZ$7:$BA$101,2,0)*AA$5," ")</f>
        <v xml:space="preserve"> </v>
      </c>
      <c r="AB474" s="148" t="str">
        <f>IFERROR(VLOOKUP(Open[[#This Row],[TS SH O 13.1.24 R]],$AZ$7:$BA$101,2,0)*AB$5," ")</f>
        <v xml:space="preserve"> </v>
      </c>
      <c r="AC474">
        <v>0</v>
      </c>
      <c r="AD474">
        <v>0</v>
      </c>
      <c r="AE474">
        <v>0</v>
      </c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</row>
    <row r="475" spans="1:48">
      <c r="A475" s="112">
        <f>RANK(Open[[#This Row],[PR Punkte]],Open[PR Punkte],0)</f>
        <v>332</v>
      </c>
      <c r="B475" s="111">
        <f>IF(Open[[#This Row],[PR Rang beim letzten Turnier]]&gt;Open[[#This Row],[PR Rang]],1,IF(Open[[#This Row],[PR Rang beim letzten Turnier]]=Open[[#This Row],[PR Rang]],0,-1))</f>
        <v>0</v>
      </c>
      <c r="C475" s="112">
        <f>RANK(Open[[#This Row],[PR Punkte]],Open[PR Punkte],0)</f>
        <v>332</v>
      </c>
      <c r="D475" s="115" t="s">
        <v>540</v>
      </c>
      <c r="E475" t="s">
        <v>17</v>
      </c>
      <c r="F475" s="113">
        <f>SUM(Open[[#This Row],[PR 1]:[PR 3]])</f>
        <v>0</v>
      </c>
      <c r="G475" s="52">
        <f>LARGE(Open[[#This Row],[TS ZH O/B 26.03.23]:[PR3]],1)</f>
        <v>0</v>
      </c>
      <c r="H475" s="52">
        <f>LARGE(Open[[#This Row],[TS ZH O/B 26.03.23]:[PR3]],2)</f>
        <v>0</v>
      </c>
      <c r="I475" s="52">
        <f>LARGE(Open[[#This Row],[TS ZH O/B 26.03.23]:[PR3]],3)</f>
        <v>0</v>
      </c>
      <c r="J475" s="1">
        <f t="shared" si="14"/>
        <v>332</v>
      </c>
      <c r="K475" s="114">
        <f t="shared" si="15"/>
        <v>0</v>
      </c>
      <c r="L475" s="52" t="str">
        <f>IFERROR(VLOOKUP(Open[[#This Row],[TS ZH O/B 26.03.23 Rang]],$AZ$7:$BA$101,2,0)*L$5," ")</f>
        <v xml:space="preserve"> </v>
      </c>
      <c r="M475" s="52" t="str">
        <f>IFERROR(VLOOKUP(Open[[#This Row],[TS SG O 29.04.23 Rang]],$AZ$7:$BA$101,2,0)*M$5," ")</f>
        <v xml:space="preserve"> </v>
      </c>
      <c r="N475" s="52" t="str">
        <f>IFERROR(VLOOKUP(Open[[#This Row],[TS ES O 11.06.23 Rang]],$AZ$7:$BA$101,2,0)*N$5," ")</f>
        <v xml:space="preserve"> </v>
      </c>
      <c r="O475" s="52" t="str">
        <f>IFERROR(VLOOKUP(Open[[#This Row],[TS SH O 24.06.23 Rang]],$AZ$7:$BA$101,2,0)*O$5," ")</f>
        <v xml:space="preserve"> </v>
      </c>
      <c r="P475" s="52" t="str">
        <f>IFERROR(VLOOKUP(Open[[#This Row],[TS LU O A 1.6.23 R]],$AZ$7:$BA$101,2,0)*P$5," ")</f>
        <v xml:space="preserve"> </v>
      </c>
      <c r="Q475" s="52" t="str">
        <f>IFERROR(VLOOKUP(Open[[#This Row],[TS LU O B 1.6.23 R]],$AZ$7:$BA$101,2,0)*Q$5," ")</f>
        <v xml:space="preserve"> </v>
      </c>
      <c r="R475" s="52" t="str">
        <f>IFERROR(VLOOKUP(Open[[#This Row],[TS ZH O/A 8.7.23 R]],$AZ$7:$BA$101,2,0)*R$5," ")</f>
        <v xml:space="preserve"> </v>
      </c>
      <c r="S475" s="148" t="str">
        <f>IFERROR(VLOOKUP(Open[[#This Row],[TS ZH O/B 8.7.23 R]],$AZ$7:$BA$101,2,0)*S$5," ")</f>
        <v xml:space="preserve"> </v>
      </c>
      <c r="T475" s="148" t="str">
        <f>IFERROR(VLOOKUP(Open[[#This Row],[TS BA O A 12.08.23 R]],$AZ$7:$BA$101,2,0)*T$5," ")</f>
        <v xml:space="preserve"> </v>
      </c>
      <c r="U475" s="148" t="str">
        <f>IFERROR(VLOOKUP(Open[[#This Row],[TS BA O B 12.08.23  R]],$AZ$7:$BA$101,2,0)*U$5," ")</f>
        <v xml:space="preserve"> </v>
      </c>
      <c r="V475" s="148" t="str">
        <f>IFERROR(VLOOKUP(Open[[#This Row],[SM LT O A 2.9.23 R]],$AZ$7:$BA$101,2,0)*V$5," ")</f>
        <v xml:space="preserve"> </v>
      </c>
      <c r="W475" s="148" t="str">
        <f>IFERROR(VLOOKUP(Open[[#This Row],[SM LT O B 2.9.23 R]],$AZ$7:$BA$101,2,0)*W$5," ")</f>
        <v xml:space="preserve"> </v>
      </c>
      <c r="X475" s="148" t="str">
        <f>IFERROR(VLOOKUP(Open[[#This Row],[TS LA O 16.9.23 R]],$AZ$7:$BA$101,2,0)*X$5," ")</f>
        <v xml:space="preserve"> </v>
      </c>
      <c r="Y475" s="148" t="str">
        <f>IFERROR(VLOOKUP(Open[[#This Row],[TS ZH O 8.10.23 R]],$AZ$7:$BA$101,2,0)*Y$5," ")</f>
        <v xml:space="preserve"> </v>
      </c>
      <c r="Z475" s="148" t="str">
        <f>IFERROR(VLOOKUP(Open[[#This Row],[TS ZH O/A 6.1.24 R]],$AZ$7:$BA$101,2,0)*Z$5," ")</f>
        <v xml:space="preserve"> </v>
      </c>
      <c r="AA475" s="148" t="str">
        <f>IFERROR(VLOOKUP(Open[[#This Row],[TS ZH O/B 6.1.24 R]],$AZ$7:$BA$101,2,0)*AA$5," ")</f>
        <v xml:space="preserve"> </v>
      </c>
      <c r="AB475" s="148" t="str">
        <f>IFERROR(VLOOKUP(Open[[#This Row],[TS SH O 13.1.24 R]],$AZ$7:$BA$101,2,0)*AB$5," ")</f>
        <v xml:space="preserve"> </v>
      </c>
      <c r="AC475">
        <v>0</v>
      </c>
      <c r="AD475">
        <v>0</v>
      </c>
      <c r="AE475">
        <v>0</v>
      </c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</row>
    <row r="476" spans="1:48">
      <c r="A476" s="53">
        <f>RANK(Open[[#This Row],[PR Punkte]],Open[PR Punkte],0)</f>
        <v>332</v>
      </c>
      <c r="B476">
        <f>IF(Open[[#This Row],[PR Rang beim letzten Turnier]]&gt;Open[[#This Row],[PR Rang]],1,IF(Open[[#This Row],[PR Rang beim letzten Turnier]]=Open[[#This Row],[PR Rang]],0,-1))</f>
        <v>0</v>
      </c>
      <c r="C476" s="53">
        <f>RANK(Open[[#This Row],[PR Punkte]],Open[PR Punkte],0)</f>
        <v>332</v>
      </c>
      <c r="D476" s="7" t="s">
        <v>215</v>
      </c>
      <c r="E476" t="s">
        <v>370</v>
      </c>
      <c r="F476" s="52">
        <f>SUM(Open[[#This Row],[PR 1]:[PR 3]])</f>
        <v>0</v>
      </c>
      <c r="G476" s="52">
        <f>LARGE(Open[[#This Row],[TS ZH O/B 26.03.23]:[PR3]],1)</f>
        <v>0</v>
      </c>
      <c r="H476" s="52">
        <f>LARGE(Open[[#This Row],[TS ZH O/B 26.03.23]:[PR3]],2)</f>
        <v>0</v>
      </c>
      <c r="I476" s="52">
        <f>LARGE(Open[[#This Row],[TS ZH O/B 26.03.23]:[PR3]],3)</f>
        <v>0</v>
      </c>
      <c r="J476" s="1">
        <f t="shared" si="14"/>
        <v>332</v>
      </c>
      <c r="K476" s="52">
        <f t="shared" si="15"/>
        <v>0</v>
      </c>
      <c r="L476" s="52" t="str">
        <f>IFERROR(VLOOKUP(Open[[#This Row],[TS ZH O/B 26.03.23 Rang]],$AZ$7:$BA$101,2,0)*L$5," ")</f>
        <v xml:space="preserve"> </v>
      </c>
      <c r="M476" s="52" t="str">
        <f>IFERROR(VLOOKUP(Open[[#This Row],[TS SG O 29.04.23 Rang]],$AZ$7:$BA$101,2,0)*M$5," ")</f>
        <v xml:space="preserve"> </v>
      </c>
      <c r="N476" s="52" t="str">
        <f>IFERROR(VLOOKUP(Open[[#This Row],[TS ES O 11.06.23 Rang]],$AZ$7:$BA$101,2,0)*N$5," ")</f>
        <v xml:space="preserve"> </v>
      </c>
      <c r="O476" s="52" t="str">
        <f>IFERROR(VLOOKUP(Open[[#This Row],[TS SH O 24.06.23 Rang]],$AZ$7:$BA$101,2,0)*O$5," ")</f>
        <v xml:space="preserve"> </v>
      </c>
      <c r="P476" s="52" t="str">
        <f>IFERROR(VLOOKUP(Open[[#This Row],[TS LU O A 1.6.23 R]],$AZ$7:$BA$101,2,0)*P$5," ")</f>
        <v xml:space="preserve"> </v>
      </c>
      <c r="Q476" s="52" t="str">
        <f>IFERROR(VLOOKUP(Open[[#This Row],[TS LU O B 1.6.23 R]],$AZ$7:$BA$101,2,0)*Q$5," ")</f>
        <v xml:space="preserve"> </v>
      </c>
      <c r="R476" s="52" t="str">
        <f>IFERROR(VLOOKUP(Open[[#This Row],[TS ZH O/A 8.7.23 R]],$AZ$7:$BA$101,2,0)*R$5," ")</f>
        <v xml:space="preserve"> </v>
      </c>
      <c r="S476" s="148" t="str">
        <f>IFERROR(VLOOKUP(Open[[#This Row],[TS ZH O/B 8.7.23 R]],$AZ$7:$BA$101,2,0)*S$5," ")</f>
        <v xml:space="preserve"> </v>
      </c>
      <c r="T476" s="148" t="str">
        <f>IFERROR(VLOOKUP(Open[[#This Row],[TS BA O A 12.08.23 R]],$AZ$7:$BA$101,2,0)*T$5," ")</f>
        <v xml:space="preserve"> </v>
      </c>
      <c r="U476" s="148" t="str">
        <f>IFERROR(VLOOKUP(Open[[#This Row],[TS BA O B 12.08.23  R]],$AZ$7:$BA$101,2,0)*U$5," ")</f>
        <v xml:space="preserve"> </v>
      </c>
      <c r="V476" s="148" t="str">
        <f>IFERROR(VLOOKUP(Open[[#This Row],[SM LT O A 2.9.23 R]],$AZ$7:$BA$101,2,0)*V$5," ")</f>
        <v xml:space="preserve"> </v>
      </c>
      <c r="W476" s="148" t="str">
        <f>IFERROR(VLOOKUP(Open[[#This Row],[SM LT O B 2.9.23 R]],$AZ$7:$BA$101,2,0)*W$5," ")</f>
        <v xml:space="preserve"> </v>
      </c>
      <c r="X476" s="148" t="str">
        <f>IFERROR(VLOOKUP(Open[[#This Row],[TS LA O 16.9.23 R]],$AZ$7:$BA$101,2,0)*X$5," ")</f>
        <v xml:space="preserve"> </v>
      </c>
      <c r="Y476" s="148" t="str">
        <f>IFERROR(VLOOKUP(Open[[#This Row],[TS ZH O 8.10.23 R]],$AZ$7:$BA$101,2,0)*Y$5," ")</f>
        <v xml:space="preserve"> </v>
      </c>
      <c r="Z476" s="148" t="str">
        <f>IFERROR(VLOOKUP(Open[[#This Row],[TS ZH O/A 6.1.24 R]],$AZ$7:$BA$101,2,0)*Z$5," ")</f>
        <v xml:space="preserve"> </v>
      </c>
      <c r="AA476" s="148" t="str">
        <f>IFERROR(VLOOKUP(Open[[#This Row],[TS ZH O/B 6.1.24 R]],$AZ$7:$BA$101,2,0)*AA$5," ")</f>
        <v xml:space="preserve"> </v>
      </c>
      <c r="AB476" s="148" t="str">
        <f>IFERROR(VLOOKUP(Open[[#This Row],[TS SH O 13.1.24 R]],$AZ$7:$BA$101,2,0)*AB$5," ")</f>
        <v xml:space="preserve"> </v>
      </c>
      <c r="AC476">
        <v>0</v>
      </c>
      <c r="AD476">
        <v>0</v>
      </c>
      <c r="AE476">
        <v>0</v>
      </c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</row>
    <row r="477" spans="1:48">
      <c r="A477" s="53">
        <f>RANK(Open[[#This Row],[PR Punkte]],Open[PR Punkte],0)</f>
        <v>332</v>
      </c>
      <c r="B477">
        <f>IF(Open[[#This Row],[PR Rang beim letzten Turnier]]&gt;Open[[#This Row],[PR Rang]],1,IF(Open[[#This Row],[PR Rang beim letzten Turnier]]=Open[[#This Row],[PR Rang]],0,-1))</f>
        <v>0</v>
      </c>
      <c r="C477" s="53">
        <f>RANK(Open[[#This Row],[PR Punkte]],Open[PR Punkte],0)</f>
        <v>332</v>
      </c>
      <c r="D477" s="4" t="s">
        <v>127</v>
      </c>
      <c r="E477" t="s">
        <v>16</v>
      </c>
      <c r="F477" s="52">
        <f>SUM(Open[[#This Row],[PR 1]:[PR 3]])</f>
        <v>0</v>
      </c>
      <c r="G477" s="52">
        <f>LARGE(Open[[#This Row],[TS ZH O/B 26.03.23]:[PR3]],1)</f>
        <v>0</v>
      </c>
      <c r="H477" s="52">
        <f>LARGE(Open[[#This Row],[TS ZH O/B 26.03.23]:[PR3]],2)</f>
        <v>0</v>
      </c>
      <c r="I477" s="52">
        <f>LARGE(Open[[#This Row],[TS ZH O/B 26.03.23]:[PR3]],3)</f>
        <v>0</v>
      </c>
      <c r="J477" s="1">
        <f t="shared" si="14"/>
        <v>332</v>
      </c>
      <c r="K477" s="52">
        <f t="shared" si="15"/>
        <v>0</v>
      </c>
      <c r="L477" s="52" t="str">
        <f>IFERROR(VLOOKUP(Open[[#This Row],[TS ZH O/B 26.03.23 Rang]],$AZ$7:$BA$101,2,0)*L$5," ")</f>
        <v xml:space="preserve"> </v>
      </c>
      <c r="M477" s="52" t="str">
        <f>IFERROR(VLOOKUP(Open[[#This Row],[TS SG O 29.04.23 Rang]],$AZ$7:$BA$101,2,0)*M$5," ")</f>
        <v xml:space="preserve"> </v>
      </c>
      <c r="N477" s="52" t="str">
        <f>IFERROR(VLOOKUP(Open[[#This Row],[TS ES O 11.06.23 Rang]],$AZ$7:$BA$101,2,0)*N$5," ")</f>
        <v xml:space="preserve"> </v>
      </c>
      <c r="O477" s="52" t="str">
        <f>IFERROR(VLOOKUP(Open[[#This Row],[TS SH O 24.06.23 Rang]],$AZ$7:$BA$101,2,0)*O$5," ")</f>
        <v xml:space="preserve"> </v>
      </c>
      <c r="P477" s="52" t="str">
        <f>IFERROR(VLOOKUP(Open[[#This Row],[TS LU O A 1.6.23 R]],$AZ$7:$BA$101,2,0)*P$5," ")</f>
        <v xml:space="preserve"> </v>
      </c>
      <c r="Q477" s="52" t="str">
        <f>IFERROR(VLOOKUP(Open[[#This Row],[TS LU O B 1.6.23 R]],$AZ$7:$BA$101,2,0)*Q$5," ")</f>
        <v xml:space="preserve"> </v>
      </c>
      <c r="R477" s="52" t="str">
        <f>IFERROR(VLOOKUP(Open[[#This Row],[TS ZH O/A 8.7.23 R]],$AZ$7:$BA$101,2,0)*R$5," ")</f>
        <v xml:space="preserve"> </v>
      </c>
      <c r="S477" s="148" t="str">
        <f>IFERROR(VLOOKUP(Open[[#This Row],[TS ZH O/B 8.7.23 R]],$AZ$7:$BA$101,2,0)*S$5," ")</f>
        <v xml:space="preserve"> </v>
      </c>
      <c r="T477" s="148" t="str">
        <f>IFERROR(VLOOKUP(Open[[#This Row],[TS BA O A 12.08.23 R]],$AZ$7:$BA$101,2,0)*T$5," ")</f>
        <v xml:space="preserve"> </v>
      </c>
      <c r="U477" s="148" t="str">
        <f>IFERROR(VLOOKUP(Open[[#This Row],[TS BA O B 12.08.23  R]],$AZ$7:$BA$101,2,0)*U$5," ")</f>
        <v xml:space="preserve"> </v>
      </c>
      <c r="V477" s="148" t="str">
        <f>IFERROR(VLOOKUP(Open[[#This Row],[SM LT O A 2.9.23 R]],$AZ$7:$BA$101,2,0)*V$5," ")</f>
        <v xml:space="preserve"> </v>
      </c>
      <c r="W477" s="148" t="str">
        <f>IFERROR(VLOOKUP(Open[[#This Row],[SM LT O B 2.9.23 R]],$AZ$7:$BA$101,2,0)*W$5," ")</f>
        <v xml:space="preserve"> </v>
      </c>
      <c r="X477" s="148" t="str">
        <f>IFERROR(VLOOKUP(Open[[#This Row],[TS LA O 16.9.23 R]],$AZ$7:$BA$101,2,0)*X$5," ")</f>
        <v xml:space="preserve"> </v>
      </c>
      <c r="Y477" s="148" t="str">
        <f>IFERROR(VLOOKUP(Open[[#This Row],[TS ZH O 8.10.23 R]],$AZ$7:$BA$101,2,0)*Y$5," ")</f>
        <v xml:space="preserve"> </v>
      </c>
      <c r="Z477" s="148" t="str">
        <f>IFERROR(VLOOKUP(Open[[#This Row],[TS ZH O/A 6.1.24 R]],$AZ$7:$BA$101,2,0)*Z$5," ")</f>
        <v xml:space="preserve"> </v>
      </c>
      <c r="AA477" s="148" t="str">
        <f>IFERROR(VLOOKUP(Open[[#This Row],[TS ZH O/B 6.1.24 R]],$AZ$7:$BA$101,2,0)*AA$5," ")</f>
        <v xml:space="preserve"> </v>
      </c>
      <c r="AB477" s="148" t="str">
        <f>IFERROR(VLOOKUP(Open[[#This Row],[TS SH O 13.1.24 R]],$AZ$7:$BA$101,2,0)*AB$5," ")</f>
        <v xml:space="preserve"> </v>
      </c>
      <c r="AC477">
        <v>0</v>
      </c>
      <c r="AD477">
        <v>0</v>
      </c>
      <c r="AE477">
        <v>0</v>
      </c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</row>
    <row r="478" spans="1:48">
      <c r="A478" s="53">
        <f>RANK(Open[[#This Row],[PR Punkte]],Open[PR Punkte],0)</f>
        <v>332</v>
      </c>
      <c r="B478">
        <f>IF(Open[[#This Row],[PR Rang beim letzten Turnier]]&gt;Open[[#This Row],[PR Rang]],1,IF(Open[[#This Row],[PR Rang beim letzten Turnier]]=Open[[#This Row],[PR Rang]],0,-1))</f>
        <v>0</v>
      </c>
      <c r="C478" s="53">
        <f>RANK(Open[[#This Row],[PR Punkte]],Open[PR Punkte],0)</f>
        <v>332</v>
      </c>
      <c r="D478" s="1" t="s">
        <v>146</v>
      </c>
      <c r="E478" s="1" t="s">
        <v>16</v>
      </c>
      <c r="F478" s="52">
        <f>SUM(Open[[#This Row],[PR 1]:[PR 3]])</f>
        <v>0</v>
      </c>
      <c r="G478" s="52">
        <f>LARGE(Open[[#This Row],[TS ZH O/B 26.03.23]:[PR3]],1)</f>
        <v>0</v>
      </c>
      <c r="H478" s="52">
        <f>LARGE(Open[[#This Row],[TS ZH O/B 26.03.23]:[PR3]],2)</f>
        <v>0</v>
      </c>
      <c r="I478" s="52">
        <f>LARGE(Open[[#This Row],[TS ZH O/B 26.03.23]:[PR3]],3)</f>
        <v>0</v>
      </c>
      <c r="J478" s="1">
        <f t="shared" si="14"/>
        <v>332</v>
      </c>
      <c r="K478" s="52">
        <f t="shared" si="15"/>
        <v>0</v>
      </c>
      <c r="L478" s="52" t="str">
        <f>IFERROR(VLOOKUP(Open[[#This Row],[TS ZH O/B 26.03.23 Rang]],$AZ$7:$BA$101,2,0)*L$5," ")</f>
        <v xml:space="preserve"> </v>
      </c>
      <c r="M478" s="52" t="str">
        <f>IFERROR(VLOOKUP(Open[[#This Row],[TS SG O 29.04.23 Rang]],$AZ$7:$BA$101,2,0)*M$5," ")</f>
        <v xml:space="preserve"> </v>
      </c>
      <c r="N478" s="52" t="str">
        <f>IFERROR(VLOOKUP(Open[[#This Row],[TS ES O 11.06.23 Rang]],$AZ$7:$BA$101,2,0)*N$5," ")</f>
        <v xml:space="preserve"> </v>
      </c>
      <c r="O478" s="52" t="str">
        <f>IFERROR(VLOOKUP(Open[[#This Row],[TS SH O 24.06.23 Rang]],$AZ$7:$BA$101,2,0)*O$5," ")</f>
        <v xml:space="preserve"> </v>
      </c>
      <c r="P478" s="52" t="str">
        <f>IFERROR(VLOOKUP(Open[[#This Row],[TS LU O A 1.6.23 R]],$AZ$7:$BA$101,2,0)*P$5," ")</f>
        <v xml:space="preserve"> </v>
      </c>
      <c r="Q478" s="52" t="str">
        <f>IFERROR(VLOOKUP(Open[[#This Row],[TS LU O B 1.6.23 R]],$AZ$7:$BA$101,2,0)*Q$5," ")</f>
        <v xml:space="preserve"> </v>
      </c>
      <c r="R478" s="52" t="str">
        <f>IFERROR(VLOOKUP(Open[[#This Row],[TS ZH O/A 8.7.23 R]],$AZ$7:$BA$101,2,0)*R$5," ")</f>
        <v xml:space="preserve"> </v>
      </c>
      <c r="S478" s="148" t="str">
        <f>IFERROR(VLOOKUP(Open[[#This Row],[TS ZH O/B 8.7.23 R]],$AZ$7:$BA$101,2,0)*S$5," ")</f>
        <v xml:space="preserve"> </v>
      </c>
      <c r="T478" s="148" t="str">
        <f>IFERROR(VLOOKUP(Open[[#This Row],[TS BA O A 12.08.23 R]],$AZ$7:$BA$101,2,0)*T$5," ")</f>
        <v xml:space="preserve"> </v>
      </c>
      <c r="U478" s="148" t="str">
        <f>IFERROR(VLOOKUP(Open[[#This Row],[TS BA O B 12.08.23  R]],$AZ$7:$BA$101,2,0)*U$5," ")</f>
        <v xml:space="preserve"> </v>
      </c>
      <c r="V478" s="148" t="str">
        <f>IFERROR(VLOOKUP(Open[[#This Row],[SM LT O A 2.9.23 R]],$AZ$7:$BA$101,2,0)*V$5," ")</f>
        <v xml:space="preserve"> </v>
      </c>
      <c r="W478" s="148" t="str">
        <f>IFERROR(VLOOKUP(Open[[#This Row],[SM LT O B 2.9.23 R]],$AZ$7:$BA$101,2,0)*W$5," ")</f>
        <v xml:space="preserve"> </v>
      </c>
      <c r="X478" s="148" t="str">
        <f>IFERROR(VLOOKUP(Open[[#This Row],[TS LA O 16.9.23 R]],$AZ$7:$BA$101,2,0)*X$5," ")</f>
        <v xml:space="preserve"> </v>
      </c>
      <c r="Y478" s="148" t="str">
        <f>IFERROR(VLOOKUP(Open[[#This Row],[TS ZH O 8.10.23 R]],$AZ$7:$BA$101,2,0)*Y$5," ")</f>
        <v xml:space="preserve"> </v>
      </c>
      <c r="Z478" s="148" t="str">
        <f>IFERROR(VLOOKUP(Open[[#This Row],[TS ZH O/A 6.1.24 R]],$AZ$7:$BA$101,2,0)*Z$5," ")</f>
        <v xml:space="preserve"> </v>
      </c>
      <c r="AA478" s="148" t="str">
        <f>IFERROR(VLOOKUP(Open[[#This Row],[TS ZH O/B 6.1.24 R]],$AZ$7:$BA$101,2,0)*AA$5," ")</f>
        <v xml:space="preserve"> </v>
      </c>
      <c r="AB478" s="148" t="str">
        <f>IFERROR(VLOOKUP(Open[[#This Row],[TS SH O 13.1.24 R]],$AZ$7:$BA$101,2,0)*AB$5," ")</f>
        <v xml:space="preserve"> </v>
      </c>
      <c r="AC478">
        <v>0</v>
      </c>
      <c r="AD478">
        <v>0</v>
      </c>
      <c r="AE478">
        <v>0</v>
      </c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</row>
    <row r="479" spans="1:48">
      <c r="A479" s="112">
        <f>RANK(Open[[#This Row],[PR Punkte]],Open[PR Punkte],0)</f>
        <v>332</v>
      </c>
      <c r="B479">
        <f>IF(Open[[#This Row],[PR Rang beim letzten Turnier]]&gt;Open[[#This Row],[PR Rang]],1,IF(Open[[#This Row],[PR Rang beim letzten Turnier]]=Open[[#This Row],[PR Rang]],0,-1))</f>
        <v>0</v>
      </c>
      <c r="C479" s="112">
        <f>RANK(Open[[#This Row],[PR Punkte]],Open[PR Punkte],0)</f>
        <v>332</v>
      </c>
      <c r="D479" s="115" t="s">
        <v>546</v>
      </c>
      <c r="E479" t="s">
        <v>10</v>
      </c>
      <c r="F479" s="113">
        <f>SUM(Open[[#This Row],[PR 1]:[PR 3]])</f>
        <v>0</v>
      </c>
      <c r="G479" s="52">
        <f>LARGE(Open[[#This Row],[TS ZH O/B 26.03.23]:[PR3]],1)</f>
        <v>0</v>
      </c>
      <c r="H479" s="52">
        <f>LARGE(Open[[#This Row],[TS ZH O/B 26.03.23]:[PR3]],2)</f>
        <v>0</v>
      </c>
      <c r="I479" s="52">
        <f>LARGE(Open[[#This Row],[TS ZH O/B 26.03.23]:[PR3]],3)</f>
        <v>0</v>
      </c>
      <c r="J479" s="1">
        <f t="shared" si="14"/>
        <v>332</v>
      </c>
      <c r="K479" s="114">
        <f t="shared" si="15"/>
        <v>0</v>
      </c>
      <c r="L479" s="52" t="str">
        <f>IFERROR(VLOOKUP(Open[[#This Row],[TS ZH O/B 26.03.23 Rang]],$AZ$7:$BA$101,2,0)*L$5," ")</f>
        <v xml:space="preserve"> </v>
      </c>
      <c r="M479" s="52" t="str">
        <f>IFERROR(VLOOKUP(Open[[#This Row],[TS SG O 29.04.23 Rang]],$AZ$7:$BA$101,2,0)*M$5," ")</f>
        <v xml:space="preserve"> </v>
      </c>
      <c r="N479" s="52" t="str">
        <f>IFERROR(VLOOKUP(Open[[#This Row],[TS ES O 11.06.23 Rang]],$AZ$7:$BA$101,2,0)*N$5," ")</f>
        <v xml:space="preserve"> </v>
      </c>
      <c r="O479" s="52" t="str">
        <f>IFERROR(VLOOKUP(Open[[#This Row],[TS SH O 24.06.23 Rang]],$AZ$7:$BA$101,2,0)*O$5," ")</f>
        <v xml:space="preserve"> </v>
      </c>
      <c r="P479" s="52" t="str">
        <f>IFERROR(VLOOKUP(Open[[#This Row],[TS LU O A 1.6.23 R]],$AZ$7:$BA$101,2,0)*P$5," ")</f>
        <v xml:space="preserve"> </v>
      </c>
      <c r="Q479" s="52" t="str">
        <f>IFERROR(VLOOKUP(Open[[#This Row],[TS LU O B 1.6.23 R]],$AZ$7:$BA$101,2,0)*Q$5," ")</f>
        <v xml:space="preserve"> </v>
      </c>
      <c r="R479" s="52" t="str">
        <f>IFERROR(VLOOKUP(Open[[#This Row],[TS ZH O/A 8.7.23 R]],$AZ$7:$BA$101,2,0)*R$5," ")</f>
        <v xml:space="preserve"> </v>
      </c>
      <c r="S479" s="148" t="str">
        <f>IFERROR(VLOOKUP(Open[[#This Row],[TS ZH O/B 8.7.23 R]],$AZ$7:$BA$101,2,0)*S$5," ")</f>
        <v xml:space="preserve"> </v>
      </c>
      <c r="T479" s="148" t="str">
        <f>IFERROR(VLOOKUP(Open[[#This Row],[TS BA O A 12.08.23 R]],$AZ$7:$BA$101,2,0)*T$5," ")</f>
        <v xml:space="preserve"> </v>
      </c>
      <c r="U479" s="148" t="str">
        <f>IFERROR(VLOOKUP(Open[[#This Row],[TS BA O B 12.08.23  R]],$AZ$7:$BA$101,2,0)*U$5," ")</f>
        <v xml:space="preserve"> </v>
      </c>
      <c r="V479" s="148" t="str">
        <f>IFERROR(VLOOKUP(Open[[#This Row],[SM LT O A 2.9.23 R]],$AZ$7:$BA$101,2,0)*V$5," ")</f>
        <v xml:space="preserve"> </v>
      </c>
      <c r="W479" s="148" t="str">
        <f>IFERROR(VLOOKUP(Open[[#This Row],[SM LT O B 2.9.23 R]],$AZ$7:$BA$101,2,0)*W$5," ")</f>
        <v xml:space="preserve"> </v>
      </c>
      <c r="X479" s="148" t="str">
        <f>IFERROR(VLOOKUP(Open[[#This Row],[TS LA O 16.9.23 R]],$AZ$7:$BA$101,2,0)*X$5," ")</f>
        <v xml:space="preserve"> </v>
      </c>
      <c r="Y479" s="148" t="str">
        <f>IFERROR(VLOOKUP(Open[[#This Row],[TS ZH O 8.10.23 R]],$AZ$7:$BA$101,2,0)*Y$5," ")</f>
        <v xml:space="preserve"> </v>
      </c>
      <c r="Z479" s="148" t="str">
        <f>IFERROR(VLOOKUP(Open[[#This Row],[TS ZH O/A 6.1.24 R]],$AZ$7:$BA$101,2,0)*Z$5," ")</f>
        <v xml:space="preserve"> </v>
      </c>
      <c r="AA479" s="148" t="str">
        <f>IFERROR(VLOOKUP(Open[[#This Row],[TS ZH O/B 6.1.24 R]],$AZ$7:$BA$101,2,0)*AA$5," ")</f>
        <v xml:space="preserve"> </v>
      </c>
      <c r="AB479" s="148" t="str">
        <f>IFERROR(VLOOKUP(Open[[#This Row],[TS SH O 13.1.24 R]],$AZ$7:$BA$101,2,0)*AB$5," ")</f>
        <v xml:space="preserve"> </v>
      </c>
      <c r="AC479">
        <v>0</v>
      </c>
      <c r="AD479">
        <v>0</v>
      </c>
      <c r="AE479">
        <v>0</v>
      </c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</row>
    <row r="480" spans="1:48">
      <c r="A480" s="112">
        <f>RANK(Open[[#This Row],[PR Punkte]],Open[PR Punkte],0)</f>
        <v>332</v>
      </c>
      <c r="B480">
        <f>IF(Open[[#This Row],[PR Rang beim letzten Turnier]]&gt;Open[[#This Row],[PR Rang]],1,IF(Open[[#This Row],[PR Rang beim letzten Turnier]]=Open[[#This Row],[PR Rang]],0,-1))</f>
        <v>0</v>
      </c>
      <c r="C480" s="112">
        <f>RANK(Open[[#This Row],[PR Punkte]],Open[PR Punkte],0)</f>
        <v>332</v>
      </c>
      <c r="D480" s="115" t="s">
        <v>544</v>
      </c>
      <c r="E480" t="s">
        <v>10</v>
      </c>
      <c r="F480" s="113">
        <f>SUM(Open[[#This Row],[PR 1]:[PR 3]])</f>
        <v>0</v>
      </c>
      <c r="G480" s="52">
        <f>LARGE(Open[[#This Row],[TS ZH O/B 26.03.23]:[PR3]],1)</f>
        <v>0</v>
      </c>
      <c r="H480" s="52">
        <f>LARGE(Open[[#This Row],[TS ZH O/B 26.03.23]:[PR3]],2)</f>
        <v>0</v>
      </c>
      <c r="I480" s="52">
        <f>LARGE(Open[[#This Row],[TS ZH O/B 26.03.23]:[PR3]],3)</f>
        <v>0</v>
      </c>
      <c r="J480" s="1">
        <f t="shared" si="14"/>
        <v>332</v>
      </c>
      <c r="K480" s="114">
        <f t="shared" si="15"/>
        <v>0</v>
      </c>
      <c r="L480" s="52" t="str">
        <f>IFERROR(VLOOKUP(Open[[#This Row],[TS ZH O/B 26.03.23 Rang]],$AZ$7:$BA$101,2,0)*L$5," ")</f>
        <v xml:space="preserve"> </v>
      </c>
      <c r="M480" s="52" t="str">
        <f>IFERROR(VLOOKUP(Open[[#This Row],[TS SG O 29.04.23 Rang]],$AZ$7:$BA$101,2,0)*M$5," ")</f>
        <v xml:space="preserve"> </v>
      </c>
      <c r="N480" s="52" t="str">
        <f>IFERROR(VLOOKUP(Open[[#This Row],[TS ES O 11.06.23 Rang]],$AZ$7:$BA$101,2,0)*N$5," ")</f>
        <v xml:space="preserve"> </v>
      </c>
      <c r="O480" s="52" t="str">
        <f>IFERROR(VLOOKUP(Open[[#This Row],[TS SH O 24.06.23 Rang]],$AZ$7:$BA$101,2,0)*O$5," ")</f>
        <v xml:space="preserve"> </v>
      </c>
      <c r="P480" s="52" t="str">
        <f>IFERROR(VLOOKUP(Open[[#This Row],[TS LU O A 1.6.23 R]],$AZ$7:$BA$101,2,0)*P$5," ")</f>
        <v xml:space="preserve"> </v>
      </c>
      <c r="Q480" s="52" t="str">
        <f>IFERROR(VLOOKUP(Open[[#This Row],[TS LU O B 1.6.23 R]],$AZ$7:$BA$101,2,0)*Q$5," ")</f>
        <v xml:space="preserve"> </v>
      </c>
      <c r="R480" s="52" t="str">
        <f>IFERROR(VLOOKUP(Open[[#This Row],[TS ZH O/A 8.7.23 R]],$AZ$7:$BA$101,2,0)*R$5," ")</f>
        <v xml:space="preserve"> </v>
      </c>
      <c r="S480" s="148" t="str">
        <f>IFERROR(VLOOKUP(Open[[#This Row],[TS ZH O/B 8.7.23 R]],$AZ$7:$BA$101,2,0)*S$5," ")</f>
        <v xml:space="preserve"> </v>
      </c>
      <c r="T480" s="148" t="str">
        <f>IFERROR(VLOOKUP(Open[[#This Row],[TS BA O A 12.08.23 R]],$AZ$7:$BA$101,2,0)*T$5," ")</f>
        <v xml:space="preserve"> </v>
      </c>
      <c r="U480" s="148" t="str">
        <f>IFERROR(VLOOKUP(Open[[#This Row],[TS BA O B 12.08.23  R]],$AZ$7:$BA$101,2,0)*U$5," ")</f>
        <v xml:space="preserve"> </v>
      </c>
      <c r="V480" s="148" t="str">
        <f>IFERROR(VLOOKUP(Open[[#This Row],[SM LT O A 2.9.23 R]],$AZ$7:$BA$101,2,0)*V$5," ")</f>
        <v xml:space="preserve"> </v>
      </c>
      <c r="W480" s="148" t="str">
        <f>IFERROR(VLOOKUP(Open[[#This Row],[SM LT O B 2.9.23 R]],$AZ$7:$BA$101,2,0)*W$5," ")</f>
        <v xml:space="preserve"> </v>
      </c>
      <c r="X480" s="148" t="str">
        <f>IFERROR(VLOOKUP(Open[[#This Row],[TS LA O 16.9.23 R]],$AZ$7:$BA$101,2,0)*X$5," ")</f>
        <v xml:space="preserve"> </v>
      </c>
      <c r="Y480" s="148" t="str">
        <f>IFERROR(VLOOKUP(Open[[#This Row],[TS ZH O 8.10.23 R]],$AZ$7:$BA$101,2,0)*Y$5," ")</f>
        <v xml:space="preserve"> </v>
      </c>
      <c r="Z480" s="148" t="str">
        <f>IFERROR(VLOOKUP(Open[[#This Row],[TS ZH O/A 6.1.24 R]],$AZ$7:$BA$101,2,0)*Z$5," ")</f>
        <v xml:space="preserve"> </v>
      </c>
      <c r="AA480" s="148" t="str">
        <f>IFERROR(VLOOKUP(Open[[#This Row],[TS ZH O/B 6.1.24 R]],$AZ$7:$BA$101,2,0)*AA$5," ")</f>
        <v xml:space="preserve"> </v>
      </c>
      <c r="AB480" s="148" t="str">
        <f>IFERROR(VLOOKUP(Open[[#This Row],[TS SH O 13.1.24 R]],$AZ$7:$BA$101,2,0)*AB$5," ")</f>
        <v xml:space="preserve"> </v>
      </c>
      <c r="AC480">
        <v>0</v>
      </c>
      <c r="AD480">
        <v>0</v>
      </c>
      <c r="AE480">
        <v>0</v>
      </c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</row>
    <row r="481" spans="1:48">
      <c r="A481" s="53">
        <f>RANK(Open[[#This Row],[PR Punkte]],Open[PR Punkte],0)</f>
        <v>332</v>
      </c>
      <c r="B481">
        <f>IF(Open[[#This Row],[PR Rang beim letzten Turnier]]&gt;Open[[#This Row],[PR Rang]],1,IF(Open[[#This Row],[PR Rang beim letzten Turnier]]=Open[[#This Row],[PR Rang]],0,-1))</f>
        <v>0</v>
      </c>
      <c r="C481" s="53">
        <f>RANK(Open[[#This Row],[PR Punkte]],Open[PR Punkte],0)</f>
        <v>332</v>
      </c>
      <c r="D481" s="1" t="s">
        <v>400</v>
      </c>
      <c r="E481" s="1" t="s">
        <v>6</v>
      </c>
      <c r="F481" s="52">
        <f>SUM(Open[[#This Row],[PR 1]:[PR 3]])</f>
        <v>0</v>
      </c>
      <c r="G481" s="52">
        <f>LARGE(Open[[#This Row],[TS ZH O/B 26.03.23]:[PR3]],1)</f>
        <v>0</v>
      </c>
      <c r="H481" s="52">
        <f>LARGE(Open[[#This Row],[TS ZH O/B 26.03.23]:[PR3]],2)</f>
        <v>0</v>
      </c>
      <c r="I481" s="52">
        <f>LARGE(Open[[#This Row],[TS ZH O/B 26.03.23]:[PR3]],3)</f>
        <v>0</v>
      </c>
      <c r="J481" s="1">
        <f t="shared" si="14"/>
        <v>332</v>
      </c>
      <c r="K481" s="52">
        <f t="shared" si="15"/>
        <v>0</v>
      </c>
      <c r="L481" s="52" t="str">
        <f>IFERROR(VLOOKUP(Open[[#This Row],[TS ZH O/B 26.03.23 Rang]],$AZ$7:$BA$101,2,0)*L$5," ")</f>
        <v xml:space="preserve"> </v>
      </c>
      <c r="M481" s="52" t="str">
        <f>IFERROR(VLOOKUP(Open[[#This Row],[TS SG O 29.04.23 Rang]],$AZ$7:$BA$101,2,0)*M$5," ")</f>
        <v xml:space="preserve"> </v>
      </c>
      <c r="N481" s="52" t="str">
        <f>IFERROR(VLOOKUP(Open[[#This Row],[TS ES O 11.06.23 Rang]],$AZ$7:$BA$101,2,0)*N$5," ")</f>
        <v xml:space="preserve"> </v>
      </c>
      <c r="O481" s="52" t="str">
        <f>IFERROR(VLOOKUP(Open[[#This Row],[TS SH O 24.06.23 Rang]],$AZ$7:$BA$101,2,0)*O$5," ")</f>
        <v xml:space="preserve"> </v>
      </c>
      <c r="P481" s="52" t="str">
        <f>IFERROR(VLOOKUP(Open[[#This Row],[TS LU O A 1.6.23 R]],$AZ$7:$BA$101,2,0)*P$5," ")</f>
        <v xml:space="preserve"> </v>
      </c>
      <c r="Q481" s="52" t="str">
        <f>IFERROR(VLOOKUP(Open[[#This Row],[TS LU O B 1.6.23 R]],$AZ$7:$BA$101,2,0)*Q$5," ")</f>
        <v xml:space="preserve"> </v>
      </c>
      <c r="R481" s="52" t="str">
        <f>IFERROR(VLOOKUP(Open[[#This Row],[TS ZH O/A 8.7.23 R]],$AZ$7:$BA$101,2,0)*R$5," ")</f>
        <v xml:space="preserve"> </v>
      </c>
      <c r="S481" s="148" t="str">
        <f>IFERROR(VLOOKUP(Open[[#This Row],[TS ZH O/B 8.7.23 R]],$AZ$7:$BA$101,2,0)*S$5," ")</f>
        <v xml:space="preserve"> </v>
      </c>
      <c r="T481" s="148" t="str">
        <f>IFERROR(VLOOKUP(Open[[#This Row],[TS BA O A 12.08.23 R]],$AZ$7:$BA$101,2,0)*T$5," ")</f>
        <v xml:space="preserve"> </v>
      </c>
      <c r="U481" s="148" t="str">
        <f>IFERROR(VLOOKUP(Open[[#This Row],[TS BA O B 12.08.23  R]],$AZ$7:$BA$101,2,0)*U$5," ")</f>
        <v xml:space="preserve"> </v>
      </c>
      <c r="V481" s="148" t="str">
        <f>IFERROR(VLOOKUP(Open[[#This Row],[SM LT O A 2.9.23 R]],$AZ$7:$BA$101,2,0)*V$5," ")</f>
        <v xml:space="preserve"> </v>
      </c>
      <c r="W481" s="148" t="str">
        <f>IFERROR(VLOOKUP(Open[[#This Row],[SM LT O B 2.9.23 R]],$AZ$7:$BA$101,2,0)*W$5," ")</f>
        <v xml:space="preserve"> </v>
      </c>
      <c r="X481" s="148" t="str">
        <f>IFERROR(VLOOKUP(Open[[#This Row],[TS LA O 16.9.23 R]],$AZ$7:$BA$101,2,0)*X$5," ")</f>
        <v xml:space="preserve"> </v>
      </c>
      <c r="Y481" s="148" t="str">
        <f>IFERROR(VLOOKUP(Open[[#This Row],[TS ZH O 8.10.23 R]],$AZ$7:$BA$101,2,0)*Y$5," ")</f>
        <v xml:space="preserve"> </v>
      </c>
      <c r="Z481" s="148" t="str">
        <f>IFERROR(VLOOKUP(Open[[#This Row],[TS ZH O/A 6.1.24 R]],$AZ$7:$BA$101,2,0)*Z$5," ")</f>
        <v xml:space="preserve"> </v>
      </c>
      <c r="AA481" s="148" t="str">
        <f>IFERROR(VLOOKUP(Open[[#This Row],[TS ZH O/B 6.1.24 R]],$AZ$7:$BA$101,2,0)*AA$5," ")</f>
        <v xml:space="preserve"> </v>
      </c>
      <c r="AB481" s="148" t="str">
        <f>IFERROR(VLOOKUP(Open[[#This Row],[TS SH O 13.1.24 R]],$AZ$7:$BA$101,2,0)*AB$5," ")</f>
        <v xml:space="preserve"> </v>
      </c>
      <c r="AC481">
        <v>0</v>
      </c>
      <c r="AD481">
        <v>0</v>
      </c>
      <c r="AE481">
        <v>0</v>
      </c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</row>
    <row r="482" spans="1:48">
      <c r="A482" s="53">
        <f>RANK(Open[[#This Row],[PR Punkte]],Open[PR Punkte],0)</f>
        <v>332</v>
      </c>
      <c r="B482">
        <f>IF(Open[[#This Row],[PR Rang beim letzten Turnier]]&gt;Open[[#This Row],[PR Rang]],1,IF(Open[[#This Row],[PR Rang beim letzten Turnier]]=Open[[#This Row],[PR Rang]],0,-1))</f>
        <v>0</v>
      </c>
      <c r="C482" s="53">
        <f>RANK(Open[[#This Row],[PR Punkte]],Open[PR Punkte],0)</f>
        <v>332</v>
      </c>
      <c r="D482" s="1" t="s">
        <v>530</v>
      </c>
      <c r="E482" t="s">
        <v>12</v>
      </c>
      <c r="F482" s="99">
        <f>SUM(Open[[#This Row],[PR 1]:[PR 3]])</f>
        <v>0</v>
      </c>
      <c r="G482" s="52">
        <f>LARGE(Open[[#This Row],[TS ZH O/B 26.03.23]:[PR3]],1)</f>
        <v>0</v>
      </c>
      <c r="H482" s="52">
        <f>LARGE(Open[[#This Row],[TS ZH O/B 26.03.23]:[PR3]],2)</f>
        <v>0</v>
      </c>
      <c r="I482" s="52">
        <f>LARGE(Open[[#This Row],[TS ZH O/B 26.03.23]:[PR3]],3)</f>
        <v>0</v>
      </c>
      <c r="J482" s="1">
        <f t="shared" si="14"/>
        <v>332</v>
      </c>
      <c r="K482" s="52">
        <f t="shared" si="15"/>
        <v>0</v>
      </c>
      <c r="L482" s="52" t="str">
        <f>IFERROR(VLOOKUP(Open[[#This Row],[TS ZH O/B 26.03.23 Rang]],$AZ$7:$BA$101,2,0)*L$5," ")</f>
        <v xml:space="preserve"> </v>
      </c>
      <c r="M482" s="52" t="str">
        <f>IFERROR(VLOOKUP(Open[[#This Row],[TS SG O 29.04.23 Rang]],$AZ$7:$BA$101,2,0)*M$5," ")</f>
        <v xml:space="preserve"> </v>
      </c>
      <c r="N482" s="52" t="str">
        <f>IFERROR(VLOOKUP(Open[[#This Row],[TS ES O 11.06.23 Rang]],$AZ$7:$BA$101,2,0)*N$5," ")</f>
        <v xml:space="preserve"> </v>
      </c>
      <c r="O482" s="52" t="str">
        <f>IFERROR(VLOOKUP(Open[[#This Row],[TS SH O 24.06.23 Rang]],$AZ$7:$BA$101,2,0)*O$5," ")</f>
        <v xml:space="preserve"> </v>
      </c>
      <c r="P482" s="52" t="str">
        <f>IFERROR(VLOOKUP(Open[[#This Row],[TS LU O A 1.6.23 R]],$AZ$7:$BA$101,2,0)*P$5," ")</f>
        <v xml:space="preserve"> </v>
      </c>
      <c r="Q482" s="52" t="str">
        <f>IFERROR(VLOOKUP(Open[[#This Row],[TS LU O B 1.6.23 R]],$AZ$7:$BA$101,2,0)*Q$5," ")</f>
        <v xml:space="preserve"> </v>
      </c>
      <c r="R482" s="52" t="str">
        <f>IFERROR(VLOOKUP(Open[[#This Row],[TS ZH O/A 8.7.23 R]],$AZ$7:$BA$101,2,0)*R$5," ")</f>
        <v xml:space="preserve"> </v>
      </c>
      <c r="S482" s="148" t="str">
        <f>IFERROR(VLOOKUP(Open[[#This Row],[TS ZH O/B 8.7.23 R]],$AZ$7:$BA$101,2,0)*S$5," ")</f>
        <v xml:space="preserve"> </v>
      </c>
      <c r="T482" s="148" t="str">
        <f>IFERROR(VLOOKUP(Open[[#This Row],[TS BA O A 12.08.23 R]],$AZ$7:$BA$101,2,0)*T$5," ")</f>
        <v xml:space="preserve"> </v>
      </c>
      <c r="U482" s="148" t="str">
        <f>IFERROR(VLOOKUP(Open[[#This Row],[TS BA O B 12.08.23  R]],$AZ$7:$BA$101,2,0)*U$5," ")</f>
        <v xml:space="preserve"> </v>
      </c>
      <c r="V482" s="148" t="str">
        <f>IFERROR(VLOOKUP(Open[[#This Row],[SM LT O A 2.9.23 R]],$AZ$7:$BA$101,2,0)*V$5," ")</f>
        <v xml:space="preserve"> </v>
      </c>
      <c r="W482" s="148" t="str">
        <f>IFERROR(VLOOKUP(Open[[#This Row],[SM LT O B 2.9.23 R]],$AZ$7:$BA$101,2,0)*W$5," ")</f>
        <v xml:space="preserve"> </v>
      </c>
      <c r="X482" s="148" t="str">
        <f>IFERROR(VLOOKUP(Open[[#This Row],[TS LA O 16.9.23 R]],$AZ$7:$BA$101,2,0)*X$5," ")</f>
        <v xml:space="preserve"> </v>
      </c>
      <c r="Y482" s="148" t="str">
        <f>IFERROR(VLOOKUP(Open[[#This Row],[TS ZH O 8.10.23 R]],$AZ$7:$BA$101,2,0)*Y$5," ")</f>
        <v xml:space="preserve"> </v>
      </c>
      <c r="Z482" s="148" t="str">
        <f>IFERROR(VLOOKUP(Open[[#This Row],[TS ZH O/A 6.1.24 R]],$AZ$7:$BA$101,2,0)*Z$5," ")</f>
        <v xml:space="preserve"> </v>
      </c>
      <c r="AA482" s="148" t="str">
        <f>IFERROR(VLOOKUP(Open[[#This Row],[TS ZH O/B 6.1.24 R]],$AZ$7:$BA$101,2,0)*AA$5," ")</f>
        <v xml:space="preserve"> </v>
      </c>
      <c r="AB482" s="148" t="str">
        <f>IFERROR(VLOOKUP(Open[[#This Row],[TS SH O 13.1.24 R]],$AZ$7:$BA$101,2,0)*AB$5," ")</f>
        <v xml:space="preserve"> </v>
      </c>
      <c r="AC482">
        <v>0</v>
      </c>
      <c r="AD482">
        <v>0</v>
      </c>
      <c r="AE482">
        <v>0</v>
      </c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</row>
    <row r="483" spans="1:48">
      <c r="A483" s="53">
        <f>RANK(Open[[#This Row],[PR Punkte]],Open[PR Punkte],0)</f>
        <v>332</v>
      </c>
      <c r="B483">
        <f>IF(Open[[#This Row],[PR Rang beim letzten Turnier]]&gt;Open[[#This Row],[PR Rang]],1,IF(Open[[#This Row],[PR Rang beim letzten Turnier]]=Open[[#This Row],[PR Rang]],0,-1))</f>
        <v>0</v>
      </c>
      <c r="C483" s="53">
        <f>RANK(Open[[#This Row],[PR Punkte]],Open[PR Punkte],0)</f>
        <v>332</v>
      </c>
      <c r="D483" s="1" t="s">
        <v>535</v>
      </c>
      <c r="E483" t="s">
        <v>10</v>
      </c>
      <c r="F483" s="99">
        <f>SUM(Open[[#This Row],[PR 1]:[PR 3]])</f>
        <v>0</v>
      </c>
      <c r="G483" s="52">
        <f>LARGE(Open[[#This Row],[TS ZH O/B 26.03.23]:[PR3]],1)</f>
        <v>0</v>
      </c>
      <c r="H483" s="52">
        <f>LARGE(Open[[#This Row],[TS ZH O/B 26.03.23]:[PR3]],2)</f>
        <v>0</v>
      </c>
      <c r="I483" s="52">
        <f>LARGE(Open[[#This Row],[TS ZH O/B 26.03.23]:[PR3]],3)</f>
        <v>0</v>
      </c>
      <c r="J483" s="1">
        <f t="shared" si="14"/>
        <v>332</v>
      </c>
      <c r="K483" s="52">
        <f t="shared" si="15"/>
        <v>0</v>
      </c>
      <c r="L483" s="52" t="str">
        <f>IFERROR(VLOOKUP(Open[[#This Row],[TS ZH O/B 26.03.23 Rang]],$AZ$7:$BA$101,2,0)*L$5," ")</f>
        <v xml:space="preserve"> </v>
      </c>
      <c r="M483" s="52" t="str">
        <f>IFERROR(VLOOKUP(Open[[#This Row],[TS SG O 29.04.23 Rang]],$AZ$7:$BA$101,2,0)*M$5," ")</f>
        <v xml:space="preserve"> </v>
      </c>
      <c r="N483" s="52" t="str">
        <f>IFERROR(VLOOKUP(Open[[#This Row],[TS ES O 11.06.23 Rang]],$AZ$7:$BA$101,2,0)*N$5," ")</f>
        <v xml:space="preserve"> </v>
      </c>
      <c r="O483" s="52" t="str">
        <f>IFERROR(VLOOKUP(Open[[#This Row],[TS SH O 24.06.23 Rang]],$AZ$7:$BA$101,2,0)*O$5," ")</f>
        <v xml:space="preserve"> </v>
      </c>
      <c r="P483" s="52" t="str">
        <f>IFERROR(VLOOKUP(Open[[#This Row],[TS LU O A 1.6.23 R]],$AZ$7:$BA$101,2,0)*P$5," ")</f>
        <v xml:space="preserve"> </v>
      </c>
      <c r="Q483" s="52" t="str">
        <f>IFERROR(VLOOKUP(Open[[#This Row],[TS LU O B 1.6.23 R]],$AZ$7:$BA$101,2,0)*Q$5," ")</f>
        <v xml:space="preserve"> </v>
      </c>
      <c r="R483" s="52" t="str">
        <f>IFERROR(VLOOKUP(Open[[#This Row],[TS ZH O/A 8.7.23 R]],$AZ$7:$BA$101,2,0)*R$5," ")</f>
        <v xml:space="preserve"> </v>
      </c>
      <c r="S483" s="148" t="str">
        <f>IFERROR(VLOOKUP(Open[[#This Row],[TS ZH O/B 8.7.23 R]],$AZ$7:$BA$101,2,0)*S$5," ")</f>
        <v xml:space="preserve"> </v>
      </c>
      <c r="T483" s="148" t="str">
        <f>IFERROR(VLOOKUP(Open[[#This Row],[TS BA O A 12.08.23 R]],$AZ$7:$BA$101,2,0)*T$5," ")</f>
        <v xml:space="preserve"> </v>
      </c>
      <c r="U483" s="148" t="str">
        <f>IFERROR(VLOOKUP(Open[[#This Row],[TS BA O B 12.08.23  R]],$AZ$7:$BA$101,2,0)*U$5," ")</f>
        <v xml:space="preserve"> </v>
      </c>
      <c r="V483" s="148" t="str">
        <f>IFERROR(VLOOKUP(Open[[#This Row],[SM LT O A 2.9.23 R]],$AZ$7:$BA$101,2,0)*V$5," ")</f>
        <v xml:space="preserve"> </v>
      </c>
      <c r="W483" s="148" t="str">
        <f>IFERROR(VLOOKUP(Open[[#This Row],[SM LT O B 2.9.23 R]],$AZ$7:$BA$101,2,0)*W$5," ")</f>
        <v xml:space="preserve"> </v>
      </c>
      <c r="X483" s="148" t="str">
        <f>IFERROR(VLOOKUP(Open[[#This Row],[TS LA O 16.9.23 R]],$AZ$7:$BA$101,2,0)*X$5," ")</f>
        <v xml:space="preserve"> </v>
      </c>
      <c r="Y483" s="148" t="str">
        <f>IFERROR(VLOOKUP(Open[[#This Row],[TS ZH O 8.10.23 R]],$AZ$7:$BA$101,2,0)*Y$5," ")</f>
        <v xml:space="preserve"> </v>
      </c>
      <c r="Z483" s="148" t="str">
        <f>IFERROR(VLOOKUP(Open[[#This Row],[TS ZH O/A 6.1.24 R]],$AZ$7:$BA$101,2,0)*Z$5," ")</f>
        <v xml:space="preserve"> </v>
      </c>
      <c r="AA483" s="148" t="str">
        <f>IFERROR(VLOOKUP(Open[[#This Row],[TS ZH O/B 6.1.24 R]],$AZ$7:$BA$101,2,0)*AA$5," ")</f>
        <v xml:space="preserve"> </v>
      </c>
      <c r="AB483" s="148" t="str">
        <f>IFERROR(VLOOKUP(Open[[#This Row],[TS SH O 13.1.24 R]],$AZ$7:$BA$101,2,0)*AB$5," ")</f>
        <v xml:space="preserve"> </v>
      </c>
      <c r="AC483">
        <v>0</v>
      </c>
      <c r="AD483">
        <v>0</v>
      </c>
      <c r="AE483">
        <v>0</v>
      </c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</row>
    <row r="484" spans="1:48">
      <c r="A484" s="53">
        <f>RANK(Open[[#This Row],[PR Punkte]],Open[PR Punkte],0)</f>
        <v>332</v>
      </c>
      <c r="B484">
        <f>IF(Open[[#This Row],[PR Rang beim letzten Turnier]]&gt;Open[[#This Row],[PR Rang]],1,IF(Open[[#This Row],[PR Rang beim letzten Turnier]]=Open[[#This Row],[PR Rang]],0,-1))</f>
        <v>0</v>
      </c>
      <c r="C484" s="53">
        <f>RANK(Open[[#This Row],[PR Punkte]],Open[PR Punkte],0)</f>
        <v>332</v>
      </c>
      <c r="D484" s="1" t="s">
        <v>533</v>
      </c>
      <c r="E484" t="s">
        <v>6</v>
      </c>
      <c r="F484" s="99">
        <f>SUM(Open[[#This Row],[PR 1]:[PR 3]])</f>
        <v>0</v>
      </c>
      <c r="G484" s="52">
        <f>LARGE(Open[[#This Row],[TS ZH O/B 26.03.23]:[PR3]],1)</f>
        <v>0</v>
      </c>
      <c r="H484" s="52">
        <f>LARGE(Open[[#This Row],[TS ZH O/B 26.03.23]:[PR3]],2)</f>
        <v>0</v>
      </c>
      <c r="I484" s="52">
        <f>LARGE(Open[[#This Row],[TS ZH O/B 26.03.23]:[PR3]],3)</f>
        <v>0</v>
      </c>
      <c r="J484" s="1">
        <f t="shared" si="14"/>
        <v>332</v>
      </c>
      <c r="K484" s="52">
        <f t="shared" si="15"/>
        <v>0</v>
      </c>
      <c r="L484" s="52" t="str">
        <f>IFERROR(VLOOKUP(Open[[#This Row],[TS ZH O/B 26.03.23 Rang]],$AZ$7:$BA$101,2,0)*L$5," ")</f>
        <v xml:space="preserve"> </v>
      </c>
      <c r="M484" s="52" t="str">
        <f>IFERROR(VLOOKUP(Open[[#This Row],[TS SG O 29.04.23 Rang]],$AZ$7:$BA$101,2,0)*M$5," ")</f>
        <v xml:space="preserve"> </v>
      </c>
      <c r="N484" s="52" t="str">
        <f>IFERROR(VLOOKUP(Open[[#This Row],[TS ES O 11.06.23 Rang]],$AZ$7:$BA$101,2,0)*N$5," ")</f>
        <v xml:space="preserve"> </v>
      </c>
      <c r="O484" s="52" t="str">
        <f>IFERROR(VLOOKUP(Open[[#This Row],[TS SH O 24.06.23 Rang]],$AZ$7:$BA$101,2,0)*O$5," ")</f>
        <v xml:space="preserve"> </v>
      </c>
      <c r="P484" s="52" t="str">
        <f>IFERROR(VLOOKUP(Open[[#This Row],[TS LU O A 1.6.23 R]],$AZ$7:$BA$101,2,0)*P$5," ")</f>
        <v xml:space="preserve"> </v>
      </c>
      <c r="Q484" s="52" t="str">
        <f>IFERROR(VLOOKUP(Open[[#This Row],[TS LU O B 1.6.23 R]],$AZ$7:$BA$101,2,0)*Q$5," ")</f>
        <v xml:space="preserve"> </v>
      </c>
      <c r="R484" s="52" t="str">
        <f>IFERROR(VLOOKUP(Open[[#This Row],[TS ZH O/A 8.7.23 R]],$AZ$7:$BA$101,2,0)*R$5," ")</f>
        <v xml:space="preserve"> </v>
      </c>
      <c r="S484" s="148" t="str">
        <f>IFERROR(VLOOKUP(Open[[#This Row],[TS ZH O/B 8.7.23 R]],$AZ$7:$BA$101,2,0)*S$5," ")</f>
        <v xml:space="preserve"> </v>
      </c>
      <c r="T484" s="148" t="str">
        <f>IFERROR(VLOOKUP(Open[[#This Row],[TS BA O A 12.08.23 R]],$AZ$7:$BA$101,2,0)*T$5," ")</f>
        <v xml:space="preserve"> </v>
      </c>
      <c r="U484" s="148" t="str">
        <f>IFERROR(VLOOKUP(Open[[#This Row],[TS BA O B 12.08.23  R]],$AZ$7:$BA$101,2,0)*U$5," ")</f>
        <v xml:space="preserve"> </v>
      </c>
      <c r="V484" s="148" t="str">
        <f>IFERROR(VLOOKUP(Open[[#This Row],[SM LT O A 2.9.23 R]],$AZ$7:$BA$101,2,0)*V$5," ")</f>
        <v xml:space="preserve"> </v>
      </c>
      <c r="W484" s="148" t="str">
        <f>IFERROR(VLOOKUP(Open[[#This Row],[SM LT O B 2.9.23 R]],$AZ$7:$BA$101,2,0)*W$5," ")</f>
        <v xml:space="preserve"> </v>
      </c>
      <c r="X484" s="148" t="str">
        <f>IFERROR(VLOOKUP(Open[[#This Row],[TS LA O 16.9.23 R]],$AZ$7:$BA$101,2,0)*X$5," ")</f>
        <v xml:space="preserve"> </v>
      </c>
      <c r="Y484" s="148" t="str">
        <f>IFERROR(VLOOKUP(Open[[#This Row],[TS ZH O 8.10.23 R]],$AZ$7:$BA$101,2,0)*Y$5," ")</f>
        <v xml:space="preserve"> </v>
      </c>
      <c r="Z484" s="148" t="str">
        <f>IFERROR(VLOOKUP(Open[[#This Row],[TS ZH O/A 6.1.24 R]],$AZ$7:$BA$101,2,0)*Z$5," ")</f>
        <v xml:space="preserve"> </v>
      </c>
      <c r="AA484" s="148" t="str">
        <f>IFERROR(VLOOKUP(Open[[#This Row],[TS ZH O/B 6.1.24 R]],$AZ$7:$BA$101,2,0)*AA$5," ")</f>
        <v xml:space="preserve"> </v>
      </c>
      <c r="AB484" s="148" t="str">
        <f>IFERROR(VLOOKUP(Open[[#This Row],[TS SH O 13.1.24 R]],$AZ$7:$BA$101,2,0)*AB$5," ")</f>
        <v xml:space="preserve"> </v>
      </c>
      <c r="AC484">
        <v>0</v>
      </c>
      <c r="AD484">
        <v>0</v>
      </c>
      <c r="AE484">
        <v>0</v>
      </c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</row>
    <row r="485" spans="1:48">
      <c r="A485" s="53">
        <f>RANK(Open[[#This Row],[PR Punkte]],Open[PR Punkte],0)</f>
        <v>332</v>
      </c>
      <c r="B485">
        <f>IF(Open[[#This Row],[PR Rang beim letzten Turnier]]&gt;Open[[#This Row],[PR Rang]],1,IF(Open[[#This Row],[PR Rang beim letzten Turnier]]=Open[[#This Row],[PR Rang]],0,-1))</f>
        <v>0</v>
      </c>
      <c r="C485" s="53">
        <f>RANK(Open[[#This Row],[PR Punkte]],Open[PR Punkte],0)</f>
        <v>332</v>
      </c>
      <c r="D485" s="2" t="s">
        <v>194</v>
      </c>
      <c r="E485" s="1" t="s">
        <v>7</v>
      </c>
      <c r="F485" s="52">
        <f>SUM(Open[[#This Row],[PR 1]:[PR 3]])</f>
        <v>0</v>
      </c>
      <c r="G485" s="52">
        <f>LARGE(Open[[#This Row],[TS ZH O/B 26.03.23]:[PR3]],1)</f>
        <v>0</v>
      </c>
      <c r="H485" s="52">
        <f>LARGE(Open[[#This Row],[TS ZH O/B 26.03.23]:[PR3]],2)</f>
        <v>0</v>
      </c>
      <c r="I485" s="52">
        <f>LARGE(Open[[#This Row],[TS ZH O/B 26.03.23]:[PR3]],3)</f>
        <v>0</v>
      </c>
      <c r="J485" s="1">
        <f t="shared" si="14"/>
        <v>332</v>
      </c>
      <c r="K485" s="52">
        <f t="shared" si="15"/>
        <v>0</v>
      </c>
      <c r="L485" s="52" t="str">
        <f>IFERROR(VLOOKUP(Open[[#This Row],[TS ZH O/B 26.03.23 Rang]],$AZ$7:$BA$101,2,0)*L$5," ")</f>
        <v xml:space="preserve"> </v>
      </c>
      <c r="M485" s="52" t="str">
        <f>IFERROR(VLOOKUP(Open[[#This Row],[TS SG O 29.04.23 Rang]],$AZ$7:$BA$101,2,0)*M$5," ")</f>
        <v xml:space="preserve"> </v>
      </c>
      <c r="N485" s="52" t="str">
        <f>IFERROR(VLOOKUP(Open[[#This Row],[TS ES O 11.06.23 Rang]],$AZ$7:$BA$101,2,0)*N$5," ")</f>
        <v xml:space="preserve"> </v>
      </c>
      <c r="O485" s="52" t="str">
        <f>IFERROR(VLOOKUP(Open[[#This Row],[TS SH O 24.06.23 Rang]],$AZ$7:$BA$101,2,0)*O$5," ")</f>
        <v xml:space="preserve"> </v>
      </c>
      <c r="P485" s="52" t="str">
        <f>IFERROR(VLOOKUP(Open[[#This Row],[TS LU O A 1.6.23 R]],$AZ$7:$BA$101,2,0)*P$5," ")</f>
        <v xml:space="preserve"> </v>
      </c>
      <c r="Q485" s="52" t="str">
        <f>IFERROR(VLOOKUP(Open[[#This Row],[TS LU O B 1.6.23 R]],$AZ$7:$BA$101,2,0)*Q$5," ")</f>
        <v xml:space="preserve"> </v>
      </c>
      <c r="R485" s="52" t="str">
        <f>IFERROR(VLOOKUP(Open[[#This Row],[TS ZH O/A 8.7.23 R]],$AZ$7:$BA$101,2,0)*R$5," ")</f>
        <v xml:space="preserve"> </v>
      </c>
      <c r="S485" s="148" t="str">
        <f>IFERROR(VLOOKUP(Open[[#This Row],[TS ZH O/B 8.7.23 R]],$AZ$7:$BA$101,2,0)*S$5," ")</f>
        <v xml:space="preserve"> </v>
      </c>
      <c r="T485" s="148" t="str">
        <f>IFERROR(VLOOKUP(Open[[#This Row],[TS BA O A 12.08.23 R]],$AZ$7:$BA$101,2,0)*T$5," ")</f>
        <v xml:space="preserve"> </v>
      </c>
      <c r="U485" s="148" t="str">
        <f>IFERROR(VLOOKUP(Open[[#This Row],[TS BA O B 12.08.23  R]],$AZ$7:$BA$101,2,0)*U$5," ")</f>
        <v xml:space="preserve"> </v>
      </c>
      <c r="V485" s="148" t="str">
        <f>IFERROR(VLOOKUP(Open[[#This Row],[SM LT O A 2.9.23 R]],$AZ$7:$BA$101,2,0)*V$5," ")</f>
        <v xml:space="preserve"> </v>
      </c>
      <c r="W485" s="148" t="str">
        <f>IFERROR(VLOOKUP(Open[[#This Row],[SM LT O B 2.9.23 R]],$AZ$7:$BA$101,2,0)*W$5," ")</f>
        <v xml:space="preserve"> </v>
      </c>
      <c r="X485" s="148" t="str">
        <f>IFERROR(VLOOKUP(Open[[#This Row],[TS LA O 16.9.23 R]],$AZ$7:$BA$101,2,0)*X$5," ")</f>
        <v xml:space="preserve"> </v>
      </c>
      <c r="Y485" s="148" t="str">
        <f>IFERROR(VLOOKUP(Open[[#This Row],[TS ZH O 8.10.23 R]],$AZ$7:$BA$101,2,0)*Y$5," ")</f>
        <v xml:space="preserve"> </v>
      </c>
      <c r="Z485" s="148" t="str">
        <f>IFERROR(VLOOKUP(Open[[#This Row],[TS ZH O/A 6.1.24 R]],$AZ$7:$BA$101,2,0)*Z$5," ")</f>
        <v xml:space="preserve"> </v>
      </c>
      <c r="AA485" s="148" t="str">
        <f>IFERROR(VLOOKUP(Open[[#This Row],[TS ZH O/B 6.1.24 R]],$AZ$7:$BA$101,2,0)*AA$5," ")</f>
        <v xml:space="preserve"> </v>
      </c>
      <c r="AB485" s="148" t="str">
        <f>IFERROR(VLOOKUP(Open[[#This Row],[TS SH O 13.1.24 R]],$AZ$7:$BA$101,2,0)*AB$5," ")</f>
        <v xml:space="preserve"> </v>
      </c>
      <c r="AC485">
        <v>0</v>
      </c>
      <c r="AD485">
        <v>0</v>
      </c>
      <c r="AE485">
        <v>0</v>
      </c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</row>
    <row r="486" spans="1:48">
      <c r="A486" s="53">
        <f>RANK(Open[[#This Row],[PR Punkte]],Open[PR Punkte],0)</f>
        <v>332</v>
      </c>
      <c r="B486">
        <f>IF(Open[[#This Row],[PR Rang beim letzten Turnier]]&gt;Open[[#This Row],[PR Rang]],1,IF(Open[[#This Row],[PR Rang beim letzten Turnier]]=Open[[#This Row],[PR Rang]],0,-1))</f>
        <v>0</v>
      </c>
      <c r="C486" s="53">
        <f>RANK(Open[[#This Row],[PR Punkte]],Open[PR Punkte],0)</f>
        <v>332</v>
      </c>
      <c r="D486" s="1" t="s">
        <v>531</v>
      </c>
      <c r="E486" t="s">
        <v>10</v>
      </c>
      <c r="F486" s="99">
        <f>SUM(Open[[#This Row],[PR 1]:[PR 3]])</f>
        <v>0</v>
      </c>
      <c r="G486" s="52">
        <f>LARGE(Open[[#This Row],[TS ZH O/B 26.03.23]:[PR3]],1)</f>
        <v>0</v>
      </c>
      <c r="H486" s="52">
        <f>LARGE(Open[[#This Row],[TS ZH O/B 26.03.23]:[PR3]],2)</f>
        <v>0</v>
      </c>
      <c r="I486" s="52">
        <f>LARGE(Open[[#This Row],[TS ZH O/B 26.03.23]:[PR3]],3)</f>
        <v>0</v>
      </c>
      <c r="J486" s="1">
        <f t="shared" si="14"/>
        <v>332</v>
      </c>
      <c r="K486" s="52">
        <f t="shared" si="15"/>
        <v>0</v>
      </c>
      <c r="L486" s="52" t="str">
        <f>IFERROR(VLOOKUP(Open[[#This Row],[TS ZH O/B 26.03.23 Rang]],$AZ$7:$BA$101,2,0)*L$5," ")</f>
        <v xml:space="preserve"> </v>
      </c>
      <c r="M486" s="52" t="str">
        <f>IFERROR(VLOOKUP(Open[[#This Row],[TS SG O 29.04.23 Rang]],$AZ$7:$BA$101,2,0)*M$5," ")</f>
        <v xml:space="preserve"> </v>
      </c>
      <c r="N486" s="52" t="str">
        <f>IFERROR(VLOOKUP(Open[[#This Row],[TS ES O 11.06.23 Rang]],$AZ$7:$BA$101,2,0)*N$5," ")</f>
        <v xml:space="preserve"> </v>
      </c>
      <c r="O486" s="52" t="str">
        <f>IFERROR(VLOOKUP(Open[[#This Row],[TS SH O 24.06.23 Rang]],$AZ$7:$BA$101,2,0)*O$5," ")</f>
        <v xml:space="preserve"> </v>
      </c>
      <c r="P486" s="52" t="str">
        <f>IFERROR(VLOOKUP(Open[[#This Row],[TS LU O A 1.6.23 R]],$AZ$7:$BA$101,2,0)*P$5," ")</f>
        <v xml:space="preserve"> </v>
      </c>
      <c r="Q486" s="52" t="str">
        <f>IFERROR(VLOOKUP(Open[[#This Row],[TS LU O B 1.6.23 R]],$AZ$7:$BA$101,2,0)*Q$5," ")</f>
        <v xml:space="preserve"> </v>
      </c>
      <c r="R486" s="52" t="str">
        <f>IFERROR(VLOOKUP(Open[[#This Row],[TS ZH O/A 8.7.23 R]],$AZ$7:$BA$101,2,0)*R$5," ")</f>
        <v xml:space="preserve"> </v>
      </c>
      <c r="S486" s="148" t="str">
        <f>IFERROR(VLOOKUP(Open[[#This Row],[TS ZH O/B 8.7.23 R]],$AZ$7:$BA$101,2,0)*S$5," ")</f>
        <v xml:space="preserve"> </v>
      </c>
      <c r="T486" s="148" t="str">
        <f>IFERROR(VLOOKUP(Open[[#This Row],[TS BA O A 12.08.23 R]],$AZ$7:$BA$101,2,0)*T$5," ")</f>
        <v xml:space="preserve"> </v>
      </c>
      <c r="U486" s="148" t="str">
        <f>IFERROR(VLOOKUP(Open[[#This Row],[TS BA O B 12.08.23  R]],$AZ$7:$BA$101,2,0)*U$5," ")</f>
        <v xml:space="preserve"> </v>
      </c>
      <c r="V486" s="148" t="str">
        <f>IFERROR(VLOOKUP(Open[[#This Row],[SM LT O A 2.9.23 R]],$AZ$7:$BA$101,2,0)*V$5," ")</f>
        <v xml:space="preserve"> </v>
      </c>
      <c r="W486" s="148" t="str">
        <f>IFERROR(VLOOKUP(Open[[#This Row],[SM LT O B 2.9.23 R]],$AZ$7:$BA$101,2,0)*W$5," ")</f>
        <v xml:space="preserve"> </v>
      </c>
      <c r="X486" s="148" t="str">
        <f>IFERROR(VLOOKUP(Open[[#This Row],[TS LA O 16.9.23 R]],$AZ$7:$BA$101,2,0)*X$5," ")</f>
        <v xml:space="preserve"> </v>
      </c>
      <c r="Y486" s="148" t="str">
        <f>IFERROR(VLOOKUP(Open[[#This Row],[TS ZH O 8.10.23 R]],$AZ$7:$BA$101,2,0)*Y$5," ")</f>
        <v xml:space="preserve"> </v>
      </c>
      <c r="Z486" s="148" t="str">
        <f>IFERROR(VLOOKUP(Open[[#This Row],[TS ZH O/A 6.1.24 R]],$AZ$7:$BA$101,2,0)*Z$5," ")</f>
        <v xml:space="preserve"> </v>
      </c>
      <c r="AA486" s="148" t="str">
        <f>IFERROR(VLOOKUP(Open[[#This Row],[TS ZH O/B 6.1.24 R]],$AZ$7:$BA$101,2,0)*AA$5," ")</f>
        <v xml:space="preserve"> </v>
      </c>
      <c r="AB486" s="148" t="str">
        <f>IFERROR(VLOOKUP(Open[[#This Row],[TS SH O 13.1.24 R]],$AZ$7:$BA$101,2,0)*AB$5," ")</f>
        <v xml:space="preserve"> </v>
      </c>
      <c r="AC486">
        <v>0</v>
      </c>
      <c r="AD486">
        <v>0</v>
      </c>
      <c r="AE486">
        <v>0</v>
      </c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</row>
    <row r="487" spans="1:48">
      <c r="A487" s="53">
        <f>RANK(Open[[#This Row],[PR Punkte]],Open[PR Punkte],0)</f>
        <v>332</v>
      </c>
      <c r="B487">
        <f>IF(Open[[#This Row],[PR Rang beim letzten Turnier]]&gt;Open[[#This Row],[PR Rang]],1,IF(Open[[#This Row],[PR Rang beim letzten Turnier]]=Open[[#This Row],[PR Rang]],0,-1))</f>
        <v>0</v>
      </c>
      <c r="C487" s="53">
        <f>RANK(Open[[#This Row],[PR Punkte]],Open[PR Punkte],0)</f>
        <v>332</v>
      </c>
      <c r="D487" s="1" t="s">
        <v>538</v>
      </c>
      <c r="E487" t="s">
        <v>10</v>
      </c>
      <c r="F487" s="99">
        <f>SUM(Open[[#This Row],[PR 1]:[PR 3]])</f>
        <v>0</v>
      </c>
      <c r="G487" s="52">
        <f>LARGE(Open[[#This Row],[TS ZH O/B 26.03.23]:[PR3]],1)</f>
        <v>0</v>
      </c>
      <c r="H487" s="52">
        <f>LARGE(Open[[#This Row],[TS ZH O/B 26.03.23]:[PR3]],2)</f>
        <v>0</v>
      </c>
      <c r="I487" s="52">
        <f>LARGE(Open[[#This Row],[TS ZH O/B 26.03.23]:[PR3]],3)</f>
        <v>0</v>
      </c>
      <c r="J487" s="1">
        <f t="shared" si="14"/>
        <v>332</v>
      </c>
      <c r="K487" s="52">
        <f t="shared" si="15"/>
        <v>0</v>
      </c>
      <c r="L487" s="52" t="str">
        <f>IFERROR(VLOOKUP(Open[[#This Row],[TS ZH O/B 26.03.23 Rang]],$AZ$7:$BA$101,2,0)*L$5," ")</f>
        <v xml:space="preserve"> </v>
      </c>
      <c r="M487" s="52" t="str">
        <f>IFERROR(VLOOKUP(Open[[#This Row],[TS SG O 29.04.23 Rang]],$AZ$7:$BA$101,2,0)*M$5," ")</f>
        <v xml:space="preserve"> </v>
      </c>
      <c r="N487" s="52" t="str">
        <f>IFERROR(VLOOKUP(Open[[#This Row],[TS ES O 11.06.23 Rang]],$AZ$7:$BA$101,2,0)*N$5," ")</f>
        <v xml:space="preserve"> </v>
      </c>
      <c r="O487" s="52" t="str">
        <f>IFERROR(VLOOKUP(Open[[#This Row],[TS SH O 24.06.23 Rang]],$AZ$7:$BA$101,2,0)*O$5," ")</f>
        <v xml:space="preserve"> </v>
      </c>
      <c r="P487" s="52" t="str">
        <f>IFERROR(VLOOKUP(Open[[#This Row],[TS LU O A 1.6.23 R]],$AZ$7:$BA$101,2,0)*P$5," ")</f>
        <v xml:space="preserve"> </v>
      </c>
      <c r="Q487" s="52" t="str">
        <f>IFERROR(VLOOKUP(Open[[#This Row],[TS LU O B 1.6.23 R]],$AZ$7:$BA$101,2,0)*Q$5," ")</f>
        <v xml:space="preserve"> </v>
      </c>
      <c r="R487" s="52" t="str">
        <f>IFERROR(VLOOKUP(Open[[#This Row],[TS ZH O/A 8.7.23 R]],$AZ$7:$BA$101,2,0)*R$5," ")</f>
        <v xml:space="preserve"> </v>
      </c>
      <c r="S487" s="148" t="str">
        <f>IFERROR(VLOOKUP(Open[[#This Row],[TS ZH O/B 8.7.23 R]],$AZ$7:$BA$101,2,0)*S$5," ")</f>
        <v xml:space="preserve"> </v>
      </c>
      <c r="T487" s="148" t="str">
        <f>IFERROR(VLOOKUP(Open[[#This Row],[TS BA O A 12.08.23 R]],$AZ$7:$BA$101,2,0)*T$5," ")</f>
        <v xml:space="preserve"> </v>
      </c>
      <c r="U487" s="148" t="str">
        <f>IFERROR(VLOOKUP(Open[[#This Row],[TS BA O B 12.08.23  R]],$AZ$7:$BA$101,2,0)*U$5," ")</f>
        <v xml:space="preserve"> </v>
      </c>
      <c r="V487" s="148" t="str">
        <f>IFERROR(VLOOKUP(Open[[#This Row],[SM LT O A 2.9.23 R]],$AZ$7:$BA$101,2,0)*V$5," ")</f>
        <v xml:space="preserve"> </v>
      </c>
      <c r="W487" s="148" t="str">
        <f>IFERROR(VLOOKUP(Open[[#This Row],[SM LT O B 2.9.23 R]],$AZ$7:$BA$101,2,0)*W$5," ")</f>
        <v xml:space="preserve"> </v>
      </c>
      <c r="X487" s="148" t="str">
        <f>IFERROR(VLOOKUP(Open[[#This Row],[TS LA O 16.9.23 R]],$AZ$7:$BA$101,2,0)*X$5," ")</f>
        <v xml:space="preserve"> </v>
      </c>
      <c r="Y487" s="148" t="str">
        <f>IFERROR(VLOOKUP(Open[[#This Row],[TS ZH O 8.10.23 R]],$AZ$7:$BA$101,2,0)*Y$5," ")</f>
        <v xml:space="preserve"> </v>
      </c>
      <c r="Z487" s="148" t="str">
        <f>IFERROR(VLOOKUP(Open[[#This Row],[TS ZH O/A 6.1.24 R]],$AZ$7:$BA$101,2,0)*Z$5," ")</f>
        <v xml:space="preserve"> </v>
      </c>
      <c r="AA487" s="148" t="str">
        <f>IFERROR(VLOOKUP(Open[[#This Row],[TS ZH O/B 6.1.24 R]],$AZ$7:$BA$101,2,0)*AA$5," ")</f>
        <v xml:space="preserve"> </v>
      </c>
      <c r="AB487" s="148" t="str">
        <f>IFERROR(VLOOKUP(Open[[#This Row],[TS SH O 13.1.24 R]],$AZ$7:$BA$101,2,0)*AB$5," ")</f>
        <v xml:space="preserve"> </v>
      </c>
      <c r="AC487">
        <v>0</v>
      </c>
      <c r="AD487">
        <v>0</v>
      </c>
      <c r="AE487">
        <v>0</v>
      </c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</row>
    <row r="488" spans="1:48">
      <c r="A488" s="53">
        <f>RANK(Open[[#This Row],[PR Punkte]],Open[PR Punkte],0)</f>
        <v>332</v>
      </c>
      <c r="B488">
        <f>IF(Open[[#This Row],[PR Rang beim letzten Turnier]]&gt;Open[[#This Row],[PR Rang]],1,IF(Open[[#This Row],[PR Rang beim letzten Turnier]]=Open[[#This Row],[PR Rang]],0,-1))</f>
        <v>0</v>
      </c>
      <c r="C488" s="53">
        <f>RANK(Open[[#This Row],[PR Punkte]],Open[PR Punkte],0)</f>
        <v>332</v>
      </c>
      <c r="D488" s="1" t="s">
        <v>537</v>
      </c>
      <c r="E488" t="s">
        <v>10</v>
      </c>
      <c r="F488" s="99">
        <f>SUM(Open[[#This Row],[PR 1]:[PR 3]])</f>
        <v>0</v>
      </c>
      <c r="G488" s="52">
        <f>LARGE(Open[[#This Row],[TS ZH O/B 26.03.23]:[PR3]],1)</f>
        <v>0</v>
      </c>
      <c r="H488" s="52">
        <f>LARGE(Open[[#This Row],[TS ZH O/B 26.03.23]:[PR3]],2)</f>
        <v>0</v>
      </c>
      <c r="I488" s="52">
        <f>LARGE(Open[[#This Row],[TS ZH O/B 26.03.23]:[PR3]],3)</f>
        <v>0</v>
      </c>
      <c r="J488" s="1">
        <f t="shared" si="14"/>
        <v>332</v>
      </c>
      <c r="K488" s="52">
        <f t="shared" si="15"/>
        <v>0</v>
      </c>
      <c r="L488" s="52" t="str">
        <f>IFERROR(VLOOKUP(Open[[#This Row],[TS ZH O/B 26.03.23 Rang]],$AZ$7:$BA$101,2,0)*L$5," ")</f>
        <v xml:space="preserve"> </v>
      </c>
      <c r="M488" s="52" t="str">
        <f>IFERROR(VLOOKUP(Open[[#This Row],[TS SG O 29.04.23 Rang]],$AZ$7:$BA$101,2,0)*M$5," ")</f>
        <v xml:space="preserve"> </v>
      </c>
      <c r="N488" s="52" t="str">
        <f>IFERROR(VLOOKUP(Open[[#This Row],[TS ES O 11.06.23 Rang]],$AZ$7:$BA$101,2,0)*N$5," ")</f>
        <v xml:space="preserve"> </v>
      </c>
      <c r="O488" s="52" t="str">
        <f>IFERROR(VLOOKUP(Open[[#This Row],[TS SH O 24.06.23 Rang]],$AZ$7:$BA$101,2,0)*O$5," ")</f>
        <v xml:space="preserve"> </v>
      </c>
      <c r="P488" s="52" t="str">
        <f>IFERROR(VLOOKUP(Open[[#This Row],[TS LU O A 1.6.23 R]],$AZ$7:$BA$101,2,0)*P$5," ")</f>
        <v xml:space="preserve"> </v>
      </c>
      <c r="Q488" s="52" t="str">
        <f>IFERROR(VLOOKUP(Open[[#This Row],[TS LU O B 1.6.23 R]],$AZ$7:$BA$101,2,0)*Q$5," ")</f>
        <v xml:space="preserve"> </v>
      </c>
      <c r="R488" s="52" t="str">
        <f>IFERROR(VLOOKUP(Open[[#This Row],[TS ZH O/A 8.7.23 R]],$AZ$7:$BA$101,2,0)*R$5," ")</f>
        <v xml:space="preserve"> </v>
      </c>
      <c r="S488" s="148" t="str">
        <f>IFERROR(VLOOKUP(Open[[#This Row],[TS ZH O/B 8.7.23 R]],$AZ$7:$BA$101,2,0)*S$5," ")</f>
        <v xml:space="preserve"> </v>
      </c>
      <c r="T488" s="148" t="str">
        <f>IFERROR(VLOOKUP(Open[[#This Row],[TS BA O A 12.08.23 R]],$AZ$7:$BA$101,2,0)*T$5," ")</f>
        <v xml:space="preserve"> </v>
      </c>
      <c r="U488" s="148" t="str">
        <f>IFERROR(VLOOKUP(Open[[#This Row],[TS BA O B 12.08.23  R]],$AZ$7:$BA$101,2,0)*U$5," ")</f>
        <v xml:space="preserve"> </v>
      </c>
      <c r="V488" s="148" t="str">
        <f>IFERROR(VLOOKUP(Open[[#This Row],[SM LT O A 2.9.23 R]],$AZ$7:$BA$101,2,0)*V$5," ")</f>
        <v xml:space="preserve"> </v>
      </c>
      <c r="W488" s="148" t="str">
        <f>IFERROR(VLOOKUP(Open[[#This Row],[SM LT O B 2.9.23 R]],$AZ$7:$BA$101,2,0)*W$5," ")</f>
        <v xml:space="preserve"> </v>
      </c>
      <c r="X488" s="148" t="str">
        <f>IFERROR(VLOOKUP(Open[[#This Row],[TS LA O 16.9.23 R]],$AZ$7:$BA$101,2,0)*X$5," ")</f>
        <v xml:space="preserve"> </v>
      </c>
      <c r="Y488" s="148" t="str">
        <f>IFERROR(VLOOKUP(Open[[#This Row],[TS ZH O 8.10.23 R]],$AZ$7:$BA$101,2,0)*Y$5," ")</f>
        <v xml:space="preserve"> </v>
      </c>
      <c r="Z488" s="148" t="str">
        <f>IFERROR(VLOOKUP(Open[[#This Row],[TS ZH O/A 6.1.24 R]],$AZ$7:$BA$101,2,0)*Z$5," ")</f>
        <v xml:space="preserve"> </v>
      </c>
      <c r="AA488" s="148" t="str">
        <f>IFERROR(VLOOKUP(Open[[#This Row],[TS ZH O/B 6.1.24 R]],$AZ$7:$BA$101,2,0)*AA$5," ")</f>
        <v xml:space="preserve"> </v>
      </c>
      <c r="AB488" s="148" t="str">
        <f>IFERROR(VLOOKUP(Open[[#This Row],[TS SH O 13.1.24 R]],$AZ$7:$BA$101,2,0)*AB$5," ")</f>
        <v xml:space="preserve"> </v>
      </c>
      <c r="AC488">
        <v>0</v>
      </c>
      <c r="AD488">
        <v>0</v>
      </c>
      <c r="AE488">
        <v>0</v>
      </c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</row>
    <row r="489" spans="1:48">
      <c r="A489" s="53">
        <f>RANK(Open[[#This Row],[PR Punkte]],Open[PR Punkte],0)</f>
        <v>332</v>
      </c>
      <c r="B489">
        <f>IF(Open[[#This Row],[PR Rang beim letzten Turnier]]&gt;Open[[#This Row],[PR Rang]],1,IF(Open[[#This Row],[PR Rang beim letzten Turnier]]=Open[[#This Row],[PR Rang]],0,-1))</f>
        <v>0</v>
      </c>
      <c r="C489" s="53">
        <f>RANK(Open[[#This Row],[PR Punkte]],Open[PR Punkte],0)</f>
        <v>332</v>
      </c>
      <c r="D489" s="7" t="s">
        <v>256</v>
      </c>
      <c r="E489" t="s">
        <v>6</v>
      </c>
      <c r="F489" s="52">
        <f>SUM(Open[[#This Row],[PR 1]:[PR 3]])</f>
        <v>0</v>
      </c>
      <c r="G489" s="52">
        <f>LARGE(Open[[#This Row],[TS ZH O/B 26.03.23]:[PR3]],1)</f>
        <v>0</v>
      </c>
      <c r="H489" s="52">
        <f>LARGE(Open[[#This Row],[TS ZH O/B 26.03.23]:[PR3]],2)</f>
        <v>0</v>
      </c>
      <c r="I489" s="52">
        <f>LARGE(Open[[#This Row],[TS ZH O/B 26.03.23]:[PR3]],3)</f>
        <v>0</v>
      </c>
      <c r="J489" s="1">
        <f t="shared" si="14"/>
        <v>332</v>
      </c>
      <c r="K489" s="52">
        <f t="shared" si="15"/>
        <v>0</v>
      </c>
      <c r="L489" s="52" t="str">
        <f>IFERROR(VLOOKUP(Open[[#This Row],[TS ZH O/B 26.03.23 Rang]],$AZ$7:$BA$101,2,0)*L$5," ")</f>
        <v xml:space="preserve"> </v>
      </c>
      <c r="M489" s="52" t="str">
        <f>IFERROR(VLOOKUP(Open[[#This Row],[TS SG O 29.04.23 Rang]],$AZ$7:$BA$101,2,0)*M$5," ")</f>
        <v xml:space="preserve"> </v>
      </c>
      <c r="N489" s="52" t="str">
        <f>IFERROR(VLOOKUP(Open[[#This Row],[TS ES O 11.06.23 Rang]],$AZ$7:$BA$101,2,0)*N$5," ")</f>
        <v xml:space="preserve"> </v>
      </c>
      <c r="O489" s="52" t="str">
        <f>IFERROR(VLOOKUP(Open[[#This Row],[TS SH O 24.06.23 Rang]],$AZ$7:$BA$101,2,0)*O$5," ")</f>
        <v xml:space="preserve"> </v>
      </c>
      <c r="P489" s="52" t="str">
        <f>IFERROR(VLOOKUP(Open[[#This Row],[TS LU O A 1.6.23 R]],$AZ$7:$BA$101,2,0)*P$5," ")</f>
        <v xml:space="preserve"> </v>
      </c>
      <c r="Q489" s="52" t="str">
        <f>IFERROR(VLOOKUP(Open[[#This Row],[TS LU O B 1.6.23 R]],$AZ$7:$BA$101,2,0)*Q$5," ")</f>
        <v xml:space="preserve"> </v>
      </c>
      <c r="R489" s="52" t="str">
        <f>IFERROR(VLOOKUP(Open[[#This Row],[TS ZH O/A 8.7.23 R]],$AZ$7:$BA$101,2,0)*R$5," ")</f>
        <v xml:space="preserve"> </v>
      </c>
      <c r="S489" s="148" t="str">
        <f>IFERROR(VLOOKUP(Open[[#This Row],[TS ZH O/B 8.7.23 R]],$AZ$7:$BA$101,2,0)*S$5," ")</f>
        <v xml:space="preserve"> </v>
      </c>
      <c r="T489" s="148" t="str">
        <f>IFERROR(VLOOKUP(Open[[#This Row],[TS BA O A 12.08.23 R]],$AZ$7:$BA$101,2,0)*T$5," ")</f>
        <v xml:space="preserve"> </v>
      </c>
      <c r="U489" s="148" t="str">
        <f>IFERROR(VLOOKUP(Open[[#This Row],[TS BA O B 12.08.23  R]],$AZ$7:$BA$101,2,0)*U$5," ")</f>
        <v xml:space="preserve"> </v>
      </c>
      <c r="V489" s="148" t="str">
        <f>IFERROR(VLOOKUP(Open[[#This Row],[SM LT O A 2.9.23 R]],$AZ$7:$BA$101,2,0)*V$5," ")</f>
        <v xml:space="preserve"> </v>
      </c>
      <c r="W489" s="148" t="str">
        <f>IFERROR(VLOOKUP(Open[[#This Row],[SM LT O B 2.9.23 R]],$AZ$7:$BA$101,2,0)*W$5," ")</f>
        <v xml:space="preserve"> </v>
      </c>
      <c r="X489" s="148" t="str">
        <f>IFERROR(VLOOKUP(Open[[#This Row],[TS LA O 16.9.23 R]],$AZ$7:$BA$101,2,0)*X$5," ")</f>
        <v xml:space="preserve"> </v>
      </c>
      <c r="Y489" s="148" t="str">
        <f>IFERROR(VLOOKUP(Open[[#This Row],[TS ZH O 8.10.23 R]],$AZ$7:$BA$101,2,0)*Y$5," ")</f>
        <v xml:space="preserve"> </v>
      </c>
      <c r="Z489" s="148" t="str">
        <f>IFERROR(VLOOKUP(Open[[#This Row],[TS ZH O/A 6.1.24 R]],$AZ$7:$BA$101,2,0)*Z$5," ")</f>
        <v xml:space="preserve"> </v>
      </c>
      <c r="AA489" s="148" t="str">
        <f>IFERROR(VLOOKUP(Open[[#This Row],[TS ZH O/B 6.1.24 R]],$AZ$7:$BA$101,2,0)*AA$5," ")</f>
        <v xml:space="preserve"> </v>
      </c>
      <c r="AB489" s="148" t="str">
        <f>IFERROR(VLOOKUP(Open[[#This Row],[TS SH O 13.1.24 R]],$AZ$7:$BA$101,2,0)*AB$5," ")</f>
        <v xml:space="preserve"> </v>
      </c>
      <c r="AC489">
        <v>0</v>
      </c>
      <c r="AD489">
        <v>0</v>
      </c>
      <c r="AE489">
        <v>0</v>
      </c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</row>
    <row r="490" spans="1:48">
      <c r="A490" s="53">
        <f>RANK(Open[[#This Row],[PR Punkte]],Open[PR Punkte],0)</f>
        <v>332</v>
      </c>
      <c r="B490">
        <f>IF(Open[[#This Row],[PR Rang beim letzten Turnier]]&gt;Open[[#This Row],[PR Rang]],1,IF(Open[[#This Row],[PR Rang beim letzten Turnier]]=Open[[#This Row],[PR Rang]],0,-1))</f>
        <v>0</v>
      </c>
      <c r="C490" s="53">
        <f>RANK(Open[[#This Row],[PR Punkte]],Open[PR Punkte],0)</f>
        <v>332</v>
      </c>
      <c r="D490" s="1" t="s">
        <v>152</v>
      </c>
      <c r="E490" s="1" t="s">
        <v>12</v>
      </c>
      <c r="F490" s="52">
        <f>SUM(Open[[#This Row],[PR 1]:[PR 3]])</f>
        <v>0</v>
      </c>
      <c r="G490" s="52">
        <f>LARGE(Open[[#This Row],[TS ZH O/B 26.03.23]:[PR3]],1)</f>
        <v>0</v>
      </c>
      <c r="H490" s="52">
        <f>LARGE(Open[[#This Row],[TS ZH O/B 26.03.23]:[PR3]],2)</f>
        <v>0</v>
      </c>
      <c r="I490" s="52">
        <f>LARGE(Open[[#This Row],[TS ZH O/B 26.03.23]:[PR3]],3)</f>
        <v>0</v>
      </c>
      <c r="J490" s="1">
        <f t="shared" si="14"/>
        <v>332</v>
      </c>
      <c r="K490" s="52">
        <f t="shared" si="15"/>
        <v>0</v>
      </c>
      <c r="L490" s="52" t="str">
        <f>IFERROR(VLOOKUP(Open[[#This Row],[TS ZH O/B 26.03.23 Rang]],$AZ$7:$BA$101,2,0)*L$5," ")</f>
        <v xml:space="preserve"> </v>
      </c>
      <c r="M490" s="52" t="str">
        <f>IFERROR(VLOOKUP(Open[[#This Row],[TS SG O 29.04.23 Rang]],$AZ$7:$BA$101,2,0)*M$5," ")</f>
        <v xml:space="preserve"> </v>
      </c>
      <c r="N490" s="52" t="str">
        <f>IFERROR(VLOOKUP(Open[[#This Row],[TS ES O 11.06.23 Rang]],$AZ$7:$BA$101,2,0)*N$5," ")</f>
        <v xml:space="preserve"> </v>
      </c>
      <c r="O490" s="52" t="str">
        <f>IFERROR(VLOOKUP(Open[[#This Row],[TS SH O 24.06.23 Rang]],$AZ$7:$BA$101,2,0)*O$5," ")</f>
        <v xml:space="preserve"> </v>
      </c>
      <c r="P490" s="52" t="str">
        <f>IFERROR(VLOOKUP(Open[[#This Row],[TS LU O A 1.6.23 R]],$AZ$7:$BA$101,2,0)*P$5," ")</f>
        <v xml:space="preserve"> </v>
      </c>
      <c r="Q490" s="52" t="str">
        <f>IFERROR(VLOOKUP(Open[[#This Row],[TS LU O B 1.6.23 R]],$AZ$7:$BA$101,2,0)*Q$5," ")</f>
        <v xml:space="preserve"> </v>
      </c>
      <c r="R490" s="52" t="str">
        <f>IFERROR(VLOOKUP(Open[[#This Row],[TS ZH O/A 8.7.23 R]],$AZ$7:$BA$101,2,0)*R$5," ")</f>
        <v xml:space="preserve"> </v>
      </c>
      <c r="S490" s="148" t="str">
        <f>IFERROR(VLOOKUP(Open[[#This Row],[TS ZH O/B 8.7.23 R]],$AZ$7:$BA$101,2,0)*S$5," ")</f>
        <v xml:space="preserve"> </v>
      </c>
      <c r="T490" s="148" t="str">
        <f>IFERROR(VLOOKUP(Open[[#This Row],[TS BA O A 12.08.23 R]],$AZ$7:$BA$101,2,0)*T$5," ")</f>
        <v xml:space="preserve"> </v>
      </c>
      <c r="U490" s="148" t="str">
        <f>IFERROR(VLOOKUP(Open[[#This Row],[TS BA O B 12.08.23  R]],$AZ$7:$BA$101,2,0)*U$5," ")</f>
        <v xml:space="preserve"> </v>
      </c>
      <c r="V490" s="148" t="str">
        <f>IFERROR(VLOOKUP(Open[[#This Row],[SM LT O A 2.9.23 R]],$AZ$7:$BA$101,2,0)*V$5," ")</f>
        <v xml:space="preserve"> </v>
      </c>
      <c r="W490" s="148" t="str">
        <f>IFERROR(VLOOKUP(Open[[#This Row],[SM LT O B 2.9.23 R]],$AZ$7:$BA$101,2,0)*W$5," ")</f>
        <v xml:space="preserve"> </v>
      </c>
      <c r="X490" s="148" t="str">
        <f>IFERROR(VLOOKUP(Open[[#This Row],[TS LA O 16.9.23 R]],$AZ$7:$BA$101,2,0)*X$5," ")</f>
        <v xml:space="preserve"> </v>
      </c>
      <c r="Y490" s="148" t="str">
        <f>IFERROR(VLOOKUP(Open[[#This Row],[TS ZH O 8.10.23 R]],$AZ$7:$BA$101,2,0)*Y$5," ")</f>
        <v xml:space="preserve"> </v>
      </c>
      <c r="Z490" s="148" t="str">
        <f>IFERROR(VLOOKUP(Open[[#This Row],[TS ZH O/A 6.1.24 R]],$AZ$7:$BA$101,2,0)*Z$5," ")</f>
        <v xml:space="preserve"> </v>
      </c>
      <c r="AA490" s="148" t="str">
        <f>IFERROR(VLOOKUP(Open[[#This Row],[TS ZH O/B 6.1.24 R]],$AZ$7:$BA$101,2,0)*AA$5," ")</f>
        <v xml:space="preserve"> </v>
      </c>
      <c r="AB490" s="148" t="str">
        <f>IFERROR(VLOOKUP(Open[[#This Row],[TS SH O 13.1.24 R]],$AZ$7:$BA$101,2,0)*AB$5," ")</f>
        <v xml:space="preserve"> </v>
      </c>
      <c r="AC490">
        <v>0</v>
      </c>
      <c r="AD490">
        <v>0</v>
      </c>
      <c r="AE490">
        <v>0</v>
      </c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</row>
    <row r="491" spans="1:48">
      <c r="A491" s="53">
        <f>RANK(Open[[#This Row],[PR Punkte]],Open[PR Punkte],0)</f>
        <v>332</v>
      </c>
      <c r="B491">
        <f>IF(Open[[#This Row],[PR Rang beim letzten Turnier]]&gt;Open[[#This Row],[PR Rang]],1,IF(Open[[#This Row],[PR Rang beim letzten Turnier]]=Open[[#This Row],[PR Rang]],0,-1))</f>
        <v>0</v>
      </c>
      <c r="C491" s="53">
        <f>RANK(Open[[#This Row],[PR Punkte]],Open[PR Punkte],0)</f>
        <v>332</v>
      </c>
      <c r="D491" s="1" t="s">
        <v>168</v>
      </c>
      <c r="E491" s="1" t="s">
        <v>12</v>
      </c>
      <c r="F491" s="52">
        <f>SUM(Open[[#This Row],[PR 1]:[PR 3]])</f>
        <v>0</v>
      </c>
      <c r="G491" s="52">
        <f>LARGE(Open[[#This Row],[TS ZH O/B 26.03.23]:[PR3]],1)</f>
        <v>0</v>
      </c>
      <c r="H491" s="52">
        <f>LARGE(Open[[#This Row],[TS ZH O/B 26.03.23]:[PR3]],2)</f>
        <v>0</v>
      </c>
      <c r="I491" s="52">
        <f>LARGE(Open[[#This Row],[TS ZH O/B 26.03.23]:[PR3]],3)</f>
        <v>0</v>
      </c>
      <c r="J491" s="1">
        <f t="shared" si="14"/>
        <v>332</v>
      </c>
      <c r="K491" s="52">
        <f t="shared" si="15"/>
        <v>0</v>
      </c>
      <c r="L491" s="52" t="str">
        <f>IFERROR(VLOOKUP(Open[[#This Row],[TS ZH O/B 26.03.23 Rang]],$AZ$7:$BA$101,2,0)*L$5," ")</f>
        <v xml:space="preserve"> </v>
      </c>
      <c r="M491" s="52" t="str">
        <f>IFERROR(VLOOKUP(Open[[#This Row],[TS SG O 29.04.23 Rang]],$AZ$7:$BA$101,2,0)*M$5," ")</f>
        <v xml:space="preserve"> </v>
      </c>
      <c r="N491" s="52" t="str">
        <f>IFERROR(VLOOKUP(Open[[#This Row],[TS ES O 11.06.23 Rang]],$AZ$7:$BA$101,2,0)*N$5," ")</f>
        <v xml:space="preserve"> </v>
      </c>
      <c r="O491" s="52" t="str">
        <f>IFERROR(VLOOKUP(Open[[#This Row],[TS SH O 24.06.23 Rang]],$AZ$7:$BA$101,2,0)*O$5," ")</f>
        <v xml:space="preserve"> </v>
      </c>
      <c r="P491" s="52" t="str">
        <f>IFERROR(VLOOKUP(Open[[#This Row],[TS LU O A 1.6.23 R]],$AZ$7:$BA$101,2,0)*P$5," ")</f>
        <v xml:space="preserve"> </v>
      </c>
      <c r="Q491" s="52" t="str">
        <f>IFERROR(VLOOKUP(Open[[#This Row],[TS LU O B 1.6.23 R]],$AZ$7:$BA$101,2,0)*Q$5," ")</f>
        <v xml:space="preserve"> </v>
      </c>
      <c r="R491" s="52" t="str">
        <f>IFERROR(VLOOKUP(Open[[#This Row],[TS ZH O/A 8.7.23 R]],$AZ$7:$BA$101,2,0)*R$5," ")</f>
        <v xml:space="preserve"> </v>
      </c>
      <c r="S491" s="148" t="str">
        <f>IFERROR(VLOOKUP(Open[[#This Row],[TS ZH O/B 8.7.23 R]],$AZ$7:$BA$101,2,0)*S$5," ")</f>
        <v xml:space="preserve"> </v>
      </c>
      <c r="T491" s="148" t="str">
        <f>IFERROR(VLOOKUP(Open[[#This Row],[TS BA O A 12.08.23 R]],$AZ$7:$BA$101,2,0)*T$5," ")</f>
        <v xml:space="preserve"> </v>
      </c>
      <c r="U491" s="148" t="str">
        <f>IFERROR(VLOOKUP(Open[[#This Row],[TS BA O B 12.08.23  R]],$AZ$7:$BA$101,2,0)*U$5," ")</f>
        <v xml:space="preserve"> </v>
      </c>
      <c r="V491" s="148" t="str">
        <f>IFERROR(VLOOKUP(Open[[#This Row],[SM LT O A 2.9.23 R]],$AZ$7:$BA$101,2,0)*V$5," ")</f>
        <v xml:space="preserve"> </v>
      </c>
      <c r="W491" s="148" t="str">
        <f>IFERROR(VLOOKUP(Open[[#This Row],[SM LT O B 2.9.23 R]],$AZ$7:$BA$101,2,0)*W$5," ")</f>
        <v xml:space="preserve"> </v>
      </c>
      <c r="X491" s="148" t="str">
        <f>IFERROR(VLOOKUP(Open[[#This Row],[TS LA O 16.9.23 R]],$AZ$7:$BA$101,2,0)*X$5," ")</f>
        <v xml:space="preserve"> </v>
      </c>
      <c r="Y491" s="148" t="str">
        <f>IFERROR(VLOOKUP(Open[[#This Row],[TS ZH O 8.10.23 R]],$AZ$7:$BA$101,2,0)*Y$5," ")</f>
        <v xml:space="preserve"> </v>
      </c>
      <c r="Z491" s="148" t="str">
        <f>IFERROR(VLOOKUP(Open[[#This Row],[TS ZH O/A 6.1.24 R]],$AZ$7:$BA$101,2,0)*Z$5," ")</f>
        <v xml:space="preserve"> </v>
      </c>
      <c r="AA491" s="148" t="str">
        <f>IFERROR(VLOOKUP(Open[[#This Row],[TS ZH O/B 6.1.24 R]],$AZ$7:$BA$101,2,0)*AA$5," ")</f>
        <v xml:space="preserve"> </v>
      </c>
      <c r="AB491" s="148" t="str">
        <f>IFERROR(VLOOKUP(Open[[#This Row],[TS SH O 13.1.24 R]],$AZ$7:$BA$101,2,0)*AB$5," ")</f>
        <v xml:space="preserve"> </v>
      </c>
      <c r="AC491">
        <v>0</v>
      </c>
      <c r="AD491">
        <v>0</v>
      </c>
      <c r="AE491">
        <v>0</v>
      </c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</row>
    <row r="492" spans="1:48">
      <c r="A492" s="53">
        <f>RANK(Open[[#This Row],[PR Punkte]],Open[PR Punkte],0)</f>
        <v>332</v>
      </c>
      <c r="B492">
        <f>IF(Open[[#This Row],[PR Rang beim letzten Turnier]]&gt;Open[[#This Row],[PR Rang]],1,IF(Open[[#This Row],[PR Rang beim letzten Turnier]]=Open[[#This Row],[PR Rang]],0,-1))</f>
        <v>0</v>
      </c>
      <c r="C492" s="53">
        <f>RANK(Open[[#This Row],[PR Punkte]],Open[PR Punkte],0)</f>
        <v>332</v>
      </c>
      <c r="D492" s="1" t="s">
        <v>189</v>
      </c>
      <c r="E492" s="1" t="s">
        <v>12</v>
      </c>
      <c r="F492" s="52">
        <f>SUM(Open[[#This Row],[PR 1]:[PR 3]])</f>
        <v>0</v>
      </c>
      <c r="G492" s="52">
        <f>LARGE(Open[[#This Row],[TS ZH O/B 26.03.23]:[PR3]],1)</f>
        <v>0</v>
      </c>
      <c r="H492" s="52">
        <f>LARGE(Open[[#This Row],[TS ZH O/B 26.03.23]:[PR3]],2)</f>
        <v>0</v>
      </c>
      <c r="I492" s="52">
        <f>LARGE(Open[[#This Row],[TS ZH O/B 26.03.23]:[PR3]],3)</f>
        <v>0</v>
      </c>
      <c r="J492" s="1">
        <f t="shared" si="14"/>
        <v>332</v>
      </c>
      <c r="K492" s="52">
        <f t="shared" si="15"/>
        <v>0</v>
      </c>
      <c r="L492" s="52" t="str">
        <f>IFERROR(VLOOKUP(Open[[#This Row],[TS ZH O/B 26.03.23 Rang]],$AZ$7:$BA$101,2,0)*L$5," ")</f>
        <v xml:space="preserve"> </v>
      </c>
      <c r="M492" s="52" t="str">
        <f>IFERROR(VLOOKUP(Open[[#This Row],[TS SG O 29.04.23 Rang]],$AZ$7:$BA$101,2,0)*M$5," ")</f>
        <v xml:space="preserve"> </v>
      </c>
      <c r="N492" s="52" t="str">
        <f>IFERROR(VLOOKUP(Open[[#This Row],[TS ES O 11.06.23 Rang]],$AZ$7:$BA$101,2,0)*N$5," ")</f>
        <v xml:space="preserve"> </v>
      </c>
      <c r="O492" s="52" t="str">
        <f>IFERROR(VLOOKUP(Open[[#This Row],[TS SH O 24.06.23 Rang]],$AZ$7:$BA$101,2,0)*O$5," ")</f>
        <v xml:space="preserve"> </v>
      </c>
      <c r="P492" s="52" t="str">
        <f>IFERROR(VLOOKUP(Open[[#This Row],[TS LU O A 1.6.23 R]],$AZ$7:$BA$101,2,0)*P$5," ")</f>
        <v xml:space="preserve"> </v>
      </c>
      <c r="Q492" s="52" t="str">
        <f>IFERROR(VLOOKUP(Open[[#This Row],[TS LU O B 1.6.23 R]],$AZ$7:$BA$101,2,0)*Q$5," ")</f>
        <v xml:space="preserve"> </v>
      </c>
      <c r="R492" s="52" t="str">
        <f>IFERROR(VLOOKUP(Open[[#This Row],[TS ZH O/A 8.7.23 R]],$AZ$7:$BA$101,2,0)*R$5," ")</f>
        <v xml:space="preserve"> </v>
      </c>
      <c r="S492" s="148" t="str">
        <f>IFERROR(VLOOKUP(Open[[#This Row],[TS ZH O/B 8.7.23 R]],$AZ$7:$BA$101,2,0)*S$5," ")</f>
        <v xml:space="preserve"> </v>
      </c>
      <c r="T492" s="148" t="str">
        <f>IFERROR(VLOOKUP(Open[[#This Row],[TS BA O A 12.08.23 R]],$AZ$7:$BA$101,2,0)*T$5," ")</f>
        <v xml:space="preserve"> </v>
      </c>
      <c r="U492" s="148" t="str">
        <f>IFERROR(VLOOKUP(Open[[#This Row],[TS BA O B 12.08.23  R]],$AZ$7:$BA$101,2,0)*U$5," ")</f>
        <v xml:space="preserve"> </v>
      </c>
      <c r="V492" s="148" t="str">
        <f>IFERROR(VLOOKUP(Open[[#This Row],[SM LT O A 2.9.23 R]],$AZ$7:$BA$101,2,0)*V$5," ")</f>
        <v xml:space="preserve"> </v>
      </c>
      <c r="W492" s="148" t="str">
        <f>IFERROR(VLOOKUP(Open[[#This Row],[SM LT O B 2.9.23 R]],$AZ$7:$BA$101,2,0)*W$5," ")</f>
        <v xml:space="preserve"> </v>
      </c>
      <c r="X492" s="148" t="str">
        <f>IFERROR(VLOOKUP(Open[[#This Row],[TS LA O 16.9.23 R]],$AZ$7:$BA$101,2,0)*X$5," ")</f>
        <v xml:space="preserve"> </v>
      </c>
      <c r="Y492" s="148" t="str">
        <f>IFERROR(VLOOKUP(Open[[#This Row],[TS ZH O 8.10.23 R]],$AZ$7:$BA$101,2,0)*Y$5," ")</f>
        <v xml:space="preserve"> </v>
      </c>
      <c r="Z492" s="148" t="str">
        <f>IFERROR(VLOOKUP(Open[[#This Row],[TS ZH O/A 6.1.24 R]],$AZ$7:$BA$101,2,0)*Z$5," ")</f>
        <v xml:space="preserve"> </v>
      </c>
      <c r="AA492" s="148" t="str">
        <f>IFERROR(VLOOKUP(Open[[#This Row],[TS ZH O/B 6.1.24 R]],$AZ$7:$BA$101,2,0)*AA$5," ")</f>
        <v xml:space="preserve"> </v>
      </c>
      <c r="AB492" s="148" t="str">
        <f>IFERROR(VLOOKUP(Open[[#This Row],[TS SH O 13.1.24 R]],$AZ$7:$BA$101,2,0)*AB$5," ")</f>
        <v xml:space="preserve"> </v>
      </c>
      <c r="AC492">
        <v>0</v>
      </c>
      <c r="AD492">
        <v>0</v>
      </c>
      <c r="AE492">
        <v>0</v>
      </c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</row>
    <row r="493" spans="1:48">
      <c r="A493" s="53">
        <f>RANK(Open[[#This Row],[PR Punkte]],Open[PR Punkte],0)</f>
        <v>332</v>
      </c>
      <c r="B493">
        <f>IF(Open[[#This Row],[PR Rang beim letzten Turnier]]&gt;Open[[#This Row],[PR Rang]],1,IF(Open[[#This Row],[PR Rang beim letzten Turnier]]=Open[[#This Row],[PR Rang]],0,-1))</f>
        <v>0</v>
      </c>
      <c r="C493" s="53">
        <f>RANK(Open[[#This Row],[PR Punkte]],Open[PR Punkte],0)</f>
        <v>332</v>
      </c>
      <c r="D493" s="7" t="s">
        <v>167</v>
      </c>
      <c r="E493" s="7" t="s">
        <v>12</v>
      </c>
      <c r="F493" s="52">
        <f>SUM(Open[[#This Row],[PR 1]:[PR 3]])</f>
        <v>0</v>
      </c>
      <c r="G493" s="52">
        <f>LARGE(Open[[#This Row],[TS ZH O/B 26.03.23]:[PR3]],1)</f>
        <v>0</v>
      </c>
      <c r="H493" s="52">
        <f>LARGE(Open[[#This Row],[TS ZH O/B 26.03.23]:[PR3]],2)</f>
        <v>0</v>
      </c>
      <c r="I493" s="52">
        <f>LARGE(Open[[#This Row],[TS ZH O/B 26.03.23]:[PR3]],3)</f>
        <v>0</v>
      </c>
      <c r="J493" s="1">
        <f t="shared" si="14"/>
        <v>332</v>
      </c>
      <c r="K493" s="52">
        <f t="shared" si="15"/>
        <v>0</v>
      </c>
      <c r="L493" s="52" t="str">
        <f>IFERROR(VLOOKUP(Open[[#This Row],[TS ZH O/B 26.03.23 Rang]],$AZ$7:$BA$101,2,0)*L$5," ")</f>
        <v xml:space="preserve"> </v>
      </c>
      <c r="M493" s="52" t="str">
        <f>IFERROR(VLOOKUP(Open[[#This Row],[TS SG O 29.04.23 Rang]],$AZ$7:$BA$101,2,0)*M$5," ")</f>
        <v xml:space="preserve"> </v>
      </c>
      <c r="N493" s="52" t="str">
        <f>IFERROR(VLOOKUP(Open[[#This Row],[TS ES O 11.06.23 Rang]],$AZ$7:$BA$101,2,0)*N$5," ")</f>
        <v xml:space="preserve"> </v>
      </c>
      <c r="O493" s="52" t="str">
        <f>IFERROR(VLOOKUP(Open[[#This Row],[TS SH O 24.06.23 Rang]],$AZ$7:$BA$101,2,0)*O$5," ")</f>
        <v xml:space="preserve"> </v>
      </c>
      <c r="P493" s="52" t="str">
        <f>IFERROR(VLOOKUP(Open[[#This Row],[TS LU O A 1.6.23 R]],$AZ$7:$BA$101,2,0)*P$5," ")</f>
        <v xml:space="preserve"> </v>
      </c>
      <c r="Q493" s="52" t="str">
        <f>IFERROR(VLOOKUP(Open[[#This Row],[TS LU O B 1.6.23 R]],$AZ$7:$BA$101,2,0)*Q$5," ")</f>
        <v xml:space="preserve"> </v>
      </c>
      <c r="R493" s="52" t="str">
        <f>IFERROR(VLOOKUP(Open[[#This Row],[TS ZH O/A 8.7.23 R]],$AZ$7:$BA$101,2,0)*R$5," ")</f>
        <v xml:space="preserve"> </v>
      </c>
      <c r="S493" s="148" t="str">
        <f>IFERROR(VLOOKUP(Open[[#This Row],[TS ZH O/B 8.7.23 R]],$AZ$7:$BA$101,2,0)*S$5," ")</f>
        <v xml:space="preserve"> </v>
      </c>
      <c r="T493" s="148" t="str">
        <f>IFERROR(VLOOKUP(Open[[#This Row],[TS BA O A 12.08.23 R]],$AZ$7:$BA$101,2,0)*T$5," ")</f>
        <v xml:space="preserve"> </v>
      </c>
      <c r="U493" s="148" t="str">
        <f>IFERROR(VLOOKUP(Open[[#This Row],[TS BA O B 12.08.23  R]],$AZ$7:$BA$101,2,0)*U$5," ")</f>
        <v xml:space="preserve"> </v>
      </c>
      <c r="V493" s="148" t="str">
        <f>IFERROR(VLOOKUP(Open[[#This Row],[SM LT O A 2.9.23 R]],$AZ$7:$BA$101,2,0)*V$5," ")</f>
        <v xml:space="preserve"> </v>
      </c>
      <c r="W493" s="148" t="str">
        <f>IFERROR(VLOOKUP(Open[[#This Row],[SM LT O B 2.9.23 R]],$AZ$7:$BA$101,2,0)*W$5," ")</f>
        <v xml:space="preserve"> </v>
      </c>
      <c r="X493" s="148" t="str">
        <f>IFERROR(VLOOKUP(Open[[#This Row],[TS LA O 16.9.23 R]],$AZ$7:$BA$101,2,0)*X$5," ")</f>
        <v xml:space="preserve"> </v>
      </c>
      <c r="Y493" s="148" t="str">
        <f>IFERROR(VLOOKUP(Open[[#This Row],[TS ZH O 8.10.23 R]],$AZ$7:$BA$101,2,0)*Y$5," ")</f>
        <v xml:space="preserve"> </v>
      </c>
      <c r="Z493" s="148" t="str">
        <f>IFERROR(VLOOKUP(Open[[#This Row],[TS ZH O/A 6.1.24 R]],$AZ$7:$BA$101,2,0)*Z$5," ")</f>
        <v xml:space="preserve"> </v>
      </c>
      <c r="AA493" s="148" t="str">
        <f>IFERROR(VLOOKUP(Open[[#This Row],[TS ZH O/B 6.1.24 R]],$AZ$7:$BA$101,2,0)*AA$5," ")</f>
        <v xml:space="preserve"> </v>
      </c>
      <c r="AB493" s="148" t="str">
        <f>IFERROR(VLOOKUP(Open[[#This Row],[TS SH O 13.1.24 R]],$AZ$7:$BA$101,2,0)*AB$5," ")</f>
        <v xml:space="preserve"> </v>
      </c>
      <c r="AC493">
        <v>0</v>
      </c>
      <c r="AD493">
        <v>0</v>
      </c>
      <c r="AE493">
        <v>0</v>
      </c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</row>
    <row r="494" spans="1:48">
      <c r="A494" s="53">
        <f>RANK(Open[[#This Row],[PR Punkte]],Open[PR Punkte],0)</f>
        <v>332</v>
      </c>
      <c r="B494">
        <f>IF(Open[[#This Row],[PR Rang beim letzten Turnier]]&gt;Open[[#This Row],[PR Rang]],1,IF(Open[[#This Row],[PR Rang beim letzten Turnier]]=Open[[#This Row],[PR Rang]],0,-1))</f>
        <v>0</v>
      </c>
      <c r="C494" s="53">
        <f>RANK(Open[[#This Row],[PR Punkte]],Open[PR Punkte],0)</f>
        <v>332</v>
      </c>
      <c r="D494" s="1" t="s">
        <v>190</v>
      </c>
      <c r="E494" s="1" t="s">
        <v>12</v>
      </c>
      <c r="F494" s="52">
        <f>SUM(Open[[#This Row],[PR 1]:[PR 3]])</f>
        <v>0</v>
      </c>
      <c r="G494" s="52">
        <f>LARGE(Open[[#This Row],[TS ZH O/B 26.03.23]:[PR3]],1)</f>
        <v>0</v>
      </c>
      <c r="H494" s="52">
        <f>LARGE(Open[[#This Row],[TS ZH O/B 26.03.23]:[PR3]],2)</f>
        <v>0</v>
      </c>
      <c r="I494" s="52">
        <f>LARGE(Open[[#This Row],[TS ZH O/B 26.03.23]:[PR3]],3)</f>
        <v>0</v>
      </c>
      <c r="J494" s="1">
        <f t="shared" si="14"/>
        <v>332</v>
      </c>
      <c r="K494" s="52">
        <f t="shared" si="15"/>
        <v>0</v>
      </c>
      <c r="L494" s="52" t="str">
        <f>IFERROR(VLOOKUP(Open[[#This Row],[TS ZH O/B 26.03.23 Rang]],$AZ$7:$BA$101,2,0)*L$5," ")</f>
        <v xml:space="preserve"> </v>
      </c>
      <c r="M494" s="52" t="str">
        <f>IFERROR(VLOOKUP(Open[[#This Row],[TS SG O 29.04.23 Rang]],$AZ$7:$BA$101,2,0)*M$5," ")</f>
        <v xml:space="preserve"> </v>
      </c>
      <c r="N494" s="52" t="str">
        <f>IFERROR(VLOOKUP(Open[[#This Row],[TS ES O 11.06.23 Rang]],$AZ$7:$BA$101,2,0)*N$5," ")</f>
        <v xml:space="preserve"> </v>
      </c>
      <c r="O494" s="52" t="str">
        <f>IFERROR(VLOOKUP(Open[[#This Row],[TS SH O 24.06.23 Rang]],$AZ$7:$BA$101,2,0)*O$5," ")</f>
        <v xml:space="preserve"> </v>
      </c>
      <c r="P494" s="52" t="str">
        <f>IFERROR(VLOOKUP(Open[[#This Row],[TS LU O A 1.6.23 R]],$AZ$7:$BA$101,2,0)*P$5," ")</f>
        <v xml:space="preserve"> </v>
      </c>
      <c r="Q494" s="52" t="str">
        <f>IFERROR(VLOOKUP(Open[[#This Row],[TS LU O B 1.6.23 R]],$AZ$7:$BA$101,2,0)*Q$5," ")</f>
        <v xml:space="preserve"> </v>
      </c>
      <c r="R494" s="52" t="str">
        <f>IFERROR(VLOOKUP(Open[[#This Row],[TS ZH O/A 8.7.23 R]],$AZ$7:$BA$101,2,0)*R$5," ")</f>
        <v xml:space="preserve"> </v>
      </c>
      <c r="S494" s="148" t="str">
        <f>IFERROR(VLOOKUP(Open[[#This Row],[TS ZH O/B 8.7.23 R]],$AZ$7:$BA$101,2,0)*S$5," ")</f>
        <v xml:space="preserve"> </v>
      </c>
      <c r="T494" s="148" t="str">
        <f>IFERROR(VLOOKUP(Open[[#This Row],[TS BA O A 12.08.23 R]],$AZ$7:$BA$101,2,0)*T$5," ")</f>
        <v xml:space="preserve"> </v>
      </c>
      <c r="U494" s="148" t="str">
        <f>IFERROR(VLOOKUP(Open[[#This Row],[TS BA O B 12.08.23  R]],$AZ$7:$BA$101,2,0)*U$5," ")</f>
        <v xml:space="preserve"> </v>
      </c>
      <c r="V494" s="148" t="str">
        <f>IFERROR(VLOOKUP(Open[[#This Row],[SM LT O A 2.9.23 R]],$AZ$7:$BA$101,2,0)*V$5," ")</f>
        <v xml:space="preserve"> </v>
      </c>
      <c r="W494" s="148" t="str">
        <f>IFERROR(VLOOKUP(Open[[#This Row],[SM LT O B 2.9.23 R]],$AZ$7:$BA$101,2,0)*W$5," ")</f>
        <v xml:space="preserve"> </v>
      </c>
      <c r="X494" s="148" t="str">
        <f>IFERROR(VLOOKUP(Open[[#This Row],[TS LA O 16.9.23 R]],$AZ$7:$BA$101,2,0)*X$5," ")</f>
        <v xml:space="preserve"> </v>
      </c>
      <c r="Y494" s="148" t="str">
        <f>IFERROR(VLOOKUP(Open[[#This Row],[TS ZH O 8.10.23 R]],$AZ$7:$BA$101,2,0)*Y$5," ")</f>
        <v xml:space="preserve"> </v>
      </c>
      <c r="Z494" s="148" t="str">
        <f>IFERROR(VLOOKUP(Open[[#This Row],[TS ZH O/A 6.1.24 R]],$AZ$7:$BA$101,2,0)*Z$5," ")</f>
        <v xml:space="preserve"> </v>
      </c>
      <c r="AA494" s="148" t="str">
        <f>IFERROR(VLOOKUP(Open[[#This Row],[TS ZH O/B 6.1.24 R]],$AZ$7:$BA$101,2,0)*AA$5," ")</f>
        <v xml:space="preserve"> </v>
      </c>
      <c r="AB494" s="148" t="str">
        <f>IFERROR(VLOOKUP(Open[[#This Row],[TS SH O 13.1.24 R]],$AZ$7:$BA$101,2,0)*AB$5," ")</f>
        <v xml:space="preserve"> </v>
      </c>
      <c r="AC494">
        <v>0</v>
      </c>
      <c r="AD494">
        <v>0</v>
      </c>
      <c r="AE494">
        <v>0</v>
      </c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</row>
    <row r="495" spans="1:48">
      <c r="A495" s="53">
        <f>RANK(Open[[#This Row],[PR Punkte]],Open[PR Punkte],0)</f>
        <v>332</v>
      </c>
      <c r="B495">
        <f>IF(Open[[#This Row],[PR Rang beim letzten Turnier]]&gt;Open[[#This Row],[PR Rang]],1,IF(Open[[#This Row],[PR Rang beim letzten Turnier]]=Open[[#This Row],[PR Rang]],0,-1))</f>
        <v>0</v>
      </c>
      <c r="C495" s="53">
        <f>RANK(Open[[#This Row],[PR Punkte]],Open[PR Punkte],0)</f>
        <v>332</v>
      </c>
      <c r="D495" s="7" t="s">
        <v>327</v>
      </c>
      <c r="E495" t="s">
        <v>12</v>
      </c>
      <c r="F495" s="52">
        <f>SUM(Open[[#This Row],[PR 1]:[PR 3]])</f>
        <v>0</v>
      </c>
      <c r="G495" s="52">
        <f>LARGE(Open[[#This Row],[TS ZH O/B 26.03.23]:[PR3]],1)</f>
        <v>0</v>
      </c>
      <c r="H495" s="52">
        <f>LARGE(Open[[#This Row],[TS ZH O/B 26.03.23]:[PR3]],2)</f>
        <v>0</v>
      </c>
      <c r="I495" s="52">
        <f>LARGE(Open[[#This Row],[TS ZH O/B 26.03.23]:[PR3]],3)</f>
        <v>0</v>
      </c>
      <c r="J495" s="1">
        <f t="shared" si="14"/>
        <v>332</v>
      </c>
      <c r="K495" s="52">
        <f t="shared" si="15"/>
        <v>0</v>
      </c>
      <c r="L495" s="52" t="str">
        <f>IFERROR(VLOOKUP(Open[[#This Row],[TS ZH O/B 26.03.23 Rang]],$AZ$7:$BA$101,2,0)*L$5," ")</f>
        <v xml:space="preserve"> </v>
      </c>
      <c r="M495" s="52" t="str">
        <f>IFERROR(VLOOKUP(Open[[#This Row],[TS SG O 29.04.23 Rang]],$AZ$7:$BA$101,2,0)*M$5," ")</f>
        <v xml:space="preserve"> </v>
      </c>
      <c r="N495" s="52" t="str">
        <f>IFERROR(VLOOKUP(Open[[#This Row],[TS ES O 11.06.23 Rang]],$AZ$7:$BA$101,2,0)*N$5," ")</f>
        <v xml:space="preserve"> </v>
      </c>
      <c r="O495" s="52" t="str">
        <f>IFERROR(VLOOKUP(Open[[#This Row],[TS SH O 24.06.23 Rang]],$AZ$7:$BA$101,2,0)*O$5," ")</f>
        <v xml:space="preserve"> </v>
      </c>
      <c r="P495" s="52" t="str">
        <f>IFERROR(VLOOKUP(Open[[#This Row],[TS LU O A 1.6.23 R]],$AZ$7:$BA$101,2,0)*P$5," ")</f>
        <v xml:space="preserve"> </v>
      </c>
      <c r="Q495" s="52" t="str">
        <f>IFERROR(VLOOKUP(Open[[#This Row],[TS LU O B 1.6.23 R]],$AZ$7:$BA$101,2,0)*Q$5," ")</f>
        <v xml:space="preserve"> </v>
      </c>
      <c r="R495" s="52" t="str">
        <f>IFERROR(VLOOKUP(Open[[#This Row],[TS ZH O/A 8.7.23 R]],$AZ$7:$BA$101,2,0)*R$5," ")</f>
        <v xml:space="preserve"> </v>
      </c>
      <c r="S495" s="148" t="str">
        <f>IFERROR(VLOOKUP(Open[[#This Row],[TS ZH O/B 8.7.23 R]],$AZ$7:$BA$101,2,0)*S$5," ")</f>
        <v xml:space="preserve"> </v>
      </c>
      <c r="T495" s="148" t="str">
        <f>IFERROR(VLOOKUP(Open[[#This Row],[TS BA O A 12.08.23 R]],$AZ$7:$BA$101,2,0)*T$5," ")</f>
        <v xml:space="preserve"> </v>
      </c>
      <c r="U495" s="148" t="str">
        <f>IFERROR(VLOOKUP(Open[[#This Row],[TS BA O B 12.08.23  R]],$AZ$7:$BA$101,2,0)*U$5," ")</f>
        <v xml:space="preserve"> </v>
      </c>
      <c r="V495" s="148" t="str">
        <f>IFERROR(VLOOKUP(Open[[#This Row],[SM LT O A 2.9.23 R]],$AZ$7:$BA$101,2,0)*V$5," ")</f>
        <v xml:space="preserve"> </v>
      </c>
      <c r="W495" s="148" t="str">
        <f>IFERROR(VLOOKUP(Open[[#This Row],[SM LT O B 2.9.23 R]],$AZ$7:$BA$101,2,0)*W$5," ")</f>
        <v xml:space="preserve"> </v>
      </c>
      <c r="X495" s="148" t="str">
        <f>IFERROR(VLOOKUP(Open[[#This Row],[TS LA O 16.9.23 R]],$AZ$7:$BA$101,2,0)*X$5," ")</f>
        <v xml:space="preserve"> </v>
      </c>
      <c r="Y495" s="148" t="str">
        <f>IFERROR(VLOOKUP(Open[[#This Row],[TS ZH O 8.10.23 R]],$AZ$7:$BA$101,2,0)*Y$5," ")</f>
        <v xml:space="preserve"> </v>
      </c>
      <c r="Z495" s="148" t="str">
        <f>IFERROR(VLOOKUP(Open[[#This Row],[TS ZH O/A 6.1.24 R]],$AZ$7:$BA$101,2,0)*Z$5," ")</f>
        <v xml:space="preserve"> </v>
      </c>
      <c r="AA495" s="148" t="str">
        <f>IFERROR(VLOOKUP(Open[[#This Row],[TS ZH O/B 6.1.24 R]],$AZ$7:$BA$101,2,0)*AA$5," ")</f>
        <v xml:space="preserve"> </v>
      </c>
      <c r="AB495" s="148" t="str">
        <f>IFERROR(VLOOKUP(Open[[#This Row],[TS SH O 13.1.24 R]],$AZ$7:$BA$101,2,0)*AB$5," ")</f>
        <v xml:space="preserve"> </v>
      </c>
      <c r="AC495">
        <v>0</v>
      </c>
      <c r="AD495">
        <v>0</v>
      </c>
      <c r="AE495">
        <v>0</v>
      </c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</row>
    <row r="496" spans="1:48">
      <c r="A496" s="53">
        <f>RANK(Open[[#This Row],[PR Punkte]],Open[PR Punkte],0)</f>
        <v>332</v>
      </c>
      <c r="B496">
        <f>IF(Open[[#This Row],[PR Rang beim letzten Turnier]]&gt;Open[[#This Row],[PR Rang]],1,IF(Open[[#This Row],[PR Rang beim letzten Turnier]]=Open[[#This Row],[PR Rang]],0,-1))</f>
        <v>0</v>
      </c>
      <c r="C496" s="53">
        <f>RANK(Open[[#This Row],[PR Punkte]],Open[PR Punkte],0)</f>
        <v>332</v>
      </c>
      <c r="D496" s="1" t="s">
        <v>169</v>
      </c>
      <c r="E496" s="1" t="s">
        <v>12</v>
      </c>
      <c r="F496" s="52">
        <f>SUM(Open[[#This Row],[PR 1]:[PR 3]])</f>
        <v>0</v>
      </c>
      <c r="G496" s="52">
        <f>LARGE(Open[[#This Row],[TS ZH O/B 26.03.23]:[PR3]],1)</f>
        <v>0</v>
      </c>
      <c r="H496" s="52">
        <f>LARGE(Open[[#This Row],[TS ZH O/B 26.03.23]:[PR3]],2)</f>
        <v>0</v>
      </c>
      <c r="I496" s="52">
        <f>LARGE(Open[[#This Row],[TS ZH O/B 26.03.23]:[PR3]],3)</f>
        <v>0</v>
      </c>
      <c r="J496" s="1">
        <f t="shared" si="14"/>
        <v>332</v>
      </c>
      <c r="K496" s="52">
        <f t="shared" si="15"/>
        <v>0</v>
      </c>
      <c r="L496" s="52" t="str">
        <f>IFERROR(VLOOKUP(Open[[#This Row],[TS ZH O/B 26.03.23 Rang]],$AZ$7:$BA$101,2,0)*L$5," ")</f>
        <v xml:space="preserve"> </v>
      </c>
      <c r="M496" s="52" t="str">
        <f>IFERROR(VLOOKUP(Open[[#This Row],[TS SG O 29.04.23 Rang]],$AZ$7:$BA$101,2,0)*M$5," ")</f>
        <v xml:space="preserve"> </v>
      </c>
      <c r="N496" s="52" t="str">
        <f>IFERROR(VLOOKUP(Open[[#This Row],[TS ES O 11.06.23 Rang]],$AZ$7:$BA$101,2,0)*N$5," ")</f>
        <v xml:space="preserve"> </v>
      </c>
      <c r="O496" s="52" t="str">
        <f>IFERROR(VLOOKUP(Open[[#This Row],[TS SH O 24.06.23 Rang]],$AZ$7:$BA$101,2,0)*O$5," ")</f>
        <v xml:space="preserve"> </v>
      </c>
      <c r="P496" s="52" t="str">
        <f>IFERROR(VLOOKUP(Open[[#This Row],[TS LU O A 1.6.23 R]],$AZ$7:$BA$101,2,0)*P$5," ")</f>
        <v xml:space="preserve"> </v>
      </c>
      <c r="Q496" s="52" t="str">
        <f>IFERROR(VLOOKUP(Open[[#This Row],[TS LU O B 1.6.23 R]],$AZ$7:$BA$101,2,0)*Q$5," ")</f>
        <v xml:space="preserve"> </v>
      </c>
      <c r="R496" s="52" t="str">
        <f>IFERROR(VLOOKUP(Open[[#This Row],[TS ZH O/A 8.7.23 R]],$AZ$7:$BA$101,2,0)*R$5," ")</f>
        <v xml:space="preserve"> </v>
      </c>
      <c r="S496" s="148" t="str">
        <f>IFERROR(VLOOKUP(Open[[#This Row],[TS ZH O/B 8.7.23 R]],$AZ$7:$BA$101,2,0)*S$5," ")</f>
        <v xml:space="preserve"> </v>
      </c>
      <c r="T496" s="148" t="str">
        <f>IFERROR(VLOOKUP(Open[[#This Row],[TS BA O A 12.08.23 R]],$AZ$7:$BA$101,2,0)*T$5," ")</f>
        <v xml:space="preserve"> </v>
      </c>
      <c r="U496" s="148" t="str">
        <f>IFERROR(VLOOKUP(Open[[#This Row],[TS BA O B 12.08.23  R]],$AZ$7:$BA$101,2,0)*U$5," ")</f>
        <v xml:space="preserve"> </v>
      </c>
      <c r="V496" s="148" t="str">
        <f>IFERROR(VLOOKUP(Open[[#This Row],[SM LT O A 2.9.23 R]],$AZ$7:$BA$101,2,0)*V$5," ")</f>
        <v xml:space="preserve"> </v>
      </c>
      <c r="W496" s="148" t="str">
        <f>IFERROR(VLOOKUP(Open[[#This Row],[SM LT O B 2.9.23 R]],$AZ$7:$BA$101,2,0)*W$5," ")</f>
        <v xml:space="preserve"> </v>
      </c>
      <c r="X496" s="148" t="str">
        <f>IFERROR(VLOOKUP(Open[[#This Row],[TS LA O 16.9.23 R]],$AZ$7:$BA$101,2,0)*X$5," ")</f>
        <v xml:space="preserve"> </v>
      </c>
      <c r="Y496" s="148" t="str">
        <f>IFERROR(VLOOKUP(Open[[#This Row],[TS ZH O 8.10.23 R]],$AZ$7:$BA$101,2,0)*Y$5," ")</f>
        <v xml:space="preserve"> </v>
      </c>
      <c r="Z496" s="148" t="str">
        <f>IFERROR(VLOOKUP(Open[[#This Row],[TS ZH O/A 6.1.24 R]],$AZ$7:$BA$101,2,0)*Z$5," ")</f>
        <v xml:space="preserve"> </v>
      </c>
      <c r="AA496" s="148" t="str">
        <f>IFERROR(VLOOKUP(Open[[#This Row],[TS ZH O/B 6.1.24 R]],$AZ$7:$BA$101,2,0)*AA$5," ")</f>
        <v xml:space="preserve"> </v>
      </c>
      <c r="AB496" s="148" t="str">
        <f>IFERROR(VLOOKUP(Open[[#This Row],[TS SH O 13.1.24 R]],$AZ$7:$BA$101,2,0)*AB$5," ")</f>
        <v xml:space="preserve"> </v>
      </c>
      <c r="AC496">
        <v>0</v>
      </c>
      <c r="AD496">
        <v>0</v>
      </c>
      <c r="AE496">
        <v>0</v>
      </c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</row>
    <row r="497" spans="1:48">
      <c r="A497" s="53">
        <f>RANK(Open[[#This Row],[PR Punkte]],Open[PR Punkte],0)</f>
        <v>332</v>
      </c>
      <c r="B497">
        <f>IF(Open[[#This Row],[PR Rang beim letzten Turnier]]&gt;Open[[#This Row],[PR Rang]],1,IF(Open[[#This Row],[PR Rang beim letzten Turnier]]=Open[[#This Row],[PR Rang]],0,-1))</f>
        <v>0</v>
      </c>
      <c r="C497" s="53">
        <f>RANK(Open[[#This Row],[PR Punkte]],Open[PR Punkte],0)</f>
        <v>332</v>
      </c>
      <c r="D497" s="7" t="s">
        <v>252</v>
      </c>
      <c r="E497" t="s">
        <v>0</v>
      </c>
      <c r="F497" s="52">
        <f>SUM(Open[[#This Row],[PR 1]:[PR 3]])</f>
        <v>0</v>
      </c>
      <c r="G497" s="52">
        <f>LARGE(Open[[#This Row],[TS ZH O/B 26.03.23]:[PR3]],1)</f>
        <v>0</v>
      </c>
      <c r="H497" s="52">
        <f>LARGE(Open[[#This Row],[TS ZH O/B 26.03.23]:[PR3]],2)</f>
        <v>0</v>
      </c>
      <c r="I497" s="52">
        <f>LARGE(Open[[#This Row],[TS ZH O/B 26.03.23]:[PR3]],3)</f>
        <v>0</v>
      </c>
      <c r="J497" s="1">
        <f t="shared" si="14"/>
        <v>332</v>
      </c>
      <c r="K497" s="52">
        <f t="shared" si="15"/>
        <v>0</v>
      </c>
      <c r="L497" s="52" t="str">
        <f>IFERROR(VLOOKUP(Open[[#This Row],[TS ZH O/B 26.03.23 Rang]],$AZ$7:$BA$101,2,0)*L$5," ")</f>
        <v xml:space="preserve"> </v>
      </c>
      <c r="M497" s="52" t="str">
        <f>IFERROR(VLOOKUP(Open[[#This Row],[TS SG O 29.04.23 Rang]],$AZ$7:$BA$101,2,0)*M$5," ")</f>
        <v xml:space="preserve"> </v>
      </c>
      <c r="N497" s="52" t="str">
        <f>IFERROR(VLOOKUP(Open[[#This Row],[TS ES O 11.06.23 Rang]],$AZ$7:$BA$101,2,0)*N$5," ")</f>
        <v xml:space="preserve"> </v>
      </c>
      <c r="O497" s="52" t="str">
        <f>IFERROR(VLOOKUP(Open[[#This Row],[TS SH O 24.06.23 Rang]],$AZ$7:$BA$101,2,0)*O$5," ")</f>
        <v xml:space="preserve"> </v>
      </c>
      <c r="P497" s="52" t="str">
        <f>IFERROR(VLOOKUP(Open[[#This Row],[TS LU O A 1.6.23 R]],$AZ$7:$BA$101,2,0)*P$5," ")</f>
        <v xml:space="preserve"> </v>
      </c>
      <c r="Q497" s="52" t="str">
        <f>IFERROR(VLOOKUP(Open[[#This Row],[TS LU O B 1.6.23 R]],$AZ$7:$BA$101,2,0)*Q$5," ")</f>
        <v xml:space="preserve"> </v>
      </c>
      <c r="R497" s="52" t="str">
        <f>IFERROR(VLOOKUP(Open[[#This Row],[TS ZH O/A 8.7.23 R]],$AZ$7:$BA$101,2,0)*R$5," ")</f>
        <v xml:space="preserve"> </v>
      </c>
      <c r="S497" s="148" t="str">
        <f>IFERROR(VLOOKUP(Open[[#This Row],[TS ZH O/B 8.7.23 R]],$AZ$7:$BA$101,2,0)*S$5," ")</f>
        <v xml:space="preserve"> </v>
      </c>
      <c r="T497" s="148" t="str">
        <f>IFERROR(VLOOKUP(Open[[#This Row],[TS BA O A 12.08.23 R]],$AZ$7:$BA$101,2,0)*T$5," ")</f>
        <v xml:space="preserve"> </v>
      </c>
      <c r="U497" s="148" t="str">
        <f>IFERROR(VLOOKUP(Open[[#This Row],[TS BA O B 12.08.23  R]],$AZ$7:$BA$101,2,0)*U$5," ")</f>
        <v xml:space="preserve"> </v>
      </c>
      <c r="V497" s="148" t="str">
        <f>IFERROR(VLOOKUP(Open[[#This Row],[SM LT O A 2.9.23 R]],$AZ$7:$BA$101,2,0)*V$5," ")</f>
        <v xml:space="preserve"> </v>
      </c>
      <c r="W497" s="148" t="str">
        <f>IFERROR(VLOOKUP(Open[[#This Row],[SM LT O B 2.9.23 R]],$AZ$7:$BA$101,2,0)*W$5," ")</f>
        <v xml:space="preserve"> </v>
      </c>
      <c r="X497" s="148" t="str">
        <f>IFERROR(VLOOKUP(Open[[#This Row],[TS LA O 16.9.23 R]],$AZ$7:$BA$101,2,0)*X$5," ")</f>
        <v xml:space="preserve"> </v>
      </c>
      <c r="Y497" s="148" t="str">
        <f>IFERROR(VLOOKUP(Open[[#This Row],[TS ZH O 8.10.23 R]],$AZ$7:$BA$101,2,0)*Y$5," ")</f>
        <v xml:space="preserve"> </v>
      </c>
      <c r="Z497" s="148" t="str">
        <f>IFERROR(VLOOKUP(Open[[#This Row],[TS ZH O/A 6.1.24 R]],$AZ$7:$BA$101,2,0)*Z$5," ")</f>
        <v xml:space="preserve"> </v>
      </c>
      <c r="AA497" s="148" t="str">
        <f>IFERROR(VLOOKUP(Open[[#This Row],[TS ZH O/B 6.1.24 R]],$AZ$7:$BA$101,2,0)*AA$5," ")</f>
        <v xml:space="preserve"> </v>
      </c>
      <c r="AB497" s="148" t="str">
        <f>IFERROR(VLOOKUP(Open[[#This Row],[TS SH O 13.1.24 R]],$AZ$7:$BA$101,2,0)*AB$5," ")</f>
        <v xml:space="preserve"> </v>
      </c>
      <c r="AC497">
        <v>0</v>
      </c>
      <c r="AD497">
        <v>0</v>
      </c>
      <c r="AE497">
        <v>0</v>
      </c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</row>
    <row r="498" spans="1:48">
      <c r="A498" s="53">
        <f>RANK(Open[[#This Row],[PR Punkte]],Open[PR Punkte],0)</f>
        <v>332</v>
      </c>
      <c r="B498">
        <f>IF(Open[[#This Row],[PR Rang beim letzten Turnier]]&gt;Open[[#This Row],[PR Rang]],1,IF(Open[[#This Row],[PR Rang beim letzten Turnier]]=Open[[#This Row],[PR Rang]],0,-1))</f>
        <v>0</v>
      </c>
      <c r="C498" s="53">
        <f>RANK(Open[[#This Row],[PR Punkte]],Open[PR Punkte],0)</f>
        <v>332</v>
      </c>
      <c r="D498" s="7" t="s">
        <v>242</v>
      </c>
      <c r="E498" t="s">
        <v>0</v>
      </c>
      <c r="F498" s="52">
        <f>SUM(Open[[#This Row],[PR 1]:[PR 3]])</f>
        <v>0</v>
      </c>
      <c r="G498" s="52">
        <f>LARGE(Open[[#This Row],[TS ZH O/B 26.03.23]:[PR3]],1)</f>
        <v>0</v>
      </c>
      <c r="H498" s="52">
        <f>LARGE(Open[[#This Row],[TS ZH O/B 26.03.23]:[PR3]],2)</f>
        <v>0</v>
      </c>
      <c r="I498" s="52">
        <f>LARGE(Open[[#This Row],[TS ZH O/B 26.03.23]:[PR3]],3)</f>
        <v>0</v>
      </c>
      <c r="J498" s="1">
        <f t="shared" si="14"/>
        <v>332</v>
      </c>
      <c r="K498" s="52">
        <f t="shared" si="15"/>
        <v>0</v>
      </c>
      <c r="L498" s="52" t="str">
        <f>IFERROR(VLOOKUP(Open[[#This Row],[TS ZH O/B 26.03.23 Rang]],$AZ$7:$BA$101,2,0)*L$5," ")</f>
        <v xml:space="preserve"> </v>
      </c>
      <c r="M498" s="52" t="str">
        <f>IFERROR(VLOOKUP(Open[[#This Row],[TS SG O 29.04.23 Rang]],$AZ$7:$BA$101,2,0)*M$5," ")</f>
        <v xml:space="preserve"> </v>
      </c>
      <c r="N498" s="52" t="str">
        <f>IFERROR(VLOOKUP(Open[[#This Row],[TS ES O 11.06.23 Rang]],$AZ$7:$BA$101,2,0)*N$5," ")</f>
        <v xml:space="preserve"> </v>
      </c>
      <c r="O498" s="52" t="str">
        <f>IFERROR(VLOOKUP(Open[[#This Row],[TS SH O 24.06.23 Rang]],$AZ$7:$BA$101,2,0)*O$5," ")</f>
        <v xml:space="preserve"> </v>
      </c>
      <c r="P498" s="52" t="str">
        <f>IFERROR(VLOOKUP(Open[[#This Row],[TS LU O A 1.6.23 R]],$AZ$7:$BA$101,2,0)*P$5," ")</f>
        <v xml:space="preserve"> </v>
      </c>
      <c r="Q498" s="52" t="str">
        <f>IFERROR(VLOOKUP(Open[[#This Row],[TS LU O B 1.6.23 R]],$AZ$7:$BA$101,2,0)*Q$5," ")</f>
        <v xml:space="preserve"> </v>
      </c>
      <c r="R498" s="52" t="str">
        <f>IFERROR(VLOOKUP(Open[[#This Row],[TS ZH O/A 8.7.23 R]],$AZ$7:$BA$101,2,0)*R$5," ")</f>
        <v xml:space="preserve"> </v>
      </c>
      <c r="S498" s="148" t="str">
        <f>IFERROR(VLOOKUP(Open[[#This Row],[TS ZH O/B 8.7.23 R]],$AZ$7:$BA$101,2,0)*S$5," ")</f>
        <v xml:space="preserve"> </v>
      </c>
      <c r="T498" s="148" t="str">
        <f>IFERROR(VLOOKUP(Open[[#This Row],[TS BA O A 12.08.23 R]],$AZ$7:$BA$101,2,0)*T$5," ")</f>
        <v xml:space="preserve"> </v>
      </c>
      <c r="U498" s="148" t="str">
        <f>IFERROR(VLOOKUP(Open[[#This Row],[TS BA O B 12.08.23  R]],$AZ$7:$BA$101,2,0)*U$5," ")</f>
        <v xml:space="preserve"> </v>
      </c>
      <c r="V498" s="148" t="str">
        <f>IFERROR(VLOOKUP(Open[[#This Row],[SM LT O A 2.9.23 R]],$AZ$7:$BA$101,2,0)*V$5," ")</f>
        <v xml:space="preserve"> </v>
      </c>
      <c r="W498" s="148" t="str">
        <f>IFERROR(VLOOKUP(Open[[#This Row],[SM LT O B 2.9.23 R]],$AZ$7:$BA$101,2,0)*W$5," ")</f>
        <v xml:space="preserve"> </v>
      </c>
      <c r="X498" s="148" t="str">
        <f>IFERROR(VLOOKUP(Open[[#This Row],[TS LA O 16.9.23 R]],$AZ$7:$BA$101,2,0)*X$5," ")</f>
        <v xml:space="preserve"> </v>
      </c>
      <c r="Y498" s="148" t="str">
        <f>IFERROR(VLOOKUP(Open[[#This Row],[TS ZH O 8.10.23 R]],$AZ$7:$BA$101,2,0)*Y$5," ")</f>
        <v xml:space="preserve"> </v>
      </c>
      <c r="Z498" s="148" t="str">
        <f>IFERROR(VLOOKUP(Open[[#This Row],[TS ZH O/A 6.1.24 R]],$AZ$7:$BA$101,2,0)*Z$5," ")</f>
        <v xml:space="preserve"> </v>
      </c>
      <c r="AA498" s="148" t="str">
        <f>IFERROR(VLOOKUP(Open[[#This Row],[TS ZH O/B 6.1.24 R]],$AZ$7:$BA$101,2,0)*AA$5," ")</f>
        <v xml:space="preserve"> </v>
      </c>
      <c r="AB498" s="148" t="str">
        <f>IFERROR(VLOOKUP(Open[[#This Row],[TS SH O 13.1.24 R]],$AZ$7:$BA$101,2,0)*AB$5," ")</f>
        <v xml:space="preserve"> </v>
      </c>
      <c r="AC498">
        <v>0</v>
      </c>
      <c r="AD498">
        <v>0</v>
      </c>
      <c r="AE498">
        <v>0</v>
      </c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</row>
    <row r="499" spans="1:48">
      <c r="A499" s="53">
        <f>RANK(Open[[#This Row],[PR Punkte]],Open[PR Punkte],0)</f>
        <v>332</v>
      </c>
      <c r="B499">
        <f>IF(Open[[#This Row],[PR Rang beim letzten Turnier]]&gt;Open[[#This Row],[PR Rang]],1,IF(Open[[#This Row],[PR Rang beim letzten Turnier]]=Open[[#This Row],[PR Rang]],0,-1))</f>
        <v>0</v>
      </c>
      <c r="C499" s="53">
        <f>RANK(Open[[#This Row],[PR Punkte]],Open[PR Punkte],0)</f>
        <v>332</v>
      </c>
      <c r="D499" s="7" t="s">
        <v>246</v>
      </c>
      <c r="E499" t="s">
        <v>0</v>
      </c>
      <c r="F499" s="52">
        <f>SUM(Open[[#This Row],[PR 1]:[PR 3]])</f>
        <v>0</v>
      </c>
      <c r="G499" s="52">
        <f>LARGE(Open[[#This Row],[TS ZH O/B 26.03.23]:[PR3]],1)</f>
        <v>0</v>
      </c>
      <c r="H499" s="52">
        <f>LARGE(Open[[#This Row],[TS ZH O/B 26.03.23]:[PR3]],2)</f>
        <v>0</v>
      </c>
      <c r="I499" s="52">
        <f>LARGE(Open[[#This Row],[TS ZH O/B 26.03.23]:[PR3]],3)</f>
        <v>0</v>
      </c>
      <c r="J499" s="1">
        <f t="shared" si="14"/>
        <v>332</v>
      </c>
      <c r="K499" s="52">
        <f t="shared" si="15"/>
        <v>0</v>
      </c>
      <c r="L499" s="52" t="str">
        <f>IFERROR(VLOOKUP(Open[[#This Row],[TS ZH O/B 26.03.23 Rang]],$AZ$7:$BA$101,2,0)*L$5," ")</f>
        <v xml:space="preserve"> </v>
      </c>
      <c r="M499" s="52" t="str">
        <f>IFERROR(VLOOKUP(Open[[#This Row],[TS SG O 29.04.23 Rang]],$AZ$7:$BA$101,2,0)*M$5," ")</f>
        <v xml:space="preserve"> </v>
      </c>
      <c r="N499" s="52" t="str">
        <f>IFERROR(VLOOKUP(Open[[#This Row],[TS ES O 11.06.23 Rang]],$AZ$7:$BA$101,2,0)*N$5," ")</f>
        <v xml:space="preserve"> </v>
      </c>
      <c r="O499" s="52" t="str">
        <f>IFERROR(VLOOKUP(Open[[#This Row],[TS SH O 24.06.23 Rang]],$AZ$7:$BA$101,2,0)*O$5," ")</f>
        <v xml:space="preserve"> </v>
      </c>
      <c r="P499" s="52" t="str">
        <f>IFERROR(VLOOKUP(Open[[#This Row],[TS LU O A 1.6.23 R]],$AZ$7:$BA$101,2,0)*P$5," ")</f>
        <v xml:space="preserve"> </v>
      </c>
      <c r="Q499" s="52" t="str">
        <f>IFERROR(VLOOKUP(Open[[#This Row],[TS LU O B 1.6.23 R]],$AZ$7:$BA$101,2,0)*Q$5," ")</f>
        <v xml:space="preserve"> </v>
      </c>
      <c r="R499" s="52" t="str">
        <f>IFERROR(VLOOKUP(Open[[#This Row],[TS ZH O/A 8.7.23 R]],$AZ$7:$BA$101,2,0)*R$5," ")</f>
        <v xml:space="preserve"> </v>
      </c>
      <c r="S499" s="148" t="str">
        <f>IFERROR(VLOOKUP(Open[[#This Row],[TS ZH O/B 8.7.23 R]],$AZ$7:$BA$101,2,0)*S$5," ")</f>
        <v xml:space="preserve"> </v>
      </c>
      <c r="T499" s="148" t="str">
        <f>IFERROR(VLOOKUP(Open[[#This Row],[TS BA O A 12.08.23 R]],$AZ$7:$BA$101,2,0)*T$5," ")</f>
        <v xml:space="preserve"> </v>
      </c>
      <c r="U499" s="148" t="str">
        <f>IFERROR(VLOOKUP(Open[[#This Row],[TS BA O B 12.08.23  R]],$AZ$7:$BA$101,2,0)*U$5," ")</f>
        <v xml:space="preserve"> </v>
      </c>
      <c r="V499" s="148" t="str">
        <f>IFERROR(VLOOKUP(Open[[#This Row],[SM LT O A 2.9.23 R]],$AZ$7:$BA$101,2,0)*V$5," ")</f>
        <v xml:space="preserve"> </v>
      </c>
      <c r="W499" s="148" t="str">
        <f>IFERROR(VLOOKUP(Open[[#This Row],[SM LT O B 2.9.23 R]],$AZ$7:$BA$101,2,0)*W$5," ")</f>
        <v xml:space="preserve"> </v>
      </c>
      <c r="X499" s="148" t="str">
        <f>IFERROR(VLOOKUP(Open[[#This Row],[TS LA O 16.9.23 R]],$AZ$7:$BA$101,2,0)*X$5," ")</f>
        <v xml:space="preserve"> </v>
      </c>
      <c r="Y499" s="148" t="str">
        <f>IFERROR(VLOOKUP(Open[[#This Row],[TS ZH O 8.10.23 R]],$AZ$7:$BA$101,2,0)*Y$5," ")</f>
        <v xml:space="preserve"> </v>
      </c>
      <c r="Z499" s="148" t="str">
        <f>IFERROR(VLOOKUP(Open[[#This Row],[TS ZH O/A 6.1.24 R]],$AZ$7:$BA$101,2,0)*Z$5," ")</f>
        <v xml:space="preserve"> </v>
      </c>
      <c r="AA499" s="148" t="str">
        <f>IFERROR(VLOOKUP(Open[[#This Row],[TS ZH O/B 6.1.24 R]],$AZ$7:$BA$101,2,0)*AA$5," ")</f>
        <v xml:space="preserve"> </v>
      </c>
      <c r="AB499" s="148" t="str">
        <f>IFERROR(VLOOKUP(Open[[#This Row],[TS SH O 13.1.24 R]],$AZ$7:$BA$101,2,0)*AB$5," ")</f>
        <v xml:space="preserve"> </v>
      </c>
      <c r="AC499">
        <v>0</v>
      </c>
      <c r="AD499">
        <v>0</v>
      </c>
      <c r="AE499">
        <v>0</v>
      </c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</row>
    <row r="500" spans="1:48">
      <c r="A500" s="53">
        <f>RANK(Open[[#This Row],[PR Punkte]],Open[PR Punkte],0)</f>
        <v>332</v>
      </c>
      <c r="B500">
        <f>IF(Open[[#This Row],[PR Rang beim letzten Turnier]]&gt;Open[[#This Row],[PR Rang]],1,IF(Open[[#This Row],[PR Rang beim letzten Turnier]]=Open[[#This Row],[PR Rang]],0,-1))</f>
        <v>0</v>
      </c>
      <c r="C500" s="53">
        <f>RANK(Open[[#This Row],[PR Punkte]],Open[PR Punkte],0)</f>
        <v>332</v>
      </c>
      <c r="D500" s="7" t="s">
        <v>253</v>
      </c>
      <c r="E500" t="s">
        <v>0</v>
      </c>
      <c r="F500" s="52">
        <f>SUM(Open[[#This Row],[PR 1]:[PR 3]])</f>
        <v>0</v>
      </c>
      <c r="G500" s="52">
        <f>LARGE(Open[[#This Row],[TS ZH O/B 26.03.23]:[PR3]],1)</f>
        <v>0</v>
      </c>
      <c r="H500" s="52">
        <f>LARGE(Open[[#This Row],[TS ZH O/B 26.03.23]:[PR3]],2)</f>
        <v>0</v>
      </c>
      <c r="I500" s="52">
        <f>LARGE(Open[[#This Row],[TS ZH O/B 26.03.23]:[PR3]],3)</f>
        <v>0</v>
      </c>
      <c r="J500" s="1">
        <f t="shared" si="14"/>
        <v>332</v>
      </c>
      <c r="K500" s="52">
        <f t="shared" si="15"/>
        <v>0</v>
      </c>
      <c r="L500" s="52" t="str">
        <f>IFERROR(VLOOKUP(Open[[#This Row],[TS ZH O/B 26.03.23 Rang]],$AZ$7:$BA$101,2,0)*L$5," ")</f>
        <v xml:space="preserve"> </v>
      </c>
      <c r="M500" s="52" t="str">
        <f>IFERROR(VLOOKUP(Open[[#This Row],[TS SG O 29.04.23 Rang]],$AZ$7:$BA$101,2,0)*M$5," ")</f>
        <v xml:space="preserve"> </v>
      </c>
      <c r="N500" s="52" t="str">
        <f>IFERROR(VLOOKUP(Open[[#This Row],[TS ES O 11.06.23 Rang]],$AZ$7:$BA$101,2,0)*N$5," ")</f>
        <v xml:space="preserve"> </v>
      </c>
      <c r="O500" s="52" t="str">
        <f>IFERROR(VLOOKUP(Open[[#This Row],[TS SH O 24.06.23 Rang]],$AZ$7:$BA$101,2,0)*O$5," ")</f>
        <v xml:space="preserve"> </v>
      </c>
      <c r="P500" s="52" t="str">
        <f>IFERROR(VLOOKUP(Open[[#This Row],[TS LU O A 1.6.23 R]],$AZ$7:$BA$101,2,0)*P$5," ")</f>
        <v xml:space="preserve"> </v>
      </c>
      <c r="Q500" s="52" t="str">
        <f>IFERROR(VLOOKUP(Open[[#This Row],[TS LU O B 1.6.23 R]],$AZ$7:$BA$101,2,0)*Q$5," ")</f>
        <v xml:space="preserve"> </v>
      </c>
      <c r="R500" s="52" t="str">
        <f>IFERROR(VLOOKUP(Open[[#This Row],[TS ZH O/A 8.7.23 R]],$AZ$7:$BA$101,2,0)*R$5," ")</f>
        <v xml:space="preserve"> </v>
      </c>
      <c r="S500" s="148" t="str">
        <f>IFERROR(VLOOKUP(Open[[#This Row],[TS ZH O/B 8.7.23 R]],$AZ$7:$BA$101,2,0)*S$5," ")</f>
        <v xml:space="preserve"> </v>
      </c>
      <c r="T500" s="148" t="str">
        <f>IFERROR(VLOOKUP(Open[[#This Row],[TS BA O A 12.08.23 R]],$AZ$7:$BA$101,2,0)*T$5," ")</f>
        <v xml:space="preserve"> </v>
      </c>
      <c r="U500" s="148" t="str">
        <f>IFERROR(VLOOKUP(Open[[#This Row],[TS BA O B 12.08.23  R]],$AZ$7:$BA$101,2,0)*U$5," ")</f>
        <v xml:space="preserve"> </v>
      </c>
      <c r="V500" s="148" t="str">
        <f>IFERROR(VLOOKUP(Open[[#This Row],[SM LT O A 2.9.23 R]],$AZ$7:$BA$101,2,0)*V$5," ")</f>
        <v xml:space="preserve"> </v>
      </c>
      <c r="W500" s="148" t="str">
        <f>IFERROR(VLOOKUP(Open[[#This Row],[SM LT O B 2.9.23 R]],$AZ$7:$BA$101,2,0)*W$5," ")</f>
        <v xml:space="preserve"> </v>
      </c>
      <c r="X500" s="148" t="str">
        <f>IFERROR(VLOOKUP(Open[[#This Row],[TS LA O 16.9.23 R]],$AZ$7:$BA$101,2,0)*X$5," ")</f>
        <v xml:space="preserve"> </v>
      </c>
      <c r="Y500" s="148" t="str">
        <f>IFERROR(VLOOKUP(Open[[#This Row],[TS ZH O 8.10.23 R]],$AZ$7:$BA$101,2,0)*Y$5," ")</f>
        <v xml:space="preserve"> </v>
      </c>
      <c r="Z500" s="148" t="str">
        <f>IFERROR(VLOOKUP(Open[[#This Row],[TS ZH O/A 6.1.24 R]],$AZ$7:$BA$101,2,0)*Z$5," ")</f>
        <v xml:space="preserve"> </v>
      </c>
      <c r="AA500" s="148" t="str">
        <f>IFERROR(VLOOKUP(Open[[#This Row],[TS ZH O/B 6.1.24 R]],$AZ$7:$BA$101,2,0)*AA$5," ")</f>
        <v xml:space="preserve"> </v>
      </c>
      <c r="AB500" s="148" t="str">
        <f>IFERROR(VLOOKUP(Open[[#This Row],[TS SH O 13.1.24 R]],$AZ$7:$BA$101,2,0)*AB$5," ")</f>
        <v xml:space="preserve"> </v>
      </c>
      <c r="AC500">
        <v>0</v>
      </c>
      <c r="AD500">
        <v>0</v>
      </c>
      <c r="AE500">
        <v>0</v>
      </c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</row>
    <row r="501" spans="1:48">
      <c r="A501" s="53">
        <f>RANK(Open[[#This Row],[PR Punkte]],Open[PR Punkte],0)</f>
        <v>332</v>
      </c>
      <c r="B501">
        <f>IF(Open[[#This Row],[PR Rang beim letzten Turnier]]&gt;Open[[#This Row],[PR Rang]],1,IF(Open[[#This Row],[PR Rang beim letzten Turnier]]=Open[[#This Row],[PR Rang]],0,-1))</f>
        <v>0</v>
      </c>
      <c r="C501" s="53">
        <f>RANK(Open[[#This Row],[PR Punkte]],Open[PR Punkte],0)</f>
        <v>332</v>
      </c>
      <c r="D501" s="1" t="s">
        <v>494</v>
      </c>
      <c r="E501" s="1" t="s">
        <v>17</v>
      </c>
      <c r="F501" s="52">
        <f>SUM(Open[[#This Row],[PR 1]:[PR 3]])</f>
        <v>0</v>
      </c>
      <c r="G501" s="52">
        <f>LARGE(Open[[#This Row],[TS ZH O/B 26.03.23]:[PR3]],1)</f>
        <v>0</v>
      </c>
      <c r="H501" s="52">
        <f>LARGE(Open[[#This Row],[TS ZH O/B 26.03.23]:[PR3]],2)</f>
        <v>0</v>
      </c>
      <c r="I501" s="52">
        <f>LARGE(Open[[#This Row],[TS ZH O/B 26.03.23]:[PR3]],3)</f>
        <v>0</v>
      </c>
      <c r="J501" s="1">
        <f t="shared" si="14"/>
        <v>332</v>
      </c>
      <c r="K501" s="52">
        <f t="shared" si="15"/>
        <v>0</v>
      </c>
      <c r="L501" s="52" t="str">
        <f>IFERROR(VLOOKUP(Open[[#This Row],[TS ZH O/B 26.03.23 Rang]],$AZ$7:$BA$101,2,0)*L$5," ")</f>
        <v xml:space="preserve"> </v>
      </c>
      <c r="M501" s="52" t="str">
        <f>IFERROR(VLOOKUP(Open[[#This Row],[TS SG O 29.04.23 Rang]],$AZ$7:$BA$101,2,0)*M$5," ")</f>
        <v xml:space="preserve"> </v>
      </c>
      <c r="N501" s="52" t="str">
        <f>IFERROR(VLOOKUP(Open[[#This Row],[TS ES O 11.06.23 Rang]],$AZ$7:$BA$101,2,0)*N$5," ")</f>
        <v xml:space="preserve"> </v>
      </c>
      <c r="O501" s="52" t="str">
        <f>IFERROR(VLOOKUP(Open[[#This Row],[TS SH O 24.06.23 Rang]],$AZ$7:$BA$101,2,0)*O$5," ")</f>
        <v xml:space="preserve"> </v>
      </c>
      <c r="P501" s="52" t="str">
        <f>IFERROR(VLOOKUP(Open[[#This Row],[TS LU O A 1.6.23 R]],$AZ$7:$BA$101,2,0)*P$5," ")</f>
        <v xml:space="preserve"> </v>
      </c>
      <c r="Q501" s="52" t="str">
        <f>IFERROR(VLOOKUP(Open[[#This Row],[TS LU O B 1.6.23 R]],$AZ$7:$BA$101,2,0)*Q$5," ")</f>
        <v xml:space="preserve"> </v>
      </c>
      <c r="R501" s="52" t="str">
        <f>IFERROR(VLOOKUP(Open[[#This Row],[TS ZH O/A 8.7.23 R]],$AZ$7:$BA$101,2,0)*R$5," ")</f>
        <v xml:space="preserve"> </v>
      </c>
      <c r="S501" s="148" t="str">
        <f>IFERROR(VLOOKUP(Open[[#This Row],[TS ZH O/B 8.7.23 R]],$AZ$7:$BA$101,2,0)*S$5," ")</f>
        <v xml:space="preserve"> </v>
      </c>
      <c r="T501" s="148" t="str">
        <f>IFERROR(VLOOKUP(Open[[#This Row],[TS BA O A 12.08.23 R]],$AZ$7:$BA$101,2,0)*T$5," ")</f>
        <v xml:space="preserve"> </v>
      </c>
      <c r="U501" s="148" t="str">
        <f>IFERROR(VLOOKUP(Open[[#This Row],[TS BA O B 12.08.23  R]],$AZ$7:$BA$101,2,0)*U$5," ")</f>
        <v xml:space="preserve"> </v>
      </c>
      <c r="V501" s="148" t="str">
        <f>IFERROR(VLOOKUP(Open[[#This Row],[SM LT O A 2.9.23 R]],$AZ$7:$BA$101,2,0)*V$5," ")</f>
        <v xml:space="preserve"> </v>
      </c>
      <c r="W501" s="148" t="str">
        <f>IFERROR(VLOOKUP(Open[[#This Row],[SM LT O B 2.9.23 R]],$AZ$7:$BA$101,2,0)*W$5," ")</f>
        <v xml:space="preserve"> </v>
      </c>
      <c r="X501" s="148" t="str">
        <f>IFERROR(VLOOKUP(Open[[#This Row],[TS LA O 16.9.23 R]],$AZ$7:$BA$101,2,0)*X$5," ")</f>
        <v xml:space="preserve"> </v>
      </c>
      <c r="Y501" s="148" t="str">
        <f>IFERROR(VLOOKUP(Open[[#This Row],[TS ZH O 8.10.23 R]],$AZ$7:$BA$101,2,0)*Y$5," ")</f>
        <v xml:space="preserve"> </v>
      </c>
      <c r="Z501" s="148" t="str">
        <f>IFERROR(VLOOKUP(Open[[#This Row],[TS ZH O/A 6.1.24 R]],$AZ$7:$BA$101,2,0)*Z$5," ")</f>
        <v xml:space="preserve"> </v>
      </c>
      <c r="AA501" s="148" t="str">
        <f>IFERROR(VLOOKUP(Open[[#This Row],[TS ZH O/B 6.1.24 R]],$AZ$7:$BA$101,2,0)*AA$5," ")</f>
        <v xml:space="preserve"> </v>
      </c>
      <c r="AB501" s="148" t="str">
        <f>IFERROR(VLOOKUP(Open[[#This Row],[TS SH O 13.1.24 R]],$AZ$7:$BA$101,2,0)*AB$5," ")</f>
        <v xml:space="preserve"> </v>
      </c>
      <c r="AC501">
        <v>0</v>
      </c>
      <c r="AD501">
        <v>0</v>
      </c>
      <c r="AE501">
        <v>0</v>
      </c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</row>
    <row r="502" spans="1:48">
      <c r="A502" s="53">
        <f>RANK(Open[[#This Row],[PR Punkte]],Open[PR Punkte],0)</f>
        <v>332</v>
      </c>
      <c r="B502">
        <f>IF(Open[[#This Row],[PR Rang beim letzten Turnier]]&gt;Open[[#This Row],[PR Rang]],1,IF(Open[[#This Row],[PR Rang beim letzten Turnier]]=Open[[#This Row],[PR Rang]],0,-1))</f>
        <v>0</v>
      </c>
      <c r="C502" s="53">
        <f>RANK(Open[[#This Row],[PR Punkte]],Open[PR Punkte],0)</f>
        <v>332</v>
      </c>
      <c r="D502" s="1" t="s">
        <v>455</v>
      </c>
      <c r="E502" s="1" t="s">
        <v>17</v>
      </c>
      <c r="F502" s="52">
        <f>SUM(Open[[#This Row],[PR 1]:[PR 3]])</f>
        <v>0</v>
      </c>
      <c r="G502" s="52">
        <f>LARGE(Open[[#This Row],[TS ZH O/B 26.03.23]:[PR3]],1)</f>
        <v>0</v>
      </c>
      <c r="H502" s="52">
        <f>LARGE(Open[[#This Row],[TS ZH O/B 26.03.23]:[PR3]],2)</f>
        <v>0</v>
      </c>
      <c r="I502" s="52">
        <f>LARGE(Open[[#This Row],[TS ZH O/B 26.03.23]:[PR3]],3)</f>
        <v>0</v>
      </c>
      <c r="J502" s="1">
        <f t="shared" si="14"/>
        <v>332</v>
      </c>
      <c r="K502" s="52">
        <f t="shared" si="15"/>
        <v>0</v>
      </c>
      <c r="L502" s="52" t="str">
        <f>IFERROR(VLOOKUP(Open[[#This Row],[TS ZH O/B 26.03.23 Rang]],$AZ$7:$BA$101,2,0)*L$5," ")</f>
        <v xml:space="preserve"> </v>
      </c>
      <c r="M502" s="52" t="str">
        <f>IFERROR(VLOOKUP(Open[[#This Row],[TS SG O 29.04.23 Rang]],$AZ$7:$BA$101,2,0)*M$5," ")</f>
        <v xml:space="preserve"> </v>
      </c>
      <c r="N502" s="52" t="str">
        <f>IFERROR(VLOOKUP(Open[[#This Row],[TS ES O 11.06.23 Rang]],$AZ$7:$BA$101,2,0)*N$5," ")</f>
        <v xml:space="preserve"> </v>
      </c>
      <c r="O502" s="52" t="str">
        <f>IFERROR(VLOOKUP(Open[[#This Row],[TS SH O 24.06.23 Rang]],$AZ$7:$BA$101,2,0)*O$5," ")</f>
        <v xml:space="preserve"> </v>
      </c>
      <c r="P502" s="52" t="str">
        <f>IFERROR(VLOOKUP(Open[[#This Row],[TS LU O A 1.6.23 R]],$AZ$7:$BA$101,2,0)*P$5," ")</f>
        <v xml:space="preserve"> </v>
      </c>
      <c r="Q502" s="52" t="str">
        <f>IFERROR(VLOOKUP(Open[[#This Row],[TS LU O B 1.6.23 R]],$AZ$7:$BA$101,2,0)*Q$5," ")</f>
        <v xml:space="preserve"> </v>
      </c>
      <c r="R502" s="52" t="str">
        <f>IFERROR(VLOOKUP(Open[[#This Row],[TS ZH O/A 8.7.23 R]],$AZ$7:$BA$101,2,0)*R$5," ")</f>
        <v xml:space="preserve"> </v>
      </c>
      <c r="S502" s="148" t="str">
        <f>IFERROR(VLOOKUP(Open[[#This Row],[TS ZH O/B 8.7.23 R]],$AZ$7:$BA$101,2,0)*S$5," ")</f>
        <v xml:space="preserve"> </v>
      </c>
      <c r="T502" s="148" t="str">
        <f>IFERROR(VLOOKUP(Open[[#This Row],[TS BA O A 12.08.23 R]],$AZ$7:$BA$101,2,0)*T$5," ")</f>
        <v xml:space="preserve"> </v>
      </c>
      <c r="U502" s="148" t="str">
        <f>IFERROR(VLOOKUP(Open[[#This Row],[TS BA O B 12.08.23  R]],$AZ$7:$BA$101,2,0)*U$5," ")</f>
        <v xml:space="preserve"> </v>
      </c>
      <c r="V502" s="148" t="str">
        <f>IFERROR(VLOOKUP(Open[[#This Row],[SM LT O A 2.9.23 R]],$AZ$7:$BA$101,2,0)*V$5," ")</f>
        <v xml:space="preserve"> </v>
      </c>
      <c r="W502" s="148" t="str">
        <f>IFERROR(VLOOKUP(Open[[#This Row],[SM LT O B 2.9.23 R]],$AZ$7:$BA$101,2,0)*W$5," ")</f>
        <v xml:space="preserve"> </v>
      </c>
      <c r="X502" s="148" t="str">
        <f>IFERROR(VLOOKUP(Open[[#This Row],[TS LA O 16.9.23 R]],$AZ$7:$BA$101,2,0)*X$5," ")</f>
        <v xml:space="preserve"> </v>
      </c>
      <c r="Y502" s="148" t="str">
        <f>IFERROR(VLOOKUP(Open[[#This Row],[TS ZH O 8.10.23 R]],$AZ$7:$BA$101,2,0)*Y$5," ")</f>
        <v xml:space="preserve"> </v>
      </c>
      <c r="Z502" s="148" t="str">
        <f>IFERROR(VLOOKUP(Open[[#This Row],[TS ZH O/A 6.1.24 R]],$AZ$7:$BA$101,2,0)*Z$5," ")</f>
        <v xml:space="preserve"> </v>
      </c>
      <c r="AA502" s="148" t="str">
        <f>IFERROR(VLOOKUP(Open[[#This Row],[TS ZH O/B 6.1.24 R]],$AZ$7:$BA$101,2,0)*AA$5," ")</f>
        <v xml:space="preserve"> </v>
      </c>
      <c r="AB502" s="148" t="str">
        <f>IFERROR(VLOOKUP(Open[[#This Row],[TS SH O 13.1.24 R]],$AZ$7:$BA$101,2,0)*AB$5," ")</f>
        <v xml:space="preserve"> </v>
      </c>
      <c r="AC502">
        <v>0</v>
      </c>
      <c r="AD502">
        <v>0</v>
      </c>
      <c r="AE502">
        <v>0</v>
      </c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</row>
    <row r="503" spans="1:48">
      <c r="A503" s="53">
        <f>RANK(Open[[#This Row],[PR Punkte]],Open[PR Punkte],0)</f>
        <v>332</v>
      </c>
      <c r="B503">
        <f>IF(Open[[#This Row],[PR Rang beim letzten Turnier]]&gt;Open[[#This Row],[PR Rang]],1,IF(Open[[#This Row],[PR Rang beim letzten Turnier]]=Open[[#This Row],[PR Rang]],0,-1))</f>
        <v>0</v>
      </c>
      <c r="C503" s="53">
        <f>RANK(Open[[#This Row],[PR Punkte]],Open[PR Punkte],0)</f>
        <v>332</v>
      </c>
      <c r="D503" s="1" t="s">
        <v>456</v>
      </c>
      <c r="E503" s="1" t="s">
        <v>17</v>
      </c>
      <c r="F503" s="52">
        <f>SUM(Open[[#This Row],[PR 1]:[PR 3]])</f>
        <v>0</v>
      </c>
      <c r="G503" s="52">
        <f>LARGE(Open[[#This Row],[TS ZH O/B 26.03.23]:[PR3]],1)</f>
        <v>0</v>
      </c>
      <c r="H503" s="52">
        <f>LARGE(Open[[#This Row],[TS ZH O/B 26.03.23]:[PR3]],2)</f>
        <v>0</v>
      </c>
      <c r="I503" s="52">
        <f>LARGE(Open[[#This Row],[TS ZH O/B 26.03.23]:[PR3]],3)</f>
        <v>0</v>
      </c>
      <c r="J503" s="1">
        <f t="shared" si="14"/>
        <v>332</v>
      </c>
      <c r="K503" s="52">
        <f t="shared" si="15"/>
        <v>0</v>
      </c>
      <c r="L503" s="52" t="str">
        <f>IFERROR(VLOOKUP(Open[[#This Row],[TS ZH O/B 26.03.23 Rang]],$AZ$7:$BA$101,2,0)*L$5," ")</f>
        <v xml:space="preserve"> </v>
      </c>
      <c r="M503" s="52" t="str">
        <f>IFERROR(VLOOKUP(Open[[#This Row],[TS SG O 29.04.23 Rang]],$AZ$7:$BA$101,2,0)*M$5," ")</f>
        <v xml:space="preserve"> </v>
      </c>
      <c r="N503" s="52" t="str">
        <f>IFERROR(VLOOKUP(Open[[#This Row],[TS ES O 11.06.23 Rang]],$AZ$7:$BA$101,2,0)*N$5," ")</f>
        <v xml:space="preserve"> </v>
      </c>
      <c r="O503" s="52" t="str">
        <f>IFERROR(VLOOKUP(Open[[#This Row],[TS SH O 24.06.23 Rang]],$AZ$7:$BA$101,2,0)*O$5," ")</f>
        <v xml:space="preserve"> </v>
      </c>
      <c r="P503" s="52" t="str">
        <f>IFERROR(VLOOKUP(Open[[#This Row],[TS LU O A 1.6.23 R]],$AZ$7:$BA$101,2,0)*P$5," ")</f>
        <v xml:space="preserve"> </v>
      </c>
      <c r="Q503" s="52" t="str">
        <f>IFERROR(VLOOKUP(Open[[#This Row],[TS LU O B 1.6.23 R]],$AZ$7:$BA$101,2,0)*Q$5," ")</f>
        <v xml:space="preserve"> </v>
      </c>
      <c r="R503" s="52" t="str">
        <f>IFERROR(VLOOKUP(Open[[#This Row],[TS ZH O/A 8.7.23 R]],$AZ$7:$BA$101,2,0)*R$5," ")</f>
        <v xml:space="preserve"> </v>
      </c>
      <c r="S503" s="148" t="str">
        <f>IFERROR(VLOOKUP(Open[[#This Row],[TS ZH O/B 8.7.23 R]],$AZ$7:$BA$101,2,0)*S$5," ")</f>
        <v xml:space="preserve"> </v>
      </c>
      <c r="T503" s="148" t="str">
        <f>IFERROR(VLOOKUP(Open[[#This Row],[TS BA O A 12.08.23 R]],$AZ$7:$BA$101,2,0)*T$5," ")</f>
        <v xml:space="preserve"> </v>
      </c>
      <c r="U503" s="148" t="str">
        <f>IFERROR(VLOOKUP(Open[[#This Row],[TS BA O B 12.08.23  R]],$AZ$7:$BA$101,2,0)*U$5," ")</f>
        <v xml:space="preserve"> </v>
      </c>
      <c r="V503" s="148" t="str">
        <f>IFERROR(VLOOKUP(Open[[#This Row],[SM LT O A 2.9.23 R]],$AZ$7:$BA$101,2,0)*V$5," ")</f>
        <v xml:space="preserve"> </v>
      </c>
      <c r="W503" s="148" t="str">
        <f>IFERROR(VLOOKUP(Open[[#This Row],[SM LT O B 2.9.23 R]],$AZ$7:$BA$101,2,0)*W$5," ")</f>
        <v xml:space="preserve"> </v>
      </c>
      <c r="X503" s="148" t="str">
        <f>IFERROR(VLOOKUP(Open[[#This Row],[TS LA O 16.9.23 R]],$AZ$7:$BA$101,2,0)*X$5," ")</f>
        <v xml:space="preserve"> </v>
      </c>
      <c r="Y503" s="148" t="str">
        <f>IFERROR(VLOOKUP(Open[[#This Row],[TS ZH O 8.10.23 R]],$AZ$7:$BA$101,2,0)*Y$5," ")</f>
        <v xml:space="preserve"> </v>
      </c>
      <c r="Z503" s="148" t="str">
        <f>IFERROR(VLOOKUP(Open[[#This Row],[TS ZH O/A 6.1.24 R]],$AZ$7:$BA$101,2,0)*Z$5," ")</f>
        <v xml:space="preserve"> </v>
      </c>
      <c r="AA503" s="148" t="str">
        <f>IFERROR(VLOOKUP(Open[[#This Row],[TS ZH O/B 6.1.24 R]],$AZ$7:$BA$101,2,0)*AA$5," ")</f>
        <v xml:space="preserve"> </v>
      </c>
      <c r="AB503" s="148" t="str">
        <f>IFERROR(VLOOKUP(Open[[#This Row],[TS SH O 13.1.24 R]],$AZ$7:$BA$101,2,0)*AB$5," ")</f>
        <v xml:space="preserve"> </v>
      </c>
      <c r="AC503">
        <v>0</v>
      </c>
      <c r="AD503">
        <v>0</v>
      </c>
      <c r="AE503">
        <v>0</v>
      </c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</row>
    <row r="504" spans="1:48">
      <c r="A504" s="53">
        <f>RANK(Open[[#This Row],[PR Punkte]],Open[PR Punkte],0)</f>
        <v>332</v>
      </c>
      <c r="B504">
        <f>IF(Open[[#This Row],[PR Rang beim letzten Turnier]]&gt;Open[[#This Row],[PR Rang]],1,IF(Open[[#This Row],[PR Rang beim letzten Turnier]]=Open[[#This Row],[PR Rang]],0,-1))</f>
        <v>0</v>
      </c>
      <c r="C504" s="53">
        <f>RANK(Open[[#This Row],[PR Punkte]],Open[PR Punkte],0)</f>
        <v>332</v>
      </c>
      <c r="D504" s="1" t="s">
        <v>410</v>
      </c>
      <c r="E504" s="1" t="s">
        <v>17</v>
      </c>
      <c r="F504" s="52">
        <f>SUM(Open[[#This Row],[PR 1]:[PR 3]])</f>
        <v>0</v>
      </c>
      <c r="G504" s="52">
        <f>LARGE(Open[[#This Row],[TS ZH O/B 26.03.23]:[PR3]],1)</f>
        <v>0</v>
      </c>
      <c r="H504" s="52">
        <f>LARGE(Open[[#This Row],[TS ZH O/B 26.03.23]:[PR3]],2)</f>
        <v>0</v>
      </c>
      <c r="I504" s="52">
        <f>LARGE(Open[[#This Row],[TS ZH O/B 26.03.23]:[PR3]],3)</f>
        <v>0</v>
      </c>
      <c r="J504" s="1">
        <f t="shared" si="14"/>
        <v>332</v>
      </c>
      <c r="K504" s="52">
        <f t="shared" si="15"/>
        <v>0</v>
      </c>
      <c r="L504" s="52" t="str">
        <f>IFERROR(VLOOKUP(Open[[#This Row],[TS ZH O/B 26.03.23 Rang]],$AZ$7:$BA$101,2,0)*L$5," ")</f>
        <v xml:space="preserve"> </v>
      </c>
      <c r="M504" s="52" t="str">
        <f>IFERROR(VLOOKUP(Open[[#This Row],[TS SG O 29.04.23 Rang]],$AZ$7:$BA$101,2,0)*M$5," ")</f>
        <v xml:space="preserve"> </v>
      </c>
      <c r="N504" s="52" t="str">
        <f>IFERROR(VLOOKUP(Open[[#This Row],[TS ES O 11.06.23 Rang]],$AZ$7:$BA$101,2,0)*N$5," ")</f>
        <v xml:space="preserve"> </v>
      </c>
      <c r="O504" s="52" t="str">
        <f>IFERROR(VLOOKUP(Open[[#This Row],[TS SH O 24.06.23 Rang]],$AZ$7:$BA$101,2,0)*O$5," ")</f>
        <v xml:space="preserve"> </v>
      </c>
      <c r="P504" s="52" t="str">
        <f>IFERROR(VLOOKUP(Open[[#This Row],[TS LU O A 1.6.23 R]],$AZ$7:$BA$101,2,0)*P$5," ")</f>
        <v xml:space="preserve"> </v>
      </c>
      <c r="Q504" s="52" t="str">
        <f>IFERROR(VLOOKUP(Open[[#This Row],[TS LU O B 1.6.23 R]],$AZ$7:$BA$101,2,0)*Q$5," ")</f>
        <v xml:space="preserve"> </v>
      </c>
      <c r="R504" s="52" t="str">
        <f>IFERROR(VLOOKUP(Open[[#This Row],[TS ZH O/A 8.7.23 R]],$AZ$7:$BA$101,2,0)*R$5," ")</f>
        <v xml:space="preserve"> </v>
      </c>
      <c r="S504" s="148" t="str">
        <f>IFERROR(VLOOKUP(Open[[#This Row],[TS ZH O/B 8.7.23 R]],$AZ$7:$BA$101,2,0)*S$5," ")</f>
        <v xml:space="preserve"> </v>
      </c>
      <c r="T504" s="148" t="str">
        <f>IFERROR(VLOOKUP(Open[[#This Row],[TS BA O A 12.08.23 R]],$AZ$7:$BA$101,2,0)*T$5," ")</f>
        <v xml:space="preserve"> </v>
      </c>
      <c r="U504" s="148" t="str">
        <f>IFERROR(VLOOKUP(Open[[#This Row],[TS BA O B 12.08.23  R]],$AZ$7:$BA$101,2,0)*U$5," ")</f>
        <v xml:space="preserve"> </v>
      </c>
      <c r="V504" s="148" t="str">
        <f>IFERROR(VLOOKUP(Open[[#This Row],[SM LT O A 2.9.23 R]],$AZ$7:$BA$101,2,0)*V$5," ")</f>
        <v xml:space="preserve"> </v>
      </c>
      <c r="W504" s="148" t="str">
        <f>IFERROR(VLOOKUP(Open[[#This Row],[SM LT O B 2.9.23 R]],$AZ$7:$BA$101,2,0)*W$5," ")</f>
        <v xml:space="preserve"> </v>
      </c>
      <c r="X504" s="148" t="str">
        <f>IFERROR(VLOOKUP(Open[[#This Row],[TS LA O 16.9.23 R]],$AZ$7:$BA$101,2,0)*X$5," ")</f>
        <v xml:space="preserve"> </v>
      </c>
      <c r="Y504" s="148" t="str">
        <f>IFERROR(VLOOKUP(Open[[#This Row],[TS ZH O 8.10.23 R]],$AZ$7:$BA$101,2,0)*Y$5," ")</f>
        <v xml:space="preserve"> </v>
      </c>
      <c r="Z504" s="148" t="str">
        <f>IFERROR(VLOOKUP(Open[[#This Row],[TS ZH O/A 6.1.24 R]],$AZ$7:$BA$101,2,0)*Z$5," ")</f>
        <v xml:space="preserve"> </v>
      </c>
      <c r="AA504" s="148" t="str">
        <f>IFERROR(VLOOKUP(Open[[#This Row],[TS ZH O/B 6.1.24 R]],$AZ$7:$BA$101,2,0)*AA$5," ")</f>
        <v xml:space="preserve"> </v>
      </c>
      <c r="AB504" s="148" t="str">
        <f>IFERROR(VLOOKUP(Open[[#This Row],[TS SH O 13.1.24 R]],$AZ$7:$BA$101,2,0)*AB$5," ")</f>
        <v xml:space="preserve"> </v>
      </c>
      <c r="AC504">
        <v>0</v>
      </c>
      <c r="AD504">
        <v>0</v>
      </c>
      <c r="AE504">
        <v>0</v>
      </c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</row>
    <row r="505" spans="1:48">
      <c r="A505" s="53">
        <f>RANK(Open[[#This Row],[PR Punkte]],Open[PR Punkte],0)</f>
        <v>332</v>
      </c>
      <c r="B505">
        <f>IF(Open[[#This Row],[PR Rang beim letzten Turnier]]&gt;Open[[#This Row],[PR Rang]],1,IF(Open[[#This Row],[PR Rang beim letzten Turnier]]=Open[[#This Row],[PR Rang]],0,-1))</f>
        <v>0</v>
      </c>
      <c r="C505" s="53">
        <f>RANK(Open[[#This Row],[PR Punkte]],Open[PR Punkte],0)</f>
        <v>332</v>
      </c>
      <c r="D505" s="7" t="s">
        <v>527</v>
      </c>
      <c r="E505" t="s">
        <v>17</v>
      </c>
      <c r="F505" s="52">
        <f>SUM(Open[[#This Row],[PR 1]:[PR 3]])</f>
        <v>0</v>
      </c>
      <c r="G505" s="52">
        <f>LARGE(Open[[#This Row],[TS ZH O/B 26.03.23]:[PR3]],1)</f>
        <v>0</v>
      </c>
      <c r="H505" s="52">
        <f>LARGE(Open[[#This Row],[TS ZH O/B 26.03.23]:[PR3]],2)</f>
        <v>0</v>
      </c>
      <c r="I505" s="52">
        <f>LARGE(Open[[#This Row],[TS ZH O/B 26.03.23]:[PR3]],3)</f>
        <v>0</v>
      </c>
      <c r="J505" s="1">
        <f t="shared" si="14"/>
        <v>332</v>
      </c>
      <c r="K505" s="52">
        <f t="shared" si="15"/>
        <v>0</v>
      </c>
      <c r="L505" s="52" t="str">
        <f>IFERROR(VLOOKUP(Open[[#This Row],[TS ZH O/B 26.03.23 Rang]],$AZ$7:$BA$101,2,0)*L$5," ")</f>
        <v xml:space="preserve"> </v>
      </c>
      <c r="M505" s="52" t="str">
        <f>IFERROR(VLOOKUP(Open[[#This Row],[TS SG O 29.04.23 Rang]],$AZ$7:$BA$101,2,0)*M$5," ")</f>
        <v xml:space="preserve"> </v>
      </c>
      <c r="N505" s="52" t="str">
        <f>IFERROR(VLOOKUP(Open[[#This Row],[TS ES O 11.06.23 Rang]],$AZ$7:$BA$101,2,0)*N$5," ")</f>
        <v xml:space="preserve"> </v>
      </c>
      <c r="O505" s="52" t="str">
        <f>IFERROR(VLOOKUP(Open[[#This Row],[TS SH O 24.06.23 Rang]],$AZ$7:$BA$101,2,0)*O$5," ")</f>
        <v xml:space="preserve"> </v>
      </c>
      <c r="P505" s="52" t="str">
        <f>IFERROR(VLOOKUP(Open[[#This Row],[TS LU O A 1.6.23 R]],$AZ$7:$BA$101,2,0)*P$5," ")</f>
        <v xml:space="preserve"> </v>
      </c>
      <c r="Q505" s="52" t="str">
        <f>IFERROR(VLOOKUP(Open[[#This Row],[TS LU O B 1.6.23 R]],$AZ$7:$BA$101,2,0)*Q$5," ")</f>
        <v xml:space="preserve"> </v>
      </c>
      <c r="R505" s="52" t="str">
        <f>IFERROR(VLOOKUP(Open[[#This Row],[TS ZH O/A 8.7.23 R]],$AZ$7:$BA$101,2,0)*R$5," ")</f>
        <v xml:space="preserve"> </v>
      </c>
      <c r="S505" s="148" t="str">
        <f>IFERROR(VLOOKUP(Open[[#This Row],[TS ZH O/B 8.7.23 R]],$AZ$7:$BA$101,2,0)*S$5," ")</f>
        <v xml:space="preserve"> </v>
      </c>
      <c r="T505" s="148" t="str">
        <f>IFERROR(VLOOKUP(Open[[#This Row],[TS BA O A 12.08.23 R]],$AZ$7:$BA$101,2,0)*T$5," ")</f>
        <v xml:space="preserve"> </v>
      </c>
      <c r="U505" s="148" t="str">
        <f>IFERROR(VLOOKUP(Open[[#This Row],[TS BA O B 12.08.23  R]],$AZ$7:$BA$101,2,0)*U$5," ")</f>
        <v xml:space="preserve"> </v>
      </c>
      <c r="V505" s="148" t="str">
        <f>IFERROR(VLOOKUP(Open[[#This Row],[SM LT O A 2.9.23 R]],$AZ$7:$BA$101,2,0)*V$5," ")</f>
        <v xml:space="preserve"> </v>
      </c>
      <c r="W505" s="148" t="str">
        <f>IFERROR(VLOOKUP(Open[[#This Row],[SM LT O B 2.9.23 R]],$AZ$7:$BA$101,2,0)*W$5," ")</f>
        <v xml:space="preserve"> </v>
      </c>
      <c r="X505" s="148" t="str">
        <f>IFERROR(VLOOKUP(Open[[#This Row],[TS LA O 16.9.23 R]],$AZ$7:$BA$101,2,0)*X$5," ")</f>
        <v xml:space="preserve"> </v>
      </c>
      <c r="Y505" s="148" t="str">
        <f>IFERROR(VLOOKUP(Open[[#This Row],[TS ZH O 8.10.23 R]],$AZ$7:$BA$101,2,0)*Y$5," ")</f>
        <v xml:space="preserve"> </v>
      </c>
      <c r="Z505" s="148" t="str">
        <f>IFERROR(VLOOKUP(Open[[#This Row],[TS ZH O/A 6.1.24 R]],$AZ$7:$BA$101,2,0)*Z$5," ")</f>
        <v xml:space="preserve"> </v>
      </c>
      <c r="AA505" s="148" t="str">
        <f>IFERROR(VLOOKUP(Open[[#This Row],[TS ZH O/B 6.1.24 R]],$AZ$7:$BA$101,2,0)*AA$5," ")</f>
        <v xml:space="preserve"> </v>
      </c>
      <c r="AB505" s="148" t="str">
        <f>IFERROR(VLOOKUP(Open[[#This Row],[TS SH O 13.1.24 R]],$AZ$7:$BA$101,2,0)*AB$5," ")</f>
        <v xml:space="preserve"> </v>
      </c>
      <c r="AC505">
        <v>0</v>
      </c>
      <c r="AD505">
        <v>0</v>
      </c>
      <c r="AE505">
        <v>0</v>
      </c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</row>
    <row r="506" spans="1:48">
      <c r="A506" s="53">
        <f>RANK(Open[[#This Row],[PR Punkte]],Open[PR Punkte],0)</f>
        <v>332</v>
      </c>
      <c r="B506">
        <f>IF(Open[[#This Row],[PR Rang beim letzten Turnier]]&gt;Open[[#This Row],[PR Rang]],1,IF(Open[[#This Row],[PR Rang beim letzten Turnier]]=Open[[#This Row],[PR Rang]],0,-1))</f>
        <v>0</v>
      </c>
      <c r="C506" s="53">
        <f>RANK(Open[[#This Row],[PR Punkte]],Open[PR Punkte],0)</f>
        <v>332</v>
      </c>
      <c r="D506" s="1" t="s">
        <v>401</v>
      </c>
      <c r="E506" s="1" t="s">
        <v>17</v>
      </c>
      <c r="F506" s="52">
        <f>SUM(Open[[#This Row],[PR 1]:[PR 3]])</f>
        <v>0</v>
      </c>
      <c r="G506" s="52">
        <f>LARGE(Open[[#This Row],[TS ZH O/B 26.03.23]:[PR3]],1)</f>
        <v>0</v>
      </c>
      <c r="H506" s="52">
        <f>LARGE(Open[[#This Row],[TS ZH O/B 26.03.23]:[PR3]],2)</f>
        <v>0</v>
      </c>
      <c r="I506" s="52">
        <f>LARGE(Open[[#This Row],[TS ZH O/B 26.03.23]:[PR3]],3)</f>
        <v>0</v>
      </c>
      <c r="J506" s="1">
        <f t="shared" si="14"/>
        <v>332</v>
      </c>
      <c r="K506" s="52">
        <f t="shared" si="15"/>
        <v>0</v>
      </c>
      <c r="L506" s="52" t="str">
        <f>IFERROR(VLOOKUP(Open[[#This Row],[TS ZH O/B 26.03.23 Rang]],$AZ$7:$BA$101,2,0)*L$5," ")</f>
        <v xml:space="preserve"> </v>
      </c>
      <c r="M506" s="52" t="str">
        <f>IFERROR(VLOOKUP(Open[[#This Row],[TS SG O 29.04.23 Rang]],$AZ$7:$BA$101,2,0)*M$5," ")</f>
        <v xml:space="preserve"> </v>
      </c>
      <c r="N506" s="52" t="str">
        <f>IFERROR(VLOOKUP(Open[[#This Row],[TS ES O 11.06.23 Rang]],$AZ$7:$BA$101,2,0)*N$5," ")</f>
        <v xml:space="preserve"> </v>
      </c>
      <c r="O506" s="52" t="str">
        <f>IFERROR(VLOOKUP(Open[[#This Row],[TS SH O 24.06.23 Rang]],$AZ$7:$BA$101,2,0)*O$5," ")</f>
        <v xml:space="preserve"> </v>
      </c>
      <c r="P506" s="52" t="str">
        <f>IFERROR(VLOOKUP(Open[[#This Row],[TS LU O A 1.6.23 R]],$AZ$7:$BA$101,2,0)*P$5," ")</f>
        <v xml:space="preserve"> </v>
      </c>
      <c r="Q506" s="52" t="str">
        <f>IFERROR(VLOOKUP(Open[[#This Row],[TS LU O B 1.6.23 R]],$AZ$7:$BA$101,2,0)*Q$5," ")</f>
        <v xml:space="preserve"> </v>
      </c>
      <c r="R506" s="52" t="str">
        <f>IFERROR(VLOOKUP(Open[[#This Row],[TS ZH O/A 8.7.23 R]],$AZ$7:$BA$101,2,0)*R$5," ")</f>
        <v xml:space="preserve"> </v>
      </c>
      <c r="S506" s="148" t="str">
        <f>IFERROR(VLOOKUP(Open[[#This Row],[TS ZH O/B 8.7.23 R]],$AZ$7:$BA$101,2,0)*S$5," ")</f>
        <v xml:space="preserve"> </v>
      </c>
      <c r="T506" s="148" t="str">
        <f>IFERROR(VLOOKUP(Open[[#This Row],[TS BA O A 12.08.23 R]],$AZ$7:$BA$101,2,0)*T$5," ")</f>
        <v xml:space="preserve"> </v>
      </c>
      <c r="U506" s="148" t="str">
        <f>IFERROR(VLOOKUP(Open[[#This Row],[TS BA O B 12.08.23  R]],$AZ$7:$BA$101,2,0)*U$5," ")</f>
        <v xml:space="preserve"> </v>
      </c>
      <c r="V506" s="148" t="str">
        <f>IFERROR(VLOOKUP(Open[[#This Row],[SM LT O A 2.9.23 R]],$AZ$7:$BA$101,2,0)*V$5," ")</f>
        <v xml:space="preserve"> </v>
      </c>
      <c r="W506" s="148" t="str">
        <f>IFERROR(VLOOKUP(Open[[#This Row],[SM LT O B 2.9.23 R]],$AZ$7:$BA$101,2,0)*W$5," ")</f>
        <v xml:space="preserve"> </v>
      </c>
      <c r="X506" s="148" t="str">
        <f>IFERROR(VLOOKUP(Open[[#This Row],[TS LA O 16.9.23 R]],$AZ$7:$BA$101,2,0)*X$5," ")</f>
        <v xml:space="preserve"> </v>
      </c>
      <c r="Y506" s="148" t="str">
        <f>IFERROR(VLOOKUP(Open[[#This Row],[TS ZH O 8.10.23 R]],$AZ$7:$BA$101,2,0)*Y$5," ")</f>
        <v xml:space="preserve"> </v>
      </c>
      <c r="Z506" s="148" t="str">
        <f>IFERROR(VLOOKUP(Open[[#This Row],[TS ZH O/A 6.1.24 R]],$AZ$7:$BA$101,2,0)*Z$5," ")</f>
        <v xml:space="preserve"> </v>
      </c>
      <c r="AA506" s="148" t="str">
        <f>IFERROR(VLOOKUP(Open[[#This Row],[TS ZH O/B 6.1.24 R]],$AZ$7:$BA$101,2,0)*AA$5," ")</f>
        <v xml:space="preserve"> </v>
      </c>
      <c r="AB506" s="148" t="str">
        <f>IFERROR(VLOOKUP(Open[[#This Row],[TS SH O 13.1.24 R]],$AZ$7:$BA$101,2,0)*AB$5," ")</f>
        <v xml:space="preserve"> </v>
      </c>
      <c r="AC506">
        <v>0</v>
      </c>
      <c r="AD506">
        <v>0</v>
      </c>
      <c r="AE506">
        <v>0</v>
      </c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</row>
    <row r="507" spans="1:48">
      <c r="A507" s="53">
        <f>RANK(Open[[#This Row],[PR Punkte]],Open[PR Punkte],0)</f>
        <v>332</v>
      </c>
      <c r="B507">
        <f>IF(Open[[#This Row],[PR Rang beim letzten Turnier]]&gt;Open[[#This Row],[PR Rang]],1,IF(Open[[#This Row],[PR Rang beim letzten Turnier]]=Open[[#This Row],[PR Rang]],0,-1))</f>
        <v>0</v>
      </c>
      <c r="C507" s="53">
        <f>RANK(Open[[#This Row],[PR Punkte]],Open[PR Punkte],0)</f>
        <v>332</v>
      </c>
      <c r="D507" s="1" t="s">
        <v>402</v>
      </c>
      <c r="E507" s="1" t="s">
        <v>17</v>
      </c>
      <c r="F507" s="52">
        <f>SUM(Open[[#This Row],[PR 1]:[PR 3]])</f>
        <v>0</v>
      </c>
      <c r="G507" s="52">
        <f>LARGE(Open[[#This Row],[TS ZH O/B 26.03.23]:[PR3]],1)</f>
        <v>0</v>
      </c>
      <c r="H507" s="52">
        <f>LARGE(Open[[#This Row],[TS ZH O/B 26.03.23]:[PR3]],2)</f>
        <v>0</v>
      </c>
      <c r="I507" s="52">
        <f>LARGE(Open[[#This Row],[TS ZH O/B 26.03.23]:[PR3]],3)</f>
        <v>0</v>
      </c>
      <c r="J507" s="1">
        <f t="shared" si="14"/>
        <v>332</v>
      </c>
      <c r="K507" s="52">
        <f t="shared" si="15"/>
        <v>0</v>
      </c>
      <c r="L507" s="52" t="str">
        <f>IFERROR(VLOOKUP(Open[[#This Row],[TS ZH O/B 26.03.23 Rang]],$AZ$7:$BA$101,2,0)*L$5," ")</f>
        <v xml:space="preserve"> </v>
      </c>
      <c r="M507" s="52" t="str">
        <f>IFERROR(VLOOKUP(Open[[#This Row],[TS SG O 29.04.23 Rang]],$AZ$7:$BA$101,2,0)*M$5," ")</f>
        <v xml:space="preserve"> </v>
      </c>
      <c r="N507" s="52" t="str">
        <f>IFERROR(VLOOKUP(Open[[#This Row],[TS ES O 11.06.23 Rang]],$AZ$7:$BA$101,2,0)*N$5," ")</f>
        <v xml:space="preserve"> </v>
      </c>
      <c r="O507" s="52" t="str">
        <f>IFERROR(VLOOKUP(Open[[#This Row],[TS SH O 24.06.23 Rang]],$AZ$7:$BA$101,2,0)*O$5," ")</f>
        <v xml:space="preserve"> </v>
      </c>
      <c r="P507" s="52" t="str">
        <f>IFERROR(VLOOKUP(Open[[#This Row],[TS LU O A 1.6.23 R]],$AZ$7:$BA$101,2,0)*P$5," ")</f>
        <v xml:space="preserve"> </v>
      </c>
      <c r="Q507" s="52" t="str">
        <f>IFERROR(VLOOKUP(Open[[#This Row],[TS LU O B 1.6.23 R]],$AZ$7:$BA$101,2,0)*Q$5," ")</f>
        <v xml:space="preserve"> </v>
      </c>
      <c r="R507" s="52" t="str">
        <f>IFERROR(VLOOKUP(Open[[#This Row],[TS ZH O/A 8.7.23 R]],$AZ$7:$BA$101,2,0)*R$5," ")</f>
        <v xml:space="preserve"> </v>
      </c>
      <c r="S507" s="148" t="str">
        <f>IFERROR(VLOOKUP(Open[[#This Row],[TS ZH O/B 8.7.23 R]],$AZ$7:$BA$101,2,0)*S$5," ")</f>
        <v xml:space="preserve"> </v>
      </c>
      <c r="T507" s="148" t="str">
        <f>IFERROR(VLOOKUP(Open[[#This Row],[TS BA O A 12.08.23 R]],$AZ$7:$BA$101,2,0)*T$5," ")</f>
        <v xml:space="preserve"> </v>
      </c>
      <c r="U507" s="148" t="str">
        <f>IFERROR(VLOOKUP(Open[[#This Row],[TS BA O B 12.08.23  R]],$AZ$7:$BA$101,2,0)*U$5," ")</f>
        <v xml:space="preserve"> </v>
      </c>
      <c r="V507" s="148" t="str">
        <f>IFERROR(VLOOKUP(Open[[#This Row],[SM LT O A 2.9.23 R]],$AZ$7:$BA$101,2,0)*V$5," ")</f>
        <v xml:space="preserve"> </v>
      </c>
      <c r="W507" s="148" t="str">
        <f>IFERROR(VLOOKUP(Open[[#This Row],[SM LT O B 2.9.23 R]],$AZ$7:$BA$101,2,0)*W$5," ")</f>
        <v xml:space="preserve"> </v>
      </c>
      <c r="X507" s="148" t="str">
        <f>IFERROR(VLOOKUP(Open[[#This Row],[TS LA O 16.9.23 R]],$AZ$7:$BA$101,2,0)*X$5," ")</f>
        <v xml:space="preserve"> </v>
      </c>
      <c r="Y507" s="148" t="str">
        <f>IFERROR(VLOOKUP(Open[[#This Row],[TS ZH O 8.10.23 R]],$AZ$7:$BA$101,2,0)*Y$5," ")</f>
        <v xml:space="preserve"> </v>
      </c>
      <c r="Z507" s="148" t="str">
        <f>IFERROR(VLOOKUP(Open[[#This Row],[TS ZH O/A 6.1.24 R]],$AZ$7:$BA$101,2,0)*Z$5," ")</f>
        <v xml:space="preserve"> </v>
      </c>
      <c r="AA507" s="148" t="str">
        <f>IFERROR(VLOOKUP(Open[[#This Row],[TS ZH O/B 6.1.24 R]],$AZ$7:$BA$101,2,0)*AA$5," ")</f>
        <v xml:space="preserve"> </v>
      </c>
      <c r="AB507" s="148" t="str">
        <f>IFERROR(VLOOKUP(Open[[#This Row],[TS SH O 13.1.24 R]],$AZ$7:$BA$101,2,0)*AB$5," ")</f>
        <v xml:space="preserve"> </v>
      </c>
      <c r="AC507">
        <v>0</v>
      </c>
      <c r="AD507">
        <v>0</v>
      </c>
      <c r="AE507">
        <v>0</v>
      </c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</row>
    <row r="508" spans="1:48">
      <c r="A508" s="53">
        <f>RANK(Open[[#This Row],[PR Punkte]],Open[PR Punkte],0)</f>
        <v>332</v>
      </c>
      <c r="B508">
        <f>IF(Open[[#This Row],[PR Rang beim letzten Turnier]]&gt;Open[[#This Row],[PR Rang]],1,IF(Open[[#This Row],[PR Rang beim letzten Turnier]]=Open[[#This Row],[PR Rang]],0,-1))</f>
        <v>0</v>
      </c>
      <c r="C508" s="53">
        <f>RANK(Open[[#This Row],[PR Punkte]],Open[PR Punkte],0)</f>
        <v>332</v>
      </c>
      <c r="D508" s="1" t="s">
        <v>403</v>
      </c>
      <c r="E508" s="1" t="s">
        <v>17</v>
      </c>
      <c r="F508" s="52">
        <f>SUM(Open[[#This Row],[PR 1]:[PR 3]])</f>
        <v>0</v>
      </c>
      <c r="G508" s="52">
        <f>LARGE(Open[[#This Row],[TS ZH O/B 26.03.23]:[PR3]],1)</f>
        <v>0</v>
      </c>
      <c r="H508" s="52">
        <f>LARGE(Open[[#This Row],[TS ZH O/B 26.03.23]:[PR3]],2)</f>
        <v>0</v>
      </c>
      <c r="I508" s="52">
        <f>LARGE(Open[[#This Row],[TS ZH O/B 26.03.23]:[PR3]],3)</f>
        <v>0</v>
      </c>
      <c r="J508" s="1">
        <f t="shared" si="14"/>
        <v>332</v>
      </c>
      <c r="K508" s="52">
        <f t="shared" si="15"/>
        <v>0</v>
      </c>
      <c r="L508" s="52" t="str">
        <f>IFERROR(VLOOKUP(Open[[#This Row],[TS ZH O/B 26.03.23 Rang]],$AZ$7:$BA$101,2,0)*L$5," ")</f>
        <v xml:space="preserve"> </v>
      </c>
      <c r="M508" s="52" t="str">
        <f>IFERROR(VLOOKUP(Open[[#This Row],[TS SG O 29.04.23 Rang]],$AZ$7:$BA$101,2,0)*M$5," ")</f>
        <v xml:space="preserve"> </v>
      </c>
      <c r="N508" s="52" t="str">
        <f>IFERROR(VLOOKUP(Open[[#This Row],[TS ES O 11.06.23 Rang]],$AZ$7:$BA$101,2,0)*N$5," ")</f>
        <v xml:space="preserve"> </v>
      </c>
      <c r="O508" s="52" t="str">
        <f>IFERROR(VLOOKUP(Open[[#This Row],[TS SH O 24.06.23 Rang]],$AZ$7:$BA$101,2,0)*O$5," ")</f>
        <v xml:space="preserve"> </v>
      </c>
      <c r="P508" s="52" t="str">
        <f>IFERROR(VLOOKUP(Open[[#This Row],[TS LU O A 1.6.23 R]],$AZ$7:$BA$101,2,0)*P$5," ")</f>
        <v xml:space="preserve"> </v>
      </c>
      <c r="Q508" s="52" t="str">
        <f>IFERROR(VLOOKUP(Open[[#This Row],[TS LU O B 1.6.23 R]],$AZ$7:$BA$101,2,0)*Q$5," ")</f>
        <v xml:space="preserve"> </v>
      </c>
      <c r="R508" s="52" t="str">
        <f>IFERROR(VLOOKUP(Open[[#This Row],[TS ZH O/A 8.7.23 R]],$AZ$7:$BA$101,2,0)*R$5," ")</f>
        <v xml:space="preserve"> </v>
      </c>
      <c r="S508" s="148" t="str">
        <f>IFERROR(VLOOKUP(Open[[#This Row],[TS ZH O/B 8.7.23 R]],$AZ$7:$BA$101,2,0)*S$5," ")</f>
        <v xml:space="preserve"> </v>
      </c>
      <c r="T508" s="148" t="str">
        <f>IFERROR(VLOOKUP(Open[[#This Row],[TS BA O A 12.08.23 R]],$AZ$7:$BA$101,2,0)*T$5," ")</f>
        <v xml:space="preserve"> </v>
      </c>
      <c r="U508" s="148" t="str">
        <f>IFERROR(VLOOKUP(Open[[#This Row],[TS BA O B 12.08.23  R]],$AZ$7:$BA$101,2,0)*U$5," ")</f>
        <v xml:space="preserve"> </v>
      </c>
      <c r="V508" s="148" t="str">
        <f>IFERROR(VLOOKUP(Open[[#This Row],[SM LT O A 2.9.23 R]],$AZ$7:$BA$101,2,0)*V$5," ")</f>
        <v xml:space="preserve"> </v>
      </c>
      <c r="W508" s="148" t="str">
        <f>IFERROR(VLOOKUP(Open[[#This Row],[SM LT O B 2.9.23 R]],$AZ$7:$BA$101,2,0)*W$5," ")</f>
        <v xml:space="preserve"> </v>
      </c>
      <c r="X508" s="148" t="str">
        <f>IFERROR(VLOOKUP(Open[[#This Row],[TS LA O 16.9.23 R]],$AZ$7:$BA$101,2,0)*X$5," ")</f>
        <v xml:space="preserve"> </v>
      </c>
      <c r="Y508" s="148" t="str">
        <f>IFERROR(VLOOKUP(Open[[#This Row],[TS ZH O 8.10.23 R]],$AZ$7:$BA$101,2,0)*Y$5," ")</f>
        <v xml:space="preserve"> </v>
      </c>
      <c r="Z508" s="148" t="str">
        <f>IFERROR(VLOOKUP(Open[[#This Row],[TS ZH O/A 6.1.24 R]],$AZ$7:$BA$101,2,0)*Z$5," ")</f>
        <v xml:space="preserve"> </v>
      </c>
      <c r="AA508" s="148" t="str">
        <f>IFERROR(VLOOKUP(Open[[#This Row],[TS ZH O/B 6.1.24 R]],$AZ$7:$BA$101,2,0)*AA$5," ")</f>
        <v xml:space="preserve"> </v>
      </c>
      <c r="AB508" s="148" t="str">
        <f>IFERROR(VLOOKUP(Open[[#This Row],[TS SH O 13.1.24 R]],$AZ$7:$BA$101,2,0)*AB$5," ")</f>
        <v xml:space="preserve"> </v>
      </c>
      <c r="AC508">
        <v>0</v>
      </c>
      <c r="AD508">
        <v>0</v>
      </c>
      <c r="AE508">
        <v>0</v>
      </c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</row>
    <row r="509" spans="1:48">
      <c r="A509" s="53">
        <f>RANK(Open[[#This Row],[PR Punkte]],Open[PR Punkte],0)</f>
        <v>332</v>
      </c>
      <c r="B509">
        <f>IF(Open[[#This Row],[PR Rang beim letzten Turnier]]&gt;Open[[#This Row],[PR Rang]],1,IF(Open[[#This Row],[PR Rang beim letzten Turnier]]=Open[[#This Row],[PR Rang]],0,-1))</f>
        <v>0</v>
      </c>
      <c r="C509" s="53">
        <f>RANK(Open[[#This Row],[PR Punkte]],Open[PR Punkte],0)</f>
        <v>332</v>
      </c>
      <c r="D509" s="1" t="s">
        <v>408</v>
      </c>
      <c r="E509" s="1" t="s">
        <v>17</v>
      </c>
      <c r="F509" s="52">
        <f>SUM(Open[[#This Row],[PR 1]:[PR 3]])</f>
        <v>0</v>
      </c>
      <c r="G509" s="52">
        <f>LARGE(Open[[#This Row],[TS ZH O/B 26.03.23]:[PR3]],1)</f>
        <v>0</v>
      </c>
      <c r="H509" s="52">
        <f>LARGE(Open[[#This Row],[TS ZH O/B 26.03.23]:[PR3]],2)</f>
        <v>0</v>
      </c>
      <c r="I509" s="52">
        <f>LARGE(Open[[#This Row],[TS ZH O/B 26.03.23]:[PR3]],3)</f>
        <v>0</v>
      </c>
      <c r="J509" s="1">
        <f t="shared" si="14"/>
        <v>332</v>
      </c>
      <c r="K509" s="52">
        <f t="shared" si="15"/>
        <v>0</v>
      </c>
      <c r="L509" s="52" t="str">
        <f>IFERROR(VLOOKUP(Open[[#This Row],[TS ZH O/B 26.03.23 Rang]],$AZ$7:$BA$101,2,0)*L$5," ")</f>
        <v xml:space="preserve"> </v>
      </c>
      <c r="M509" s="52" t="str">
        <f>IFERROR(VLOOKUP(Open[[#This Row],[TS SG O 29.04.23 Rang]],$AZ$7:$BA$101,2,0)*M$5," ")</f>
        <v xml:space="preserve"> </v>
      </c>
      <c r="N509" s="52" t="str">
        <f>IFERROR(VLOOKUP(Open[[#This Row],[TS ES O 11.06.23 Rang]],$AZ$7:$BA$101,2,0)*N$5," ")</f>
        <v xml:space="preserve"> </v>
      </c>
      <c r="O509" s="52" t="str">
        <f>IFERROR(VLOOKUP(Open[[#This Row],[TS SH O 24.06.23 Rang]],$AZ$7:$BA$101,2,0)*O$5," ")</f>
        <v xml:space="preserve"> </v>
      </c>
      <c r="P509" s="52" t="str">
        <f>IFERROR(VLOOKUP(Open[[#This Row],[TS LU O A 1.6.23 R]],$AZ$7:$BA$101,2,0)*P$5," ")</f>
        <v xml:space="preserve"> </v>
      </c>
      <c r="Q509" s="52" t="str">
        <f>IFERROR(VLOOKUP(Open[[#This Row],[TS LU O B 1.6.23 R]],$AZ$7:$BA$101,2,0)*Q$5," ")</f>
        <v xml:space="preserve"> </v>
      </c>
      <c r="R509" s="52" t="str">
        <f>IFERROR(VLOOKUP(Open[[#This Row],[TS ZH O/A 8.7.23 R]],$AZ$7:$BA$101,2,0)*R$5," ")</f>
        <v xml:space="preserve"> </v>
      </c>
      <c r="S509" s="148" t="str">
        <f>IFERROR(VLOOKUP(Open[[#This Row],[TS ZH O/B 8.7.23 R]],$AZ$7:$BA$101,2,0)*S$5," ")</f>
        <v xml:space="preserve"> </v>
      </c>
      <c r="T509" s="148" t="str">
        <f>IFERROR(VLOOKUP(Open[[#This Row],[TS BA O A 12.08.23 R]],$AZ$7:$BA$101,2,0)*T$5," ")</f>
        <v xml:space="preserve"> </v>
      </c>
      <c r="U509" s="148" t="str">
        <f>IFERROR(VLOOKUP(Open[[#This Row],[TS BA O B 12.08.23  R]],$AZ$7:$BA$101,2,0)*U$5," ")</f>
        <v xml:space="preserve"> </v>
      </c>
      <c r="V509" s="148" t="str">
        <f>IFERROR(VLOOKUP(Open[[#This Row],[SM LT O A 2.9.23 R]],$AZ$7:$BA$101,2,0)*V$5," ")</f>
        <v xml:space="preserve"> </v>
      </c>
      <c r="W509" s="148" t="str">
        <f>IFERROR(VLOOKUP(Open[[#This Row],[SM LT O B 2.9.23 R]],$AZ$7:$BA$101,2,0)*W$5," ")</f>
        <v xml:space="preserve"> </v>
      </c>
      <c r="X509" s="148" t="str">
        <f>IFERROR(VLOOKUP(Open[[#This Row],[TS LA O 16.9.23 R]],$AZ$7:$BA$101,2,0)*X$5," ")</f>
        <v xml:space="preserve"> </v>
      </c>
      <c r="Y509" s="148" t="str">
        <f>IFERROR(VLOOKUP(Open[[#This Row],[TS ZH O 8.10.23 R]],$AZ$7:$BA$101,2,0)*Y$5," ")</f>
        <v xml:space="preserve"> </v>
      </c>
      <c r="Z509" s="148" t="str">
        <f>IFERROR(VLOOKUP(Open[[#This Row],[TS ZH O/A 6.1.24 R]],$AZ$7:$BA$101,2,0)*Z$5," ")</f>
        <v xml:space="preserve"> </v>
      </c>
      <c r="AA509" s="148" t="str">
        <f>IFERROR(VLOOKUP(Open[[#This Row],[TS ZH O/B 6.1.24 R]],$AZ$7:$BA$101,2,0)*AA$5," ")</f>
        <v xml:space="preserve"> </v>
      </c>
      <c r="AB509" s="148" t="str">
        <f>IFERROR(VLOOKUP(Open[[#This Row],[TS SH O 13.1.24 R]],$AZ$7:$BA$101,2,0)*AB$5," ")</f>
        <v xml:space="preserve"> </v>
      </c>
      <c r="AC509">
        <v>0</v>
      </c>
      <c r="AD509">
        <v>0</v>
      </c>
      <c r="AE509">
        <v>0</v>
      </c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</row>
    <row r="510" spans="1:48">
      <c r="A510" s="53">
        <f>RANK(Open[[#This Row],[PR Punkte]],Open[PR Punkte],0)</f>
        <v>332</v>
      </c>
      <c r="B510">
        <f>IF(Open[[#This Row],[PR Rang beim letzten Turnier]]&gt;Open[[#This Row],[PR Rang]],1,IF(Open[[#This Row],[PR Rang beim letzten Turnier]]=Open[[#This Row],[PR Rang]],0,-1))</f>
        <v>0</v>
      </c>
      <c r="C510" s="53">
        <f>RANK(Open[[#This Row],[PR Punkte]],Open[PR Punkte],0)</f>
        <v>332</v>
      </c>
      <c r="D510" s="1" t="s">
        <v>405</v>
      </c>
      <c r="E510" s="1" t="s">
        <v>17</v>
      </c>
      <c r="F510" s="52">
        <f>SUM(Open[[#This Row],[PR 1]:[PR 3]])</f>
        <v>0</v>
      </c>
      <c r="G510" s="52">
        <f>LARGE(Open[[#This Row],[TS ZH O/B 26.03.23]:[PR3]],1)</f>
        <v>0</v>
      </c>
      <c r="H510" s="52">
        <f>LARGE(Open[[#This Row],[TS ZH O/B 26.03.23]:[PR3]],2)</f>
        <v>0</v>
      </c>
      <c r="I510" s="52">
        <f>LARGE(Open[[#This Row],[TS ZH O/B 26.03.23]:[PR3]],3)</f>
        <v>0</v>
      </c>
      <c r="J510" s="1">
        <f t="shared" si="14"/>
        <v>332</v>
      </c>
      <c r="K510" s="52">
        <f t="shared" si="15"/>
        <v>0</v>
      </c>
      <c r="L510" s="52" t="str">
        <f>IFERROR(VLOOKUP(Open[[#This Row],[TS ZH O/B 26.03.23 Rang]],$AZ$7:$BA$101,2,0)*L$5," ")</f>
        <v xml:space="preserve"> </v>
      </c>
      <c r="M510" s="52" t="str">
        <f>IFERROR(VLOOKUP(Open[[#This Row],[TS SG O 29.04.23 Rang]],$AZ$7:$BA$101,2,0)*M$5," ")</f>
        <v xml:space="preserve"> </v>
      </c>
      <c r="N510" s="52" t="str">
        <f>IFERROR(VLOOKUP(Open[[#This Row],[TS ES O 11.06.23 Rang]],$AZ$7:$BA$101,2,0)*N$5," ")</f>
        <v xml:space="preserve"> </v>
      </c>
      <c r="O510" s="52" t="str">
        <f>IFERROR(VLOOKUP(Open[[#This Row],[TS SH O 24.06.23 Rang]],$AZ$7:$BA$101,2,0)*O$5," ")</f>
        <v xml:space="preserve"> </v>
      </c>
      <c r="P510" s="52" t="str">
        <f>IFERROR(VLOOKUP(Open[[#This Row],[TS LU O A 1.6.23 R]],$AZ$7:$BA$101,2,0)*P$5," ")</f>
        <v xml:space="preserve"> </v>
      </c>
      <c r="Q510" s="52" t="str">
        <f>IFERROR(VLOOKUP(Open[[#This Row],[TS LU O B 1.6.23 R]],$AZ$7:$BA$101,2,0)*Q$5," ")</f>
        <v xml:space="preserve"> </v>
      </c>
      <c r="R510" s="52" t="str">
        <f>IFERROR(VLOOKUP(Open[[#This Row],[TS ZH O/A 8.7.23 R]],$AZ$7:$BA$101,2,0)*R$5," ")</f>
        <v xml:space="preserve"> </v>
      </c>
      <c r="S510" s="148" t="str">
        <f>IFERROR(VLOOKUP(Open[[#This Row],[TS ZH O/B 8.7.23 R]],$AZ$7:$BA$101,2,0)*S$5," ")</f>
        <v xml:space="preserve"> </v>
      </c>
      <c r="T510" s="148" t="str">
        <f>IFERROR(VLOOKUP(Open[[#This Row],[TS BA O A 12.08.23 R]],$AZ$7:$BA$101,2,0)*T$5," ")</f>
        <v xml:space="preserve"> </v>
      </c>
      <c r="U510" s="148" t="str">
        <f>IFERROR(VLOOKUP(Open[[#This Row],[TS BA O B 12.08.23  R]],$AZ$7:$BA$101,2,0)*U$5," ")</f>
        <v xml:space="preserve"> </v>
      </c>
      <c r="V510" s="148" t="str">
        <f>IFERROR(VLOOKUP(Open[[#This Row],[SM LT O A 2.9.23 R]],$AZ$7:$BA$101,2,0)*V$5," ")</f>
        <v xml:space="preserve"> </v>
      </c>
      <c r="W510" s="148" t="str">
        <f>IFERROR(VLOOKUP(Open[[#This Row],[SM LT O B 2.9.23 R]],$AZ$7:$BA$101,2,0)*W$5," ")</f>
        <v xml:space="preserve"> </v>
      </c>
      <c r="X510" s="148" t="str">
        <f>IFERROR(VLOOKUP(Open[[#This Row],[TS LA O 16.9.23 R]],$AZ$7:$BA$101,2,0)*X$5," ")</f>
        <v xml:space="preserve"> </v>
      </c>
      <c r="Y510" s="148" t="str">
        <f>IFERROR(VLOOKUP(Open[[#This Row],[TS ZH O 8.10.23 R]],$AZ$7:$BA$101,2,0)*Y$5," ")</f>
        <v xml:space="preserve"> </v>
      </c>
      <c r="Z510" s="148" t="str">
        <f>IFERROR(VLOOKUP(Open[[#This Row],[TS ZH O/A 6.1.24 R]],$AZ$7:$BA$101,2,0)*Z$5," ")</f>
        <v xml:space="preserve"> </v>
      </c>
      <c r="AA510" s="148" t="str">
        <f>IFERROR(VLOOKUP(Open[[#This Row],[TS ZH O/B 6.1.24 R]],$AZ$7:$BA$101,2,0)*AA$5," ")</f>
        <v xml:space="preserve"> </v>
      </c>
      <c r="AB510" s="148" t="str">
        <f>IFERROR(VLOOKUP(Open[[#This Row],[TS SH O 13.1.24 R]],$AZ$7:$BA$101,2,0)*AB$5," ")</f>
        <v xml:space="preserve"> </v>
      </c>
      <c r="AC510">
        <v>0</v>
      </c>
      <c r="AD510">
        <v>0</v>
      </c>
      <c r="AE510">
        <v>0</v>
      </c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</row>
    <row r="511" spans="1:48">
      <c r="A511" s="53">
        <f>RANK(Open[[#This Row],[PR Punkte]],Open[PR Punkte],0)</f>
        <v>332</v>
      </c>
      <c r="B511">
        <f>IF(Open[[#This Row],[PR Rang beim letzten Turnier]]&gt;Open[[#This Row],[PR Rang]],1,IF(Open[[#This Row],[PR Rang beim letzten Turnier]]=Open[[#This Row],[PR Rang]],0,-1))</f>
        <v>0</v>
      </c>
      <c r="C511" s="53">
        <f>RANK(Open[[#This Row],[PR Punkte]],Open[PR Punkte],0)</f>
        <v>332</v>
      </c>
      <c r="D511" s="1" t="s">
        <v>407</v>
      </c>
      <c r="E511" s="1" t="s">
        <v>17</v>
      </c>
      <c r="F511" s="52">
        <f>SUM(Open[[#This Row],[PR 1]:[PR 3]])</f>
        <v>0</v>
      </c>
      <c r="G511" s="52">
        <f>LARGE(Open[[#This Row],[TS ZH O/B 26.03.23]:[PR3]],1)</f>
        <v>0</v>
      </c>
      <c r="H511" s="52">
        <f>LARGE(Open[[#This Row],[TS ZH O/B 26.03.23]:[PR3]],2)</f>
        <v>0</v>
      </c>
      <c r="I511" s="52">
        <f>LARGE(Open[[#This Row],[TS ZH O/B 26.03.23]:[PR3]],3)</f>
        <v>0</v>
      </c>
      <c r="J511" s="1">
        <f t="shared" si="14"/>
        <v>332</v>
      </c>
      <c r="K511" s="52">
        <f t="shared" si="15"/>
        <v>0</v>
      </c>
      <c r="L511" s="52" t="str">
        <f>IFERROR(VLOOKUP(Open[[#This Row],[TS ZH O/B 26.03.23 Rang]],$AZ$7:$BA$101,2,0)*L$5," ")</f>
        <v xml:space="preserve"> </v>
      </c>
      <c r="M511" s="52" t="str">
        <f>IFERROR(VLOOKUP(Open[[#This Row],[TS SG O 29.04.23 Rang]],$AZ$7:$BA$101,2,0)*M$5," ")</f>
        <v xml:space="preserve"> </v>
      </c>
      <c r="N511" s="52" t="str">
        <f>IFERROR(VLOOKUP(Open[[#This Row],[TS ES O 11.06.23 Rang]],$AZ$7:$BA$101,2,0)*N$5," ")</f>
        <v xml:space="preserve"> </v>
      </c>
      <c r="O511" s="52" t="str">
        <f>IFERROR(VLOOKUP(Open[[#This Row],[TS SH O 24.06.23 Rang]],$AZ$7:$BA$101,2,0)*O$5," ")</f>
        <v xml:space="preserve"> </v>
      </c>
      <c r="P511" s="52" t="str">
        <f>IFERROR(VLOOKUP(Open[[#This Row],[TS LU O A 1.6.23 R]],$AZ$7:$BA$101,2,0)*P$5," ")</f>
        <v xml:space="preserve"> </v>
      </c>
      <c r="Q511" s="52" t="str">
        <f>IFERROR(VLOOKUP(Open[[#This Row],[TS LU O B 1.6.23 R]],$AZ$7:$BA$101,2,0)*Q$5," ")</f>
        <v xml:space="preserve"> </v>
      </c>
      <c r="R511" s="52" t="str">
        <f>IFERROR(VLOOKUP(Open[[#This Row],[TS ZH O/A 8.7.23 R]],$AZ$7:$BA$101,2,0)*R$5," ")</f>
        <v xml:space="preserve"> </v>
      </c>
      <c r="S511" s="148" t="str">
        <f>IFERROR(VLOOKUP(Open[[#This Row],[TS ZH O/B 8.7.23 R]],$AZ$7:$BA$101,2,0)*S$5," ")</f>
        <v xml:space="preserve"> </v>
      </c>
      <c r="T511" s="148" t="str">
        <f>IFERROR(VLOOKUP(Open[[#This Row],[TS BA O A 12.08.23 R]],$AZ$7:$BA$101,2,0)*T$5," ")</f>
        <v xml:space="preserve"> </v>
      </c>
      <c r="U511" s="148" t="str">
        <f>IFERROR(VLOOKUP(Open[[#This Row],[TS BA O B 12.08.23  R]],$AZ$7:$BA$101,2,0)*U$5," ")</f>
        <v xml:space="preserve"> </v>
      </c>
      <c r="V511" s="148" t="str">
        <f>IFERROR(VLOOKUP(Open[[#This Row],[SM LT O A 2.9.23 R]],$AZ$7:$BA$101,2,0)*V$5," ")</f>
        <v xml:space="preserve"> </v>
      </c>
      <c r="W511" s="148" t="str">
        <f>IFERROR(VLOOKUP(Open[[#This Row],[SM LT O B 2.9.23 R]],$AZ$7:$BA$101,2,0)*W$5," ")</f>
        <v xml:space="preserve"> </v>
      </c>
      <c r="X511" s="148" t="str">
        <f>IFERROR(VLOOKUP(Open[[#This Row],[TS LA O 16.9.23 R]],$AZ$7:$BA$101,2,0)*X$5," ")</f>
        <v xml:space="preserve"> </v>
      </c>
      <c r="Y511" s="148" t="str">
        <f>IFERROR(VLOOKUP(Open[[#This Row],[TS ZH O 8.10.23 R]],$AZ$7:$BA$101,2,0)*Y$5," ")</f>
        <v xml:space="preserve"> </v>
      </c>
      <c r="Z511" s="148" t="str">
        <f>IFERROR(VLOOKUP(Open[[#This Row],[TS ZH O/A 6.1.24 R]],$AZ$7:$BA$101,2,0)*Z$5," ")</f>
        <v xml:space="preserve"> </v>
      </c>
      <c r="AA511" s="148" t="str">
        <f>IFERROR(VLOOKUP(Open[[#This Row],[TS ZH O/B 6.1.24 R]],$AZ$7:$BA$101,2,0)*AA$5," ")</f>
        <v xml:space="preserve"> </v>
      </c>
      <c r="AB511" s="148" t="str">
        <f>IFERROR(VLOOKUP(Open[[#This Row],[TS SH O 13.1.24 R]],$AZ$7:$BA$101,2,0)*AB$5," ")</f>
        <v xml:space="preserve"> </v>
      </c>
      <c r="AC511">
        <v>0</v>
      </c>
      <c r="AD511">
        <v>0</v>
      </c>
      <c r="AE511">
        <v>0</v>
      </c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</row>
    <row r="512" spans="1:48">
      <c r="A512" s="53">
        <f>RANK(Open[[#This Row],[PR Punkte]],Open[PR Punkte],0)</f>
        <v>332</v>
      </c>
      <c r="B512">
        <f>IF(Open[[#This Row],[PR Rang beim letzten Turnier]]&gt;Open[[#This Row],[PR Rang]],1,IF(Open[[#This Row],[PR Rang beim letzten Turnier]]=Open[[#This Row],[PR Rang]],0,-1))</f>
        <v>0</v>
      </c>
      <c r="C512" s="53">
        <f>RANK(Open[[#This Row],[PR Punkte]],Open[PR Punkte],0)</f>
        <v>332</v>
      </c>
      <c r="D512" s="7" t="s">
        <v>328</v>
      </c>
      <c r="E512" t="s">
        <v>17</v>
      </c>
      <c r="F512" s="52">
        <f>SUM(Open[[#This Row],[PR 1]:[PR 3]])</f>
        <v>0</v>
      </c>
      <c r="G512" s="52">
        <f>LARGE(Open[[#This Row],[TS ZH O/B 26.03.23]:[PR3]],1)</f>
        <v>0</v>
      </c>
      <c r="H512" s="52">
        <f>LARGE(Open[[#This Row],[TS ZH O/B 26.03.23]:[PR3]],2)</f>
        <v>0</v>
      </c>
      <c r="I512" s="52">
        <f>LARGE(Open[[#This Row],[TS ZH O/B 26.03.23]:[PR3]],3)</f>
        <v>0</v>
      </c>
      <c r="J512" s="1">
        <f t="shared" si="14"/>
        <v>332</v>
      </c>
      <c r="K512" s="52">
        <f t="shared" si="15"/>
        <v>0</v>
      </c>
      <c r="L512" s="52" t="str">
        <f>IFERROR(VLOOKUP(Open[[#This Row],[TS ZH O/B 26.03.23 Rang]],$AZ$7:$BA$101,2,0)*L$5," ")</f>
        <v xml:space="preserve"> </v>
      </c>
      <c r="M512" s="52" t="str">
        <f>IFERROR(VLOOKUP(Open[[#This Row],[TS SG O 29.04.23 Rang]],$AZ$7:$BA$101,2,0)*M$5," ")</f>
        <v xml:space="preserve"> </v>
      </c>
      <c r="N512" s="52" t="str">
        <f>IFERROR(VLOOKUP(Open[[#This Row],[TS ES O 11.06.23 Rang]],$AZ$7:$BA$101,2,0)*N$5," ")</f>
        <v xml:space="preserve"> </v>
      </c>
      <c r="O512" s="52" t="str">
        <f>IFERROR(VLOOKUP(Open[[#This Row],[TS SH O 24.06.23 Rang]],$AZ$7:$BA$101,2,0)*O$5," ")</f>
        <v xml:space="preserve"> </v>
      </c>
      <c r="P512" s="52" t="str">
        <f>IFERROR(VLOOKUP(Open[[#This Row],[TS LU O A 1.6.23 R]],$AZ$7:$BA$101,2,0)*P$5," ")</f>
        <v xml:space="preserve"> </v>
      </c>
      <c r="Q512" s="52" t="str">
        <f>IFERROR(VLOOKUP(Open[[#This Row],[TS LU O B 1.6.23 R]],$AZ$7:$BA$101,2,0)*Q$5," ")</f>
        <v xml:space="preserve"> </v>
      </c>
      <c r="R512" s="52" t="str">
        <f>IFERROR(VLOOKUP(Open[[#This Row],[TS ZH O/A 8.7.23 R]],$AZ$7:$BA$101,2,0)*R$5," ")</f>
        <v xml:space="preserve"> </v>
      </c>
      <c r="S512" s="148" t="str">
        <f>IFERROR(VLOOKUP(Open[[#This Row],[TS ZH O/B 8.7.23 R]],$AZ$7:$BA$101,2,0)*S$5," ")</f>
        <v xml:space="preserve"> </v>
      </c>
      <c r="T512" s="148" t="str">
        <f>IFERROR(VLOOKUP(Open[[#This Row],[TS BA O A 12.08.23 R]],$AZ$7:$BA$101,2,0)*T$5," ")</f>
        <v xml:space="preserve"> </v>
      </c>
      <c r="U512" s="148" t="str">
        <f>IFERROR(VLOOKUP(Open[[#This Row],[TS BA O B 12.08.23  R]],$AZ$7:$BA$101,2,0)*U$5," ")</f>
        <v xml:space="preserve"> </v>
      </c>
      <c r="V512" s="148" t="str">
        <f>IFERROR(VLOOKUP(Open[[#This Row],[SM LT O A 2.9.23 R]],$AZ$7:$BA$101,2,0)*V$5," ")</f>
        <v xml:space="preserve"> </v>
      </c>
      <c r="W512" s="148" t="str">
        <f>IFERROR(VLOOKUP(Open[[#This Row],[SM LT O B 2.9.23 R]],$AZ$7:$BA$101,2,0)*W$5," ")</f>
        <v xml:space="preserve"> </v>
      </c>
      <c r="X512" s="148" t="str">
        <f>IFERROR(VLOOKUP(Open[[#This Row],[TS LA O 16.9.23 R]],$AZ$7:$BA$101,2,0)*X$5," ")</f>
        <v xml:space="preserve"> </v>
      </c>
      <c r="Y512" s="148" t="str">
        <f>IFERROR(VLOOKUP(Open[[#This Row],[TS ZH O 8.10.23 R]],$AZ$7:$BA$101,2,0)*Y$5," ")</f>
        <v xml:space="preserve"> </v>
      </c>
      <c r="Z512" s="148" t="str">
        <f>IFERROR(VLOOKUP(Open[[#This Row],[TS ZH O/A 6.1.24 R]],$AZ$7:$BA$101,2,0)*Z$5," ")</f>
        <v xml:space="preserve"> </v>
      </c>
      <c r="AA512" s="148" t="str">
        <f>IFERROR(VLOOKUP(Open[[#This Row],[TS ZH O/B 6.1.24 R]],$AZ$7:$BA$101,2,0)*AA$5," ")</f>
        <v xml:space="preserve"> </v>
      </c>
      <c r="AB512" s="148" t="str">
        <f>IFERROR(VLOOKUP(Open[[#This Row],[TS SH O 13.1.24 R]],$AZ$7:$BA$101,2,0)*AB$5," ")</f>
        <v xml:space="preserve"> </v>
      </c>
      <c r="AC512">
        <v>0</v>
      </c>
      <c r="AD512">
        <v>0</v>
      </c>
      <c r="AE512">
        <v>0</v>
      </c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</row>
    <row r="513" spans="1:48">
      <c r="A513" s="53">
        <f>RANK(Open[[#This Row],[PR Punkte]],Open[PR Punkte],0)</f>
        <v>332</v>
      </c>
      <c r="B513">
        <f>IF(Open[[#This Row],[PR Rang beim letzten Turnier]]&gt;Open[[#This Row],[PR Rang]],1,IF(Open[[#This Row],[PR Rang beim letzten Turnier]]=Open[[#This Row],[PR Rang]],0,-1))</f>
        <v>0</v>
      </c>
      <c r="C513" s="53">
        <f>RANK(Open[[#This Row],[PR Punkte]],Open[PR Punkte],0)</f>
        <v>332</v>
      </c>
      <c r="D513" s="1" t="s">
        <v>404</v>
      </c>
      <c r="E513" s="1" t="s">
        <v>17</v>
      </c>
      <c r="F513" s="52">
        <f>SUM(Open[[#This Row],[PR 1]:[PR 3]])</f>
        <v>0</v>
      </c>
      <c r="G513" s="52">
        <f>LARGE(Open[[#This Row],[TS ZH O/B 26.03.23]:[PR3]],1)</f>
        <v>0</v>
      </c>
      <c r="H513" s="52">
        <f>LARGE(Open[[#This Row],[TS ZH O/B 26.03.23]:[PR3]],2)</f>
        <v>0</v>
      </c>
      <c r="I513" s="52">
        <f>LARGE(Open[[#This Row],[TS ZH O/B 26.03.23]:[PR3]],3)</f>
        <v>0</v>
      </c>
      <c r="J513" s="1">
        <f t="shared" si="14"/>
        <v>332</v>
      </c>
      <c r="K513" s="52">
        <f t="shared" si="15"/>
        <v>0</v>
      </c>
      <c r="L513" s="52" t="str">
        <f>IFERROR(VLOOKUP(Open[[#This Row],[TS ZH O/B 26.03.23 Rang]],$AZ$7:$BA$101,2,0)*L$5," ")</f>
        <v xml:space="preserve"> </v>
      </c>
      <c r="M513" s="52" t="str">
        <f>IFERROR(VLOOKUP(Open[[#This Row],[TS SG O 29.04.23 Rang]],$AZ$7:$BA$101,2,0)*M$5," ")</f>
        <v xml:space="preserve"> </v>
      </c>
      <c r="N513" s="52" t="str">
        <f>IFERROR(VLOOKUP(Open[[#This Row],[TS ES O 11.06.23 Rang]],$AZ$7:$BA$101,2,0)*N$5," ")</f>
        <v xml:space="preserve"> </v>
      </c>
      <c r="O513" s="52" t="str">
        <f>IFERROR(VLOOKUP(Open[[#This Row],[TS SH O 24.06.23 Rang]],$AZ$7:$BA$101,2,0)*O$5," ")</f>
        <v xml:space="preserve"> </v>
      </c>
      <c r="P513" s="52" t="str">
        <f>IFERROR(VLOOKUP(Open[[#This Row],[TS LU O A 1.6.23 R]],$AZ$7:$BA$101,2,0)*P$5," ")</f>
        <v xml:space="preserve"> </v>
      </c>
      <c r="Q513" s="52" t="str">
        <f>IFERROR(VLOOKUP(Open[[#This Row],[TS LU O B 1.6.23 R]],$AZ$7:$BA$101,2,0)*Q$5," ")</f>
        <v xml:space="preserve"> </v>
      </c>
      <c r="R513" s="52" t="str">
        <f>IFERROR(VLOOKUP(Open[[#This Row],[TS ZH O/A 8.7.23 R]],$AZ$7:$BA$101,2,0)*R$5," ")</f>
        <v xml:space="preserve"> </v>
      </c>
      <c r="S513" s="148" t="str">
        <f>IFERROR(VLOOKUP(Open[[#This Row],[TS ZH O/B 8.7.23 R]],$AZ$7:$BA$101,2,0)*S$5," ")</f>
        <v xml:space="preserve"> </v>
      </c>
      <c r="T513" s="148" t="str">
        <f>IFERROR(VLOOKUP(Open[[#This Row],[TS BA O A 12.08.23 R]],$AZ$7:$BA$101,2,0)*T$5," ")</f>
        <v xml:space="preserve"> </v>
      </c>
      <c r="U513" s="148" t="str">
        <f>IFERROR(VLOOKUP(Open[[#This Row],[TS BA O B 12.08.23  R]],$AZ$7:$BA$101,2,0)*U$5," ")</f>
        <v xml:space="preserve"> </v>
      </c>
      <c r="V513" s="148" t="str">
        <f>IFERROR(VLOOKUP(Open[[#This Row],[SM LT O A 2.9.23 R]],$AZ$7:$BA$101,2,0)*V$5," ")</f>
        <v xml:space="preserve"> </v>
      </c>
      <c r="W513" s="148" t="str">
        <f>IFERROR(VLOOKUP(Open[[#This Row],[SM LT O B 2.9.23 R]],$AZ$7:$BA$101,2,0)*W$5," ")</f>
        <v xml:space="preserve"> </v>
      </c>
      <c r="X513" s="148" t="str">
        <f>IFERROR(VLOOKUP(Open[[#This Row],[TS LA O 16.9.23 R]],$AZ$7:$BA$101,2,0)*X$5," ")</f>
        <v xml:space="preserve"> </v>
      </c>
      <c r="Y513" s="148" t="str">
        <f>IFERROR(VLOOKUP(Open[[#This Row],[TS ZH O 8.10.23 R]],$AZ$7:$BA$101,2,0)*Y$5," ")</f>
        <v xml:space="preserve"> </v>
      </c>
      <c r="Z513" s="148" t="str">
        <f>IFERROR(VLOOKUP(Open[[#This Row],[TS ZH O/A 6.1.24 R]],$AZ$7:$BA$101,2,0)*Z$5," ")</f>
        <v xml:space="preserve"> </v>
      </c>
      <c r="AA513" s="148" t="str">
        <f>IFERROR(VLOOKUP(Open[[#This Row],[TS ZH O/B 6.1.24 R]],$AZ$7:$BA$101,2,0)*AA$5," ")</f>
        <v xml:space="preserve"> </v>
      </c>
      <c r="AB513" s="148" t="str">
        <f>IFERROR(VLOOKUP(Open[[#This Row],[TS SH O 13.1.24 R]],$AZ$7:$BA$101,2,0)*AB$5," ")</f>
        <v xml:space="preserve"> </v>
      </c>
      <c r="AC513">
        <v>0</v>
      </c>
      <c r="AD513">
        <v>0</v>
      </c>
      <c r="AE513">
        <v>0</v>
      </c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</row>
    <row r="514" spans="1:48">
      <c r="A514" s="53">
        <f>RANK(Open[[#This Row],[PR Punkte]],Open[PR Punkte],0)</f>
        <v>332</v>
      </c>
      <c r="B514">
        <f>IF(Open[[#This Row],[PR Rang beim letzten Turnier]]&gt;Open[[#This Row],[PR Rang]],1,IF(Open[[#This Row],[PR Rang beim letzten Turnier]]=Open[[#This Row],[PR Rang]],0,-1))</f>
        <v>0</v>
      </c>
      <c r="C514" s="53">
        <f>RANK(Open[[#This Row],[PR Punkte]],Open[PR Punkte],0)</f>
        <v>332</v>
      </c>
      <c r="D514" s="7" t="s">
        <v>325</v>
      </c>
      <c r="E514" t="s">
        <v>17</v>
      </c>
      <c r="F514" s="52">
        <f>SUM(Open[[#This Row],[PR 1]:[PR 3]])</f>
        <v>0</v>
      </c>
      <c r="G514" s="52">
        <f>LARGE(Open[[#This Row],[TS ZH O/B 26.03.23]:[PR3]],1)</f>
        <v>0</v>
      </c>
      <c r="H514" s="52">
        <f>LARGE(Open[[#This Row],[TS ZH O/B 26.03.23]:[PR3]],2)</f>
        <v>0</v>
      </c>
      <c r="I514" s="52">
        <f>LARGE(Open[[#This Row],[TS ZH O/B 26.03.23]:[PR3]],3)</f>
        <v>0</v>
      </c>
      <c r="J514" s="1">
        <f t="shared" si="14"/>
        <v>332</v>
      </c>
      <c r="K514" s="52">
        <f t="shared" si="15"/>
        <v>0</v>
      </c>
      <c r="L514" s="52" t="str">
        <f>IFERROR(VLOOKUP(Open[[#This Row],[TS ZH O/B 26.03.23 Rang]],$AZ$7:$BA$101,2,0)*L$5," ")</f>
        <v xml:space="preserve"> </v>
      </c>
      <c r="M514" s="52" t="str">
        <f>IFERROR(VLOOKUP(Open[[#This Row],[TS SG O 29.04.23 Rang]],$AZ$7:$BA$101,2,0)*M$5," ")</f>
        <v xml:space="preserve"> </v>
      </c>
      <c r="N514" s="52" t="str">
        <f>IFERROR(VLOOKUP(Open[[#This Row],[TS ES O 11.06.23 Rang]],$AZ$7:$BA$101,2,0)*N$5," ")</f>
        <v xml:space="preserve"> </v>
      </c>
      <c r="O514" s="52" t="str">
        <f>IFERROR(VLOOKUP(Open[[#This Row],[TS SH O 24.06.23 Rang]],$AZ$7:$BA$101,2,0)*O$5," ")</f>
        <v xml:space="preserve"> </v>
      </c>
      <c r="P514" s="52" t="str">
        <f>IFERROR(VLOOKUP(Open[[#This Row],[TS LU O A 1.6.23 R]],$AZ$7:$BA$101,2,0)*P$5," ")</f>
        <v xml:space="preserve"> </v>
      </c>
      <c r="Q514" s="52" t="str">
        <f>IFERROR(VLOOKUP(Open[[#This Row],[TS LU O B 1.6.23 R]],$AZ$7:$BA$101,2,0)*Q$5," ")</f>
        <v xml:space="preserve"> </v>
      </c>
      <c r="R514" s="52" t="str">
        <f>IFERROR(VLOOKUP(Open[[#This Row],[TS ZH O/A 8.7.23 R]],$AZ$7:$BA$101,2,0)*R$5," ")</f>
        <v xml:space="preserve"> </v>
      </c>
      <c r="S514" s="148" t="str">
        <f>IFERROR(VLOOKUP(Open[[#This Row],[TS ZH O/B 8.7.23 R]],$AZ$7:$BA$101,2,0)*S$5," ")</f>
        <v xml:space="preserve"> </v>
      </c>
      <c r="T514" s="148" t="str">
        <f>IFERROR(VLOOKUP(Open[[#This Row],[TS BA O A 12.08.23 R]],$AZ$7:$BA$101,2,0)*T$5," ")</f>
        <v xml:space="preserve"> </v>
      </c>
      <c r="U514" s="148" t="str">
        <f>IFERROR(VLOOKUP(Open[[#This Row],[TS BA O B 12.08.23  R]],$AZ$7:$BA$101,2,0)*U$5," ")</f>
        <v xml:space="preserve"> </v>
      </c>
      <c r="V514" s="148" t="str">
        <f>IFERROR(VLOOKUP(Open[[#This Row],[SM LT O A 2.9.23 R]],$AZ$7:$BA$101,2,0)*V$5," ")</f>
        <v xml:space="preserve"> </v>
      </c>
      <c r="W514" s="148" t="str">
        <f>IFERROR(VLOOKUP(Open[[#This Row],[SM LT O B 2.9.23 R]],$AZ$7:$BA$101,2,0)*W$5," ")</f>
        <v xml:space="preserve"> </v>
      </c>
      <c r="X514" s="148" t="str">
        <f>IFERROR(VLOOKUP(Open[[#This Row],[TS LA O 16.9.23 R]],$AZ$7:$BA$101,2,0)*X$5," ")</f>
        <v xml:space="preserve"> </v>
      </c>
      <c r="Y514" s="148" t="str">
        <f>IFERROR(VLOOKUP(Open[[#This Row],[TS ZH O 8.10.23 R]],$AZ$7:$BA$101,2,0)*Y$5," ")</f>
        <v xml:space="preserve"> </v>
      </c>
      <c r="Z514" s="148" t="str">
        <f>IFERROR(VLOOKUP(Open[[#This Row],[TS ZH O/A 6.1.24 R]],$AZ$7:$BA$101,2,0)*Z$5," ")</f>
        <v xml:space="preserve"> </v>
      </c>
      <c r="AA514" s="148" t="str">
        <f>IFERROR(VLOOKUP(Open[[#This Row],[TS ZH O/B 6.1.24 R]],$AZ$7:$BA$101,2,0)*AA$5," ")</f>
        <v xml:space="preserve"> </v>
      </c>
      <c r="AB514" s="148" t="str">
        <f>IFERROR(VLOOKUP(Open[[#This Row],[TS SH O 13.1.24 R]],$AZ$7:$BA$101,2,0)*AB$5," ")</f>
        <v xml:space="preserve"> </v>
      </c>
      <c r="AC514">
        <v>0</v>
      </c>
      <c r="AD514">
        <v>0</v>
      </c>
      <c r="AE514">
        <v>0</v>
      </c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</row>
    <row r="515" spans="1:48">
      <c r="A515" s="53">
        <f>RANK(Open[[#This Row],[PR Punkte]],Open[PR Punkte],0)</f>
        <v>332</v>
      </c>
      <c r="B515">
        <f>IF(Open[[#This Row],[PR Rang beim letzten Turnier]]&gt;Open[[#This Row],[PR Rang]],1,IF(Open[[#This Row],[PR Rang beim letzten Turnier]]=Open[[#This Row],[PR Rang]],0,-1))</f>
        <v>0</v>
      </c>
      <c r="C515" s="53">
        <f>RANK(Open[[#This Row],[PR Punkte]],Open[PR Punkte],0)</f>
        <v>332</v>
      </c>
      <c r="D515" s="7" t="s">
        <v>326</v>
      </c>
      <c r="E515" t="s">
        <v>17</v>
      </c>
      <c r="F515" s="52">
        <f>SUM(Open[[#This Row],[PR 1]:[PR 3]])</f>
        <v>0</v>
      </c>
      <c r="G515" s="52">
        <f>LARGE(Open[[#This Row],[TS ZH O/B 26.03.23]:[PR3]],1)</f>
        <v>0</v>
      </c>
      <c r="H515" s="52">
        <f>LARGE(Open[[#This Row],[TS ZH O/B 26.03.23]:[PR3]],2)</f>
        <v>0</v>
      </c>
      <c r="I515" s="52">
        <f>LARGE(Open[[#This Row],[TS ZH O/B 26.03.23]:[PR3]],3)</f>
        <v>0</v>
      </c>
      <c r="J515" s="1">
        <f t="shared" si="14"/>
        <v>332</v>
      </c>
      <c r="K515" s="52">
        <f t="shared" si="15"/>
        <v>0</v>
      </c>
      <c r="L515" s="52" t="str">
        <f>IFERROR(VLOOKUP(Open[[#This Row],[TS ZH O/B 26.03.23 Rang]],$AZ$7:$BA$101,2,0)*L$5," ")</f>
        <v xml:space="preserve"> </v>
      </c>
      <c r="M515" s="52" t="str">
        <f>IFERROR(VLOOKUP(Open[[#This Row],[TS SG O 29.04.23 Rang]],$AZ$7:$BA$101,2,0)*M$5," ")</f>
        <v xml:space="preserve"> </v>
      </c>
      <c r="N515" s="52" t="str">
        <f>IFERROR(VLOOKUP(Open[[#This Row],[TS ES O 11.06.23 Rang]],$AZ$7:$BA$101,2,0)*N$5," ")</f>
        <v xml:space="preserve"> </v>
      </c>
      <c r="O515" s="52" t="str">
        <f>IFERROR(VLOOKUP(Open[[#This Row],[TS SH O 24.06.23 Rang]],$AZ$7:$BA$101,2,0)*O$5," ")</f>
        <v xml:space="preserve"> </v>
      </c>
      <c r="P515" s="52" t="str">
        <f>IFERROR(VLOOKUP(Open[[#This Row],[TS LU O A 1.6.23 R]],$AZ$7:$BA$101,2,0)*P$5," ")</f>
        <v xml:space="preserve"> </v>
      </c>
      <c r="Q515" s="52" t="str">
        <f>IFERROR(VLOOKUP(Open[[#This Row],[TS LU O B 1.6.23 R]],$AZ$7:$BA$101,2,0)*Q$5," ")</f>
        <v xml:space="preserve"> </v>
      </c>
      <c r="R515" s="52" t="str">
        <f>IFERROR(VLOOKUP(Open[[#This Row],[TS ZH O/A 8.7.23 R]],$AZ$7:$BA$101,2,0)*R$5," ")</f>
        <v xml:space="preserve"> </v>
      </c>
      <c r="S515" s="148" t="str">
        <f>IFERROR(VLOOKUP(Open[[#This Row],[TS ZH O/B 8.7.23 R]],$AZ$7:$BA$101,2,0)*S$5," ")</f>
        <v xml:space="preserve"> </v>
      </c>
      <c r="T515" s="148" t="str">
        <f>IFERROR(VLOOKUP(Open[[#This Row],[TS BA O A 12.08.23 R]],$AZ$7:$BA$101,2,0)*T$5," ")</f>
        <v xml:space="preserve"> </v>
      </c>
      <c r="U515" s="148" t="str">
        <f>IFERROR(VLOOKUP(Open[[#This Row],[TS BA O B 12.08.23  R]],$AZ$7:$BA$101,2,0)*U$5," ")</f>
        <v xml:space="preserve"> </v>
      </c>
      <c r="V515" s="148" t="str">
        <f>IFERROR(VLOOKUP(Open[[#This Row],[SM LT O A 2.9.23 R]],$AZ$7:$BA$101,2,0)*V$5," ")</f>
        <v xml:space="preserve"> </v>
      </c>
      <c r="W515" s="148" t="str">
        <f>IFERROR(VLOOKUP(Open[[#This Row],[SM LT O B 2.9.23 R]],$AZ$7:$BA$101,2,0)*W$5," ")</f>
        <v xml:space="preserve"> </v>
      </c>
      <c r="X515" s="148" t="str">
        <f>IFERROR(VLOOKUP(Open[[#This Row],[TS LA O 16.9.23 R]],$AZ$7:$BA$101,2,0)*X$5," ")</f>
        <v xml:space="preserve"> </v>
      </c>
      <c r="Y515" s="148" t="str">
        <f>IFERROR(VLOOKUP(Open[[#This Row],[TS ZH O 8.10.23 R]],$AZ$7:$BA$101,2,0)*Y$5," ")</f>
        <v xml:space="preserve"> </v>
      </c>
      <c r="Z515" s="148" t="str">
        <f>IFERROR(VLOOKUP(Open[[#This Row],[TS ZH O/A 6.1.24 R]],$AZ$7:$BA$101,2,0)*Z$5," ")</f>
        <v xml:space="preserve"> </v>
      </c>
      <c r="AA515" s="148" t="str">
        <f>IFERROR(VLOOKUP(Open[[#This Row],[TS ZH O/B 6.1.24 R]],$AZ$7:$BA$101,2,0)*AA$5," ")</f>
        <v xml:space="preserve"> </v>
      </c>
      <c r="AB515" s="148" t="str">
        <f>IFERROR(VLOOKUP(Open[[#This Row],[TS SH O 13.1.24 R]],$AZ$7:$BA$101,2,0)*AB$5," ")</f>
        <v xml:space="preserve"> </v>
      </c>
      <c r="AC515">
        <v>0</v>
      </c>
      <c r="AD515">
        <v>0</v>
      </c>
      <c r="AE515">
        <v>0</v>
      </c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</row>
    <row r="516" spans="1:48">
      <c r="A516" s="53">
        <f>RANK(Open[[#This Row],[PR Punkte]],Open[PR Punkte],0)</f>
        <v>332</v>
      </c>
      <c r="B516">
        <f>IF(Open[[#This Row],[PR Rang beim letzten Turnier]]&gt;Open[[#This Row],[PR Rang]],1,IF(Open[[#This Row],[PR Rang beim letzten Turnier]]=Open[[#This Row],[PR Rang]],0,-1))</f>
        <v>0</v>
      </c>
      <c r="C516" s="53">
        <f>RANK(Open[[#This Row],[PR Punkte]],Open[PR Punkte],0)</f>
        <v>332</v>
      </c>
      <c r="D516" s="7" t="s">
        <v>293</v>
      </c>
      <c r="E516" t="s">
        <v>17</v>
      </c>
      <c r="F516" s="52">
        <f>SUM(Open[[#This Row],[PR 1]:[PR 3]])</f>
        <v>0</v>
      </c>
      <c r="G516" s="52">
        <f>LARGE(Open[[#This Row],[TS ZH O/B 26.03.23]:[PR3]],1)</f>
        <v>0</v>
      </c>
      <c r="H516" s="52">
        <f>LARGE(Open[[#This Row],[TS ZH O/B 26.03.23]:[PR3]],2)</f>
        <v>0</v>
      </c>
      <c r="I516" s="52">
        <f>LARGE(Open[[#This Row],[TS ZH O/B 26.03.23]:[PR3]],3)</f>
        <v>0</v>
      </c>
      <c r="J516" s="1">
        <f t="shared" si="14"/>
        <v>332</v>
      </c>
      <c r="K516" s="52">
        <f t="shared" si="15"/>
        <v>0</v>
      </c>
      <c r="L516" s="52" t="str">
        <f>IFERROR(VLOOKUP(Open[[#This Row],[TS ZH O/B 26.03.23 Rang]],$AZ$7:$BA$101,2,0)*L$5," ")</f>
        <v xml:space="preserve"> </v>
      </c>
      <c r="M516" s="52" t="str">
        <f>IFERROR(VLOOKUP(Open[[#This Row],[TS SG O 29.04.23 Rang]],$AZ$7:$BA$101,2,0)*M$5," ")</f>
        <v xml:space="preserve"> </v>
      </c>
      <c r="N516" s="52" t="str">
        <f>IFERROR(VLOOKUP(Open[[#This Row],[TS ES O 11.06.23 Rang]],$AZ$7:$BA$101,2,0)*N$5," ")</f>
        <v xml:space="preserve"> </v>
      </c>
      <c r="O516" s="52" t="str">
        <f>IFERROR(VLOOKUP(Open[[#This Row],[TS SH O 24.06.23 Rang]],$AZ$7:$BA$101,2,0)*O$5," ")</f>
        <v xml:space="preserve"> </v>
      </c>
      <c r="P516" s="52" t="str">
        <f>IFERROR(VLOOKUP(Open[[#This Row],[TS LU O A 1.6.23 R]],$AZ$7:$BA$101,2,0)*P$5," ")</f>
        <v xml:space="preserve"> </v>
      </c>
      <c r="Q516" s="52" t="str">
        <f>IFERROR(VLOOKUP(Open[[#This Row],[TS LU O B 1.6.23 R]],$AZ$7:$BA$101,2,0)*Q$5," ")</f>
        <v xml:space="preserve"> </v>
      </c>
      <c r="R516" s="52" t="str">
        <f>IFERROR(VLOOKUP(Open[[#This Row],[TS ZH O/A 8.7.23 R]],$AZ$7:$BA$101,2,0)*R$5," ")</f>
        <v xml:space="preserve"> </v>
      </c>
      <c r="S516" s="148" t="str">
        <f>IFERROR(VLOOKUP(Open[[#This Row],[TS ZH O/B 8.7.23 R]],$AZ$7:$BA$101,2,0)*S$5," ")</f>
        <v xml:space="preserve"> </v>
      </c>
      <c r="T516" s="148" t="str">
        <f>IFERROR(VLOOKUP(Open[[#This Row],[TS BA O A 12.08.23 R]],$AZ$7:$BA$101,2,0)*T$5," ")</f>
        <v xml:space="preserve"> </v>
      </c>
      <c r="U516" s="148" t="str">
        <f>IFERROR(VLOOKUP(Open[[#This Row],[TS BA O B 12.08.23  R]],$AZ$7:$BA$101,2,0)*U$5," ")</f>
        <v xml:space="preserve"> </v>
      </c>
      <c r="V516" s="148" t="str">
        <f>IFERROR(VLOOKUP(Open[[#This Row],[SM LT O A 2.9.23 R]],$AZ$7:$BA$101,2,0)*V$5," ")</f>
        <v xml:space="preserve"> </v>
      </c>
      <c r="W516" s="148" t="str">
        <f>IFERROR(VLOOKUP(Open[[#This Row],[SM LT O B 2.9.23 R]],$AZ$7:$BA$101,2,0)*W$5," ")</f>
        <v xml:space="preserve"> </v>
      </c>
      <c r="X516" s="148" t="str">
        <f>IFERROR(VLOOKUP(Open[[#This Row],[TS LA O 16.9.23 R]],$AZ$7:$BA$101,2,0)*X$5," ")</f>
        <v xml:space="preserve"> </v>
      </c>
      <c r="Y516" s="148" t="str">
        <f>IFERROR(VLOOKUP(Open[[#This Row],[TS ZH O 8.10.23 R]],$AZ$7:$BA$101,2,0)*Y$5," ")</f>
        <v xml:space="preserve"> </v>
      </c>
      <c r="Z516" s="148" t="str">
        <f>IFERROR(VLOOKUP(Open[[#This Row],[TS ZH O/A 6.1.24 R]],$AZ$7:$BA$101,2,0)*Z$5," ")</f>
        <v xml:space="preserve"> </v>
      </c>
      <c r="AA516" s="148" t="str">
        <f>IFERROR(VLOOKUP(Open[[#This Row],[TS ZH O/B 6.1.24 R]],$AZ$7:$BA$101,2,0)*AA$5," ")</f>
        <v xml:space="preserve"> </v>
      </c>
      <c r="AB516" s="148" t="str">
        <f>IFERROR(VLOOKUP(Open[[#This Row],[TS SH O 13.1.24 R]],$AZ$7:$BA$101,2,0)*AB$5," ")</f>
        <v xml:space="preserve"> </v>
      </c>
      <c r="AC516">
        <v>0</v>
      </c>
      <c r="AD516">
        <v>0</v>
      </c>
      <c r="AE516">
        <v>0</v>
      </c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</row>
    <row r="517" spans="1:48">
      <c r="A517" s="53">
        <f>RANK(Open[[#This Row],[PR Punkte]],Open[PR Punkte],0)</f>
        <v>332</v>
      </c>
      <c r="B517">
        <f>IF(Open[[#This Row],[PR Rang beim letzten Turnier]]&gt;Open[[#This Row],[PR Rang]],1,IF(Open[[#This Row],[PR Rang beim letzten Turnier]]=Open[[#This Row],[PR Rang]],0,-1))</f>
        <v>0</v>
      </c>
      <c r="C517" s="53">
        <f>RANK(Open[[#This Row],[PR Punkte]],Open[PR Punkte],0)</f>
        <v>332</v>
      </c>
      <c r="D517" s="7" t="s">
        <v>329</v>
      </c>
      <c r="E517" t="s">
        <v>17</v>
      </c>
      <c r="F517" s="52">
        <f>SUM(Open[[#This Row],[PR 1]:[PR 3]])</f>
        <v>0</v>
      </c>
      <c r="G517" s="52">
        <f>LARGE(Open[[#This Row],[TS ZH O/B 26.03.23]:[PR3]],1)</f>
        <v>0</v>
      </c>
      <c r="H517" s="52">
        <f>LARGE(Open[[#This Row],[TS ZH O/B 26.03.23]:[PR3]],2)</f>
        <v>0</v>
      </c>
      <c r="I517" s="52">
        <f>LARGE(Open[[#This Row],[TS ZH O/B 26.03.23]:[PR3]],3)</f>
        <v>0</v>
      </c>
      <c r="J517" s="1">
        <f t="shared" si="14"/>
        <v>332</v>
      </c>
      <c r="K517" s="52">
        <f t="shared" si="15"/>
        <v>0</v>
      </c>
      <c r="L517" s="52" t="str">
        <f>IFERROR(VLOOKUP(Open[[#This Row],[TS ZH O/B 26.03.23 Rang]],$AZ$7:$BA$101,2,0)*L$5," ")</f>
        <v xml:space="preserve"> </v>
      </c>
      <c r="M517" s="52" t="str">
        <f>IFERROR(VLOOKUP(Open[[#This Row],[TS SG O 29.04.23 Rang]],$AZ$7:$BA$101,2,0)*M$5," ")</f>
        <v xml:space="preserve"> </v>
      </c>
      <c r="N517" s="52" t="str">
        <f>IFERROR(VLOOKUP(Open[[#This Row],[TS ES O 11.06.23 Rang]],$AZ$7:$BA$101,2,0)*N$5," ")</f>
        <v xml:space="preserve"> </v>
      </c>
      <c r="O517" s="52" t="str">
        <f>IFERROR(VLOOKUP(Open[[#This Row],[TS SH O 24.06.23 Rang]],$AZ$7:$BA$101,2,0)*O$5," ")</f>
        <v xml:space="preserve"> </v>
      </c>
      <c r="P517" s="52" t="str">
        <f>IFERROR(VLOOKUP(Open[[#This Row],[TS LU O A 1.6.23 R]],$AZ$7:$BA$101,2,0)*P$5," ")</f>
        <v xml:space="preserve"> </v>
      </c>
      <c r="Q517" s="52" t="str">
        <f>IFERROR(VLOOKUP(Open[[#This Row],[TS LU O B 1.6.23 R]],$AZ$7:$BA$101,2,0)*Q$5," ")</f>
        <v xml:space="preserve"> </v>
      </c>
      <c r="R517" s="52" t="str">
        <f>IFERROR(VLOOKUP(Open[[#This Row],[TS ZH O/A 8.7.23 R]],$AZ$7:$BA$101,2,0)*R$5," ")</f>
        <v xml:space="preserve"> </v>
      </c>
      <c r="S517" s="148" t="str">
        <f>IFERROR(VLOOKUP(Open[[#This Row],[TS ZH O/B 8.7.23 R]],$AZ$7:$BA$101,2,0)*S$5," ")</f>
        <v xml:space="preserve"> </v>
      </c>
      <c r="T517" s="148" t="str">
        <f>IFERROR(VLOOKUP(Open[[#This Row],[TS BA O A 12.08.23 R]],$AZ$7:$BA$101,2,0)*T$5," ")</f>
        <v xml:space="preserve"> </v>
      </c>
      <c r="U517" s="148" t="str">
        <f>IFERROR(VLOOKUP(Open[[#This Row],[TS BA O B 12.08.23  R]],$AZ$7:$BA$101,2,0)*U$5," ")</f>
        <v xml:space="preserve"> </v>
      </c>
      <c r="V517" s="148" t="str">
        <f>IFERROR(VLOOKUP(Open[[#This Row],[SM LT O A 2.9.23 R]],$AZ$7:$BA$101,2,0)*V$5," ")</f>
        <v xml:space="preserve"> </v>
      </c>
      <c r="W517" s="148" t="str">
        <f>IFERROR(VLOOKUP(Open[[#This Row],[SM LT O B 2.9.23 R]],$AZ$7:$BA$101,2,0)*W$5," ")</f>
        <v xml:space="preserve"> </v>
      </c>
      <c r="X517" s="148" t="str">
        <f>IFERROR(VLOOKUP(Open[[#This Row],[TS LA O 16.9.23 R]],$AZ$7:$BA$101,2,0)*X$5," ")</f>
        <v xml:space="preserve"> </v>
      </c>
      <c r="Y517" s="148" t="str">
        <f>IFERROR(VLOOKUP(Open[[#This Row],[TS ZH O 8.10.23 R]],$AZ$7:$BA$101,2,0)*Y$5," ")</f>
        <v xml:space="preserve"> </v>
      </c>
      <c r="Z517" s="148" t="str">
        <f>IFERROR(VLOOKUP(Open[[#This Row],[TS ZH O/A 6.1.24 R]],$AZ$7:$BA$101,2,0)*Z$5," ")</f>
        <v xml:space="preserve"> </v>
      </c>
      <c r="AA517" s="148" t="str">
        <f>IFERROR(VLOOKUP(Open[[#This Row],[TS ZH O/B 6.1.24 R]],$AZ$7:$BA$101,2,0)*AA$5," ")</f>
        <v xml:space="preserve"> </v>
      </c>
      <c r="AB517" s="148" t="str">
        <f>IFERROR(VLOOKUP(Open[[#This Row],[TS SH O 13.1.24 R]],$AZ$7:$BA$101,2,0)*AB$5," ")</f>
        <v xml:space="preserve"> </v>
      </c>
      <c r="AC517">
        <v>0</v>
      </c>
      <c r="AD517">
        <v>0</v>
      </c>
      <c r="AE517">
        <v>0</v>
      </c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</row>
    <row r="518" spans="1:48">
      <c r="A518" s="53">
        <f>RANK(Open[[#This Row],[PR Punkte]],Open[PR Punkte],0)</f>
        <v>332</v>
      </c>
      <c r="B518">
        <f>IF(Open[[#This Row],[PR Rang beim letzten Turnier]]&gt;Open[[#This Row],[PR Rang]],1,IF(Open[[#This Row],[PR Rang beim letzten Turnier]]=Open[[#This Row],[PR Rang]],0,-1))</f>
        <v>0</v>
      </c>
      <c r="C518" s="53">
        <f>RANK(Open[[#This Row],[PR Punkte]],Open[PR Punkte],0)</f>
        <v>332</v>
      </c>
      <c r="D518" s="7" t="s">
        <v>373</v>
      </c>
      <c r="E518" t="s">
        <v>17</v>
      </c>
      <c r="F518" s="52">
        <f>SUM(Open[[#This Row],[PR 1]:[PR 3]])</f>
        <v>0</v>
      </c>
      <c r="G518" s="52">
        <f>LARGE(Open[[#This Row],[TS ZH O/B 26.03.23]:[PR3]],1)</f>
        <v>0</v>
      </c>
      <c r="H518" s="52">
        <f>LARGE(Open[[#This Row],[TS ZH O/B 26.03.23]:[PR3]],2)</f>
        <v>0</v>
      </c>
      <c r="I518" s="52">
        <f>LARGE(Open[[#This Row],[TS ZH O/B 26.03.23]:[PR3]],3)</f>
        <v>0</v>
      </c>
      <c r="J518" s="1">
        <f t="shared" si="14"/>
        <v>332</v>
      </c>
      <c r="K518" s="52">
        <f t="shared" si="15"/>
        <v>0</v>
      </c>
      <c r="L518" s="52" t="str">
        <f>IFERROR(VLOOKUP(Open[[#This Row],[TS ZH O/B 26.03.23 Rang]],$AZ$7:$BA$101,2,0)*L$5," ")</f>
        <v xml:space="preserve"> </v>
      </c>
      <c r="M518" s="52" t="str">
        <f>IFERROR(VLOOKUP(Open[[#This Row],[TS SG O 29.04.23 Rang]],$AZ$7:$BA$101,2,0)*M$5," ")</f>
        <v xml:space="preserve"> </v>
      </c>
      <c r="N518" s="52" t="str">
        <f>IFERROR(VLOOKUP(Open[[#This Row],[TS ES O 11.06.23 Rang]],$AZ$7:$BA$101,2,0)*N$5," ")</f>
        <v xml:space="preserve"> </v>
      </c>
      <c r="O518" s="52" t="str">
        <f>IFERROR(VLOOKUP(Open[[#This Row],[TS SH O 24.06.23 Rang]],$AZ$7:$BA$101,2,0)*O$5," ")</f>
        <v xml:space="preserve"> </v>
      </c>
      <c r="P518" s="52" t="str">
        <f>IFERROR(VLOOKUP(Open[[#This Row],[TS LU O A 1.6.23 R]],$AZ$7:$BA$101,2,0)*P$5," ")</f>
        <v xml:space="preserve"> </v>
      </c>
      <c r="Q518" s="52" t="str">
        <f>IFERROR(VLOOKUP(Open[[#This Row],[TS LU O B 1.6.23 R]],$AZ$7:$BA$101,2,0)*Q$5," ")</f>
        <v xml:space="preserve"> </v>
      </c>
      <c r="R518" s="52" t="str">
        <f>IFERROR(VLOOKUP(Open[[#This Row],[TS ZH O/A 8.7.23 R]],$AZ$7:$BA$101,2,0)*R$5," ")</f>
        <v xml:space="preserve"> </v>
      </c>
      <c r="S518" s="148" t="str">
        <f>IFERROR(VLOOKUP(Open[[#This Row],[TS ZH O/B 8.7.23 R]],$AZ$7:$BA$101,2,0)*S$5," ")</f>
        <v xml:space="preserve"> </v>
      </c>
      <c r="T518" s="148" t="str">
        <f>IFERROR(VLOOKUP(Open[[#This Row],[TS BA O A 12.08.23 R]],$AZ$7:$BA$101,2,0)*T$5," ")</f>
        <v xml:space="preserve"> </v>
      </c>
      <c r="U518" s="148" t="str">
        <f>IFERROR(VLOOKUP(Open[[#This Row],[TS BA O B 12.08.23  R]],$AZ$7:$BA$101,2,0)*U$5," ")</f>
        <v xml:space="preserve"> </v>
      </c>
      <c r="V518" s="148" t="str">
        <f>IFERROR(VLOOKUP(Open[[#This Row],[SM LT O A 2.9.23 R]],$AZ$7:$BA$101,2,0)*V$5," ")</f>
        <v xml:space="preserve"> </v>
      </c>
      <c r="W518" s="148" t="str">
        <f>IFERROR(VLOOKUP(Open[[#This Row],[SM LT O B 2.9.23 R]],$AZ$7:$BA$101,2,0)*W$5," ")</f>
        <v xml:space="preserve"> </v>
      </c>
      <c r="X518" s="148" t="str">
        <f>IFERROR(VLOOKUP(Open[[#This Row],[TS LA O 16.9.23 R]],$AZ$7:$BA$101,2,0)*X$5," ")</f>
        <v xml:space="preserve"> </v>
      </c>
      <c r="Y518" s="148" t="str">
        <f>IFERROR(VLOOKUP(Open[[#This Row],[TS ZH O 8.10.23 R]],$AZ$7:$BA$101,2,0)*Y$5," ")</f>
        <v xml:space="preserve"> </v>
      </c>
      <c r="Z518" s="148" t="str">
        <f>IFERROR(VLOOKUP(Open[[#This Row],[TS ZH O/A 6.1.24 R]],$AZ$7:$BA$101,2,0)*Z$5," ")</f>
        <v xml:space="preserve"> </v>
      </c>
      <c r="AA518" s="148" t="str">
        <f>IFERROR(VLOOKUP(Open[[#This Row],[TS ZH O/B 6.1.24 R]],$AZ$7:$BA$101,2,0)*AA$5," ")</f>
        <v xml:space="preserve"> </v>
      </c>
      <c r="AB518" s="148" t="str">
        <f>IFERROR(VLOOKUP(Open[[#This Row],[TS SH O 13.1.24 R]],$AZ$7:$BA$101,2,0)*AB$5," ")</f>
        <v xml:space="preserve"> </v>
      </c>
      <c r="AC518">
        <v>0</v>
      </c>
      <c r="AD518">
        <v>0</v>
      </c>
      <c r="AE518">
        <v>0</v>
      </c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</row>
    <row r="519" spans="1:48">
      <c r="A519" s="53">
        <f>RANK(Open[[#This Row],[PR Punkte]],Open[PR Punkte],0)</f>
        <v>332</v>
      </c>
      <c r="B519">
        <f>IF(Open[[#This Row],[PR Rang beim letzten Turnier]]&gt;Open[[#This Row],[PR Rang]],1,IF(Open[[#This Row],[PR Rang beim letzten Turnier]]=Open[[#This Row],[PR Rang]],0,-1))</f>
        <v>0</v>
      </c>
      <c r="C519" s="53">
        <f>RANK(Open[[#This Row],[PR Punkte]],Open[PR Punkte],0)</f>
        <v>332</v>
      </c>
      <c r="D519" s="7" t="s">
        <v>319</v>
      </c>
      <c r="E519" t="s">
        <v>17</v>
      </c>
      <c r="F519" s="52">
        <f>SUM(Open[[#This Row],[PR 1]:[PR 3]])</f>
        <v>0</v>
      </c>
      <c r="G519" s="52">
        <f>LARGE(Open[[#This Row],[TS ZH O/B 26.03.23]:[PR3]],1)</f>
        <v>0</v>
      </c>
      <c r="H519" s="52">
        <f>LARGE(Open[[#This Row],[TS ZH O/B 26.03.23]:[PR3]],2)</f>
        <v>0</v>
      </c>
      <c r="I519" s="52">
        <f>LARGE(Open[[#This Row],[TS ZH O/B 26.03.23]:[PR3]],3)</f>
        <v>0</v>
      </c>
      <c r="J519" s="1">
        <f t="shared" ref="J519:J582" si="16">RANK(K519,$K$7:$K$944,0)</f>
        <v>332</v>
      </c>
      <c r="K519" s="52">
        <f t="shared" ref="K519:K582" si="17">SUM(L519:AE519)</f>
        <v>0</v>
      </c>
      <c r="L519" s="52" t="str">
        <f>IFERROR(VLOOKUP(Open[[#This Row],[TS ZH O/B 26.03.23 Rang]],$AZ$7:$BA$101,2,0)*L$5," ")</f>
        <v xml:space="preserve"> </v>
      </c>
      <c r="M519" s="52" t="str">
        <f>IFERROR(VLOOKUP(Open[[#This Row],[TS SG O 29.04.23 Rang]],$AZ$7:$BA$101,2,0)*M$5," ")</f>
        <v xml:space="preserve"> </v>
      </c>
      <c r="N519" s="52" t="str">
        <f>IFERROR(VLOOKUP(Open[[#This Row],[TS ES O 11.06.23 Rang]],$AZ$7:$BA$101,2,0)*N$5," ")</f>
        <v xml:space="preserve"> </v>
      </c>
      <c r="O519" s="52" t="str">
        <f>IFERROR(VLOOKUP(Open[[#This Row],[TS SH O 24.06.23 Rang]],$AZ$7:$BA$101,2,0)*O$5," ")</f>
        <v xml:space="preserve"> </v>
      </c>
      <c r="P519" s="52" t="str">
        <f>IFERROR(VLOOKUP(Open[[#This Row],[TS LU O A 1.6.23 R]],$AZ$7:$BA$101,2,0)*P$5," ")</f>
        <v xml:space="preserve"> </v>
      </c>
      <c r="Q519" s="52" t="str">
        <f>IFERROR(VLOOKUP(Open[[#This Row],[TS LU O B 1.6.23 R]],$AZ$7:$BA$101,2,0)*Q$5," ")</f>
        <v xml:space="preserve"> </v>
      </c>
      <c r="R519" s="52" t="str">
        <f>IFERROR(VLOOKUP(Open[[#This Row],[TS ZH O/A 8.7.23 R]],$AZ$7:$BA$101,2,0)*R$5," ")</f>
        <v xml:space="preserve"> </v>
      </c>
      <c r="S519" s="148" t="str">
        <f>IFERROR(VLOOKUP(Open[[#This Row],[TS ZH O/B 8.7.23 R]],$AZ$7:$BA$101,2,0)*S$5," ")</f>
        <v xml:space="preserve"> </v>
      </c>
      <c r="T519" s="148" t="str">
        <f>IFERROR(VLOOKUP(Open[[#This Row],[TS BA O A 12.08.23 R]],$AZ$7:$BA$101,2,0)*T$5," ")</f>
        <v xml:space="preserve"> </v>
      </c>
      <c r="U519" s="148" t="str">
        <f>IFERROR(VLOOKUP(Open[[#This Row],[TS BA O B 12.08.23  R]],$AZ$7:$BA$101,2,0)*U$5," ")</f>
        <v xml:space="preserve"> </v>
      </c>
      <c r="V519" s="148" t="str">
        <f>IFERROR(VLOOKUP(Open[[#This Row],[SM LT O A 2.9.23 R]],$AZ$7:$BA$101,2,0)*V$5," ")</f>
        <v xml:space="preserve"> </v>
      </c>
      <c r="W519" s="148" t="str">
        <f>IFERROR(VLOOKUP(Open[[#This Row],[SM LT O B 2.9.23 R]],$AZ$7:$BA$101,2,0)*W$5," ")</f>
        <v xml:space="preserve"> </v>
      </c>
      <c r="X519" s="148" t="str">
        <f>IFERROR(VLOOKUP(Open[[#This Row],[TS LA O 16.9.23 R]],$AZ$7:$BA$101,2,0)*X$5," ")</f>
        <v xml:space="preserve"> </v>
      </c>
      <c r="Y519" s="148" t="str">
        <f>IFERROR(VLOOKUP(Open[[#This Row],[TS ZH O 8.10.23 R]],$AZ$7:$BA$101,2,0)*Y$5," ")</f>
        <v xml:space="preserve"> </v>
      </c>
      <c r="Z519" s="148" t="str">
        <f>IFERROR(VLOOKUP(Open[[#This Row],[TS ZH O/A 6.1.24 R]],$AZ$7:$BA$101,2,0)*Z$5," ")</f>
        <v xml:space="preserve"> </v>
      </c>
      <c r="AA519" s="148" t="str">
        <f>IFERROR(VLOOKUP(Open[[#This Row],[TS ZH O/B 6.1.24 R]],$AZ$7:$BA$101,2,0)*AA$5," ")</f>
        <v xml:space="preserve"> </v>
      </c>
      <c r="AB519" s="148" t="str">
        <f>IFERROR(VLOOKUP(Open[[#This Row],[TS SH O 13.1.24 R]],$AZ$7:$BA$101,2,0)*AB$5," ")</f>
        <v xml:space="preserve"> </v>
      </c>
      <c r="AC519">
        <v>0</v>
      </c>
      <c r="AD519">
        <v>0</v>
      </c>
      <c r="AE519">
        <v>0</v>
      </c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</row>
    <row r="520" spans="1:48">
      <c r="A520" s="53">
        <f>RANK(Open[[#This Row],[PR Punkte]],Open[PR Punkte],0)</f>
        <v>332</v>
      </c>
      <c r="B520">
        <f>IF(Open[[#This Row],[PR Rang beim letzten Turnier]]&gt;Open[[#This Row],[PR Rang]],1,IF(Open[[#This Row],[PR Rang beim letzten Turnier]]=Open[[#This Row],[PR Rang]],0,-1))</f>
        <v>0</v>
      </c>
      <c r="C520" s="53">
        <f>RANK(Open[[#This Row],[PR Punkte]],Open[PR Punkte],0)</f>
        <v>332</v>
      </c>
      <c r="D520" s="7" t="s">
        <v>321</v>
      </c>
      <c r="E520" t="s">
        <v>17</v>
      </c>
      <c r="F520" s="52">
        <f>SUM(Open[[#This Row],[PR 1]:[PR 3]])</f>
        <v>0</v>
      </c>
      <c r="G520" s="52">
        <f>LARGE(Open[[#This Row],[TS ZH O/B 26.03.23]:[PR3]],1)</f>
        <v>0</v>
      </c>
      <c r="H520" s="52">
        <f>LARGE(Open[[#This Row],[TS ZH O/B 26.03.23]:[PR3]],2)</f>
        <v>0</v>
      </c>
      <c r="I520" s="52">
        <f>LARGE(Open[[#This Row],[TS ZH O/B 26.03.23]:[PR3]],3)</f>
        <v>0</v>
      </c>
      <c r="J520" s="1">
        <f t="shared" si="16"/>
        <v>332</v>
      </c>
      <c r="K520" s="52">
        <f t="shared" si="17"/>
        <v>0</v>
      </c>
      <c r="L520" s="52" t="str">
        <f>IFERROR(VLOOKUP(Open[[#This Row],[TS ZH O/B 26.03.23 Rang]],$AZ$7:$BA$101,2,0)*L$5," ")</f>
        <v xml:space="preserve"> </v>
      </c>
      <c r="M520" s="52" t="str">
        <f>IFERROR(VLOOKUP(Open[[#This Row],[TS SG O 29.04.23 Rang]],$AZ$7:$BA$101,2,0)*M$5," ")</f>
        <v xml:space="preserve"> </v>
      </c>
      <c r="N520" s="52" t="str">
        <f>IFERROR(VLOOKUP(Open[[#This Row],[TS ES O 11.06.23 Rang]],$AZ$7:$BA$101,2,0)*N$5," ")</f>
        <v xml:space="preserve"> </v>
      </c>
      <c r="O520" s="52" t="str">
        <f>IFERROR(VLOOKUP(Open[[#This Row],[TS SH O 24.06.23 Rang]],$AZ$7:$BA$101,2,0)*O$5," ")</f>
        <v xml:space="preserve"> </v>
      </c>
      <c r="P520" s="52" t="str">
        <f>IFERROR(VLOOKUP(Open[[#This Row],[TS LU O A 1.6.23 R]],$AZ$7:$BA$101,2,0)*P$5," ")</f>
        <v xml:space="preserve"> </v>
      </c>
      <c r="Q520" s="52" t="str">
        <f>IFERROR(VLOOKUP(Open[[#This Row],[TS LU O B 1.6.23 R]],$AZ$7:$BA$101,2,0)*Q$5," ")</f>
        <v xml:space="preserve"> </v>
      </c>
      <c r="R520" s="52" t="str">
        <f>IFERROR(VLOOKUP(Open[[#This Row],[TS ZH O/A 8.7.23 R]],$AZ$7:$BA$101,2,0)*R$5," ")</f>
        <v xml:space="preserve"> </v>
      </c>
      <c r="S520" s="148" t="str">
        <f>IFERROR(VLOOKUP(Open[[#This Row],[TS ZH O/B 8.7.23 R]],$AZ$7:$BA$101,2,0)*S$5," ")</f>
        <v xml:space="preserve"> </v>
      </c>
      <c r="T520" s="148" t="str">
        <f>IFERROR(VLOOKUP(Open[[#This Row],[TS BA O A 12.08.23 R]],$AZ$7:$BA$101,2,0)*T$5," ")</f>
        <v xml:space="preserve"> </v>
      </c>
      <c r="U520" s="148" t="str">
        <f>IFERROR(VLOOKUP(Open[[#This Row],[TS BA O B 12.08.23  R]],$AZ$7:$BA$101,2,0)*U$5," ")</f>
        <v xml:space="preserve"> </v>
      </c>
      <c r="V520" s="148" t="str">
        <f>IFERROR(VLOOKUP(Open[[#This Row],[SM LT O A 2.9.23 R]],$AZ$7:$BA$101,2,0)*V$5," ")</f>
        <v xml:space="preserve"> </v>
      </c>
      <c r="W520" s="148" t="str">
        <f>IFERROR(VLOOKUP(Open[[#This Row],[SM LT O B 2.9.23 R]],$AZ$7:$BA$101,2,0)*W$5," ")</f>
        <v xml:space="preserve"> </v>
      </c>
      <c r="X520" s="148" t="str">
        <f>IFERROR(VLOOKUP(Open[[#This Row],[TS LA O 16.9.23 R]],$AZ$7:$BA$101,2,0)*X$5," ")</f>
        <v xml:space="preserve"> </v>
      </c>
      <c r="Y520" s="148" t="str">
        <f>IFERROR(VLOOKUP(Open[[#This Row],[TS ZH O 8.10.23 R]],$AZ$7:$BA$101,2,0)*Y$5," ")</f>
        <v xml:space="preserve"> </v>
      </c>
      <c r="Z520" s="148" t="str">
        <f>IFERROR(VLOOKUP(Open[[#This Row],[TS ZH O/A 6.1.24 R]],$AZ$7:$BA$101,2,0)*Z$5," ")</f>
        <v xml:space="preserve"> </v>
      </c>
      <c r="AA520" s="148" t="str">
        <f>IFERROR(VLOOKUP(Open[[#This Row],[TS ZH O/B 6.1.24 R]],$AZ$7:$BA$101,2,0)*AA$5," ")</f>
        <v xml:space="preserve"> </v>
      </c>
      <c r="AB520" s="148" t="str">
        <f>IFERROR(VLOOKUP(Open[[#This Row],[TS SH O 13.1.24 R]],$AZ$7:$BA$101,2,0)*AB$5," ")</f>
        <v xml:space="preserve"> </v>
      </c>
      <c r="AC520">
        <v>0</v>
      </c>
      <c r="AD520">
        <v>0</v>
      </c>
      <c r="AE520">
        <v>0</v>
      </c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</row>
    <row r="521" spans="1:48">
      <c r="A521" s="53">
        <f>RANK(Open[[#This Row],[PR Punkte]],Open[PR Punkte],0)</f>
        <v>332</v>
      </c>
      <c r="B521">
        <f>IF(Open[[#This Row],[PR Rang beim letzten Turnier]]&gt;Open[[#This Row],[PR Rang]],1,IF(Open[[#This Row],[PR Rang beim letzten Turnier]]=Open[[#This Row],[PR Rang]],0,-1))</f>
        <v>0</v>
      </c>
      <c r="C521" s="53">
        <f>RANK(Open[[#This Row],[PR Punkte]],Open[PR Punkte],0)</f>
        <v>332</v>
      </c>
      <c r="D521" s="7" t="s">
        <v>330</v>
      </c>
      <c r="E521" t="s">
        <v>17</v>
      </c>
      <c r="F521" s="52">
        <f>SUM(Open[[#This Row],[PR 1]:[PR 3]])</f>
        <v>0</v>
      </c>
      <c r="G521" s="52">
        <f>LARGE(Open[[#This Row],[TS ZH O/B 26.03.23]:[PR3]],1)</f>
        <v>0</v>
      </c>
      <c r="H521" s="52">
        <f>LARGE(Open[[#This Row],[TS ZH O/B 26.03.23]:[PR3]],2)</f>
        <v>0</v>
      </c>
      <c r="I521" s="52">
        <f>LARGE(Open[[#This Row],[TS ZH O/B 26.03.23]:[PR3]],3)</f>
        <v>0</v>
      </c>
      <c r="J521" s="1">
        <f t="shared" si="16"/>
        <v>332</v>
      </c>
      <c r="K521" s="52">
        <f t="shared" si="17"/>
        <v>0</v>
      </c>
      <c r="L521" s="52" t="str">
        <f>IFERROR(VLOOKUP(Open[[#This Row],[TS ZH O/B 26.03.23 Rang]],$AZ$7:$BA$101,2,0)*L$5," ")</f>
        <v xml:space="preserve"> </v>
      </c>
      <c r="M521" s="52" t="str">
        <f>IFERROR(VLOOKUP(Open[[#This Row],[TS SG O 29.04.23 Rang]],$AZ$7:$BA$101,2,0)*M$5," ")</f>
        <v xml:space="preserve"> </v>
      </c>
      <c r="N521" s="52" t="str">
        <f>IFERROR(VLOOKUP(Open[[#This Row],[TS ES O 11.06.23 Rang]],$AZ$7:$BA$101,2,0)*N$5," ")</f>
        <v xml:space="preserve"> </v>
      </c>
      <c r="O521" s="52" t="str">
        <f>IFERROR(VLOOKUP(Open[[#This Row],[TS SH O 24.06.23 Rang]],$AZ$7:$BA$101,2,0)*O$5," ")</f>
        <v xml:space="preserve"> </v>
      </c>
      <c r="P521" s="52" t="str">
        <f>IFERROR(VLOOKUP(Open[[#This Row],[TS LU O A 1.6.23 R]],$AZ$7:$BA$101,2,0)*P$5," ")</f>
        <v xml:space="preserve"> </v>
      </c>
      <c r="Q521" s="52" t="str">
        <f>IFERROR(VLOOKUP(Open[[#This Row],[TS LU O B 1.6.23 R]],$AZ$7:$BA$101,2,0)*Q$5," ")</f>
        <v xml:space="preserve"> </v>
      </c>
      <c r="R521" s="52" t="str">
        <f>IFERROR(VLOOKUP(Open[[#This Row],[TS ZH O/A 8.7.23 R]],$AZ$7:$BA$101,2,0)*R$5," ")</f>
        <v xml:space="preserve"> </v>
      </c>
      <c r="S521" s="148" t="str">
        <f>IFERROR(VLOOKUP(Open[[#This Row],[TS ZH O/B 8.7.23 R]],$AZ$7:$BA$101,2,0)*S$5," ")</f>
        <v xml:space="preserve"> </v>
      </c>
      <c r="T521" s="148" t="str">
        <f>IFERROR(VLOOKUP(Open[[#This Row],[TS BA O A 12.08.23 R]],$AZ$7:$BA$101,2,0)*T$5," ")</f>
        <v xml:space="preserve"> </v>
      </c>
      <c r="U521" s="148" t="str">
        <f>IFERROR(VLOOKUP(Open[[#This Row],[TS BA O B 12.08.23  R]],$AZ$7:$BA$101,2,0)*U$5," ")</f>
        <v xml:space="preserve"> </v>
      </c>
      <c r="V521" s="148" t="str">
        <f>IFERROR(VLOOKUP(Open[[#This Row],[SM LT O A 2.9.23 R]],$AZ$7:$BA$101,2,0)*V$5," ")</f>
        <v xml:space="preserve"> </v>
      </c>
      <c r="W521" s="148" t="str">
        <f>IFERROR(VLOOKUP(Open[[#This Row],[SM LT O B 2.9.23 R]],$AZ$7:$BA$101,2,0)*W$5," ")</f>
        <v xml:space="preserve"> </v>
      </c>
      <c r="X521" s="148" t="str">
        <f>IFERROR(VLOOKUP(Open[[#This Row],[TS LA O 16.9.23 R]],$AZ$7:$BA$101,2,0)*X$5," ")</f>
        <v xml:space="preserve"> </v>
      </c>
      <c r="Y521" s="148" t="str">
        <f>IFERROR(VLOOKUP(Open[[#This Row],[TS ZH O 8.10.23 R]],$AZ$7:$BA$101,2,0)*Y$5," ")</f>
        <v xml:space="preserve"> </v>
      </c>
      <c r="Z521" s="148" t="str">
        <f>IFERROR(VLOOKUP(Open[[#This Row],[TS ZH O/A 6.1.24 R]],$AZ$7:$BA$101,2,0)*Z$5," ")</f>
        <v xml:space="preserve"> </v>
      </c>
      <c r="AA521" s="148" t="str">
        <f>IFERROR(VLOOKUP(Open[[#This Row],[TS ZH O/B 6.1.24 R]],$AZ$7:$BA$101,2,0)*AA$5," ")</f>
        <v xml:space="preserve"> </v>
      </c>
      <c r="AB521" s="148" t="str">
        <f>IFERROR(VLOOKUP(Open[[#This Row],[TS SH O 13.1.24 R]],$AZ$7:$BA$101,2,0)*AB$5," ")</f>
        <v xml:space="preserve"> </v>
      </c>
      <c r="AC521">
        <v>0</v>
      </c>
      <c r="AD521">
        <v>0</v>
      </c>
      <c r="AE521">
        <v>0</v>
      </c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</row>
    <row r="522" spans="1:48">
      <c r="A522" s="53">
        <f>RANK(Open[[#This Row],[PR Punkte]],Open[PR Punkte],0)</f>
        <v>332</v>
      </c>
      <c r="B522">
        <f>IF(Open[[#This Row],[PR Rang beim letzten Turnier]]&gt;Open[[#This Row],[PR Rang]],1,IF(Open[[#This Row],[PR Rang beim letzten Turnier]]=Open[[#This Row],[PR Rang]],0,-1))</f>
        <v>0</v>
      </c>
      <c r="C522" s="53">
        <f>RANK(Open[[#This Row],[PR Punkte]],Open[PR Punkte],0)</f>
        <v>332</v>
      </c>
      <c r="D522" s="7" t="s">
        <v>372</v>
      </c>
      <c r="E522" t="s">
        <v>17</v>
      </c>
      <c r="F522" s="52">
        <f>SUM(Open[[#This Row],[PR 1]:[PR 3]])</f>
        <v>0</v>
      </c>
      <c r="G522" s="52">
        <f>LARGE(Open[[#This Row],[TS ZH O/B 26.03.23]:[PR3]],1)</f>
        <v>0</v>
      </c>
      <c r="H522" s="52">
        <f>LARGE(Open[[#This Row],[TS ZH O/B 26.03.23]:[PR3]],2)</f>
        <v>0</v>
      </c>
      <c r="I522" s="52">
        <f>LARGE(Open[[#This Row],[TS ZH O/B 26.03.23]:[PR3]],3)</f>
        <v>0</v>
      </c>
      <c r="J522" s="1">
        <f t="shared" si="16"/>
        <v>332</v>
      </c>
      <c r="K522" s="52">
        <f t="shared" si="17"/>
        <v>0</v>
      </c>
      <c r="L522" s="52" t="str">
        <f>IFERROR(VLOOKUP(Open[[#This Row],[TS ZH O/B 26.03.23 Rang]],$AZ$7:$BA$101,2,0)*L$5," ")</f>
        <v xml:space="preserve"> </v>
      </c>
      <c r="M522" s="52" t="str">
        <f>IFERROR(VLOOKUP(Open[[#This Row],[TS SG O 29.04.23 Rang]],$AZ$7:$BA$101,2,0)*M$5," ")</f>
        <v xml:space="preserve"> </v>
      </c>
      <c r="N522" s="52" t="str">
        <f>IFERROR(VLOOKUP(Open[[#This Row],[TS ES O 11.06.23 Rang]],$AZ$7:$BA$101,2,0)*N$5," ")</f>
        <v xml:space="preserve"> </v>
      </c>
      <c r="O522" s="52" t="str">
        <f>IFERROR(VLOOKUP(Open[[#This Row],[TS SH O 24.06.23 Rang]],$AZ$7:$BA$101,2,0)*O$5," ")</f>
        <v xml:space="preserve"> </v>
      </c>
      <c r="P522" s="52" t="str">
        <f>IFERROR(VLOOKUP(Open[[#This Row],[TS LU O A 1.6.23 R]],$AZ$7:$BA$101,2,0)*P$5," ")</f>
        <v xml:space="preserve"> </v>
      </c>
      <c r="Q522" s="52" t="str">
        <f>IFERROR(VLOOKUP(Open[[#This Row],[TS LU O B 1.6.23 R]],$AZ$7:$BA$101,2,0)*Q$5," ")</f>
        <v xml:space="preserve"> </v>
      </c>
      <c r="R522" s="52" t="str">
        <f>IFERROR(VLOOKUP(Open[[#This Row],[TS ZH O/A 8.7.23 R]],$AZ$7:$BA$101,2,0)*R$5," ")</f>
        <v xml:space="preserve"> </v>
      </c>
      <c r="S522" s="148" t="str">
        <f>IFERROR(VLOOKUP(Open[[#This Row],[TS ZH O/B 8.7.23 R]],$AZ$7:$BA$101,2,0)*S$5," ")</f>
        <v xml:space="preserve"> </v>
      </c>
      <c r="T522" s="148" t="str">
        <f>IFERROR(VLOOKUP(Open[[#This Row],[TS BA O A 12.08.23 R]],$AZ$7:$BA$101,2,0)*T$5," ")</f>
        <v xml:space="preserve"> </v>
      </c>
      <c r="U522" s="148" t="str">
        <f>IFERROR(VLOOKUP(Open[[#This Row],[TS BA O B 12.08.23  R]],$AZ$7:$BA$101,2,0)*U$5," ")</f>
        <v xml:space="preserve"> </v>
      </c>
      <c r="V522" s="148" t="str">
        <f>IFERROR(VLOOKUP(Open[[#This Row],[SM LT O A 2.9.23 R]],$AZ$7:$BA$101,2,0)*V$5," ")</f>
        <v xml:space="preserve"> </v>
      </c>
      <c r="W522" s="148" t="str">
        <f>IFERROR(VLOOKUP(Open[[#This Row],[SM LT O B 2.9.23 R]],$AZ$7:$BA$101,2,0)*W$5," ")</f>
        <v xml:space="preserve"> </v>
      </c>
      <c r="X522" s="148" t="str">
        <f>IFERROR(VLOOKUP(Open[[#This Row],[TS LA O 16.9.23 R]],$AZ$7:$BA$101,2,0)*X$5," ")</f>
        <v xml:space="preserve"> </v>
      </c>
      <c r="Y522" s="148" t="str">
        <f>IFERROR(VLOOKUP(Open[[#This Row],[TS ZH O 8.10.23 R]],$AZ$7:$BA$101,2,0)*Y$5," ")</f>
        <v xml:space="preserve"> </v>
      </c>
      <c r="Z522" s="148" t="str">
        <f>IFERROR(VLOOKUP(Open[[#This Row],[TS ZH O/A 6.1.24 R]],$AZ$7:$BA$101,2,0)*Z$5," ")</f>
        <v xml:space="preserve"> </v>
      </c>
      <c r="AA522" s="148" t="str">
        <f>IFERROR(VLOOKUP(Open[[#This Row],[TS ZH O/B 6.1.24 R]],$AZ$7:$BA$101,2,0)*AA$5," ")</f>
        <v xml:space="preserve"> </v>
      </c>
      <c r="AB522" s="148" t="str">
        <f>IFERROR(VLOOKUP(Open[[#This Row],[TS SH O 13.1.24 R]],$AZ$7:$BA$101,2,0)*AB$5," ")</f>
        <v xml:space="preserve"> </v>
      </c>
      <c r="AC522">
        <v>0</v>
      </c>
      <c r="AD522">
        <v>0</v>
      </c>
      <c r="AE522">
        <v>0</v>
      </c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</row>
    <row r="523" spans="1:48">
      <c r="A523" s="53">
        <f>RANK(Open[[#This Row],[PR Punkte]],Open[PR Punkte],0)</f>
        <v>332</v>
      </c>
      <c r="B523">
        <f>IF(Open[[#This Row],[PR Rang beim letzten Turnier]]&gt;Open[[#This Row],[PR Rang]],1,IF(Open[[#This Row],[PR Rang beim letzten Turnier]]=Open[[#This Row],[PR Rang]],0,-1))</f>
        <v>0</v>
      </c>
      <c r="C523" s="53">
        <f>RANK(Open[[#This Row],[PR Punkte]],Open[PR Punkte],0)</f>
        <v>332</v>
      </c>
      <c r="D523" s="7" t="s">
        <v>317</v>
      </c>
      <c r="E523" t="s">
        <v>17</v>
      </c>
      <c r="F523" s="52">
        <f>SUM(Open[[#This Row],[PR 1]:[PR 3]])</f>
        <v>0</v>
      </c>
      <c r="G523" s="52">
        <f>LARGE(Open[[#This Row],[TS ZH O/B 26.03.23]:[PR3]],1)</f>
        <v>0</v>
      </c>
      <c r="H523" s="52">
        <f>LARGE(Open[[#This Row],[TS ZH O/B 26.03.23]:[PR3]],2)</f>
        <v>0</v>
      </c>
      <c r="I523" s="52">
        <f>LARGE(Open[[#This Row],[TS ZH O/B 26.03.23]:[PR3]],3)</f>
        <v>0</v>
      </c>
      <c r="J523" s="1">
        <f t="shared" si="16"/>
        <v>332</v>
      </c>
      <c r="K523" s="52">
        <f t="shared" si="17"/>
        <v>0</v>
      </c>
      <c r="L523" s="52" t="str">
        <f>IFERROR(VLOOKUP(Open[[#This Row],[TS ZH O/B 26.03.23 Rang]],$AZ$7:$BA$101,2,0)*L$5," ")</f>
        <v xml:space="preserve"> </v>
      </c>
      <c r="M523" s="52" t="str">
        <f>IFERROR(VLOOKUP(Open[[#This Row],[TS SG O 29.04.23 Rang]],$AZ$7:$BA$101,2,0)*M$5," ")</f>
        <v xml:space="preserve"> </v>
      </c>
      <c r="N523" s="52" t="str">
        <f>IFERROR(VLOOKUP(Open[[#This Row],[TS ES O 11.06.23 Rang]],$AZ$7:$BA$101,2,0)*N$5," ")</f>
        <v xml:space="preserve"> </v>
      </c>
      <c r="O523" s="52" t="str">
        <f>IFERROR(VLOOKUP(Open[[#This Row],[TS SH O 24.06.23 Rang]],$AZ$7:$BA$101,2,0)*O$5," ")</f>
        <v xml:space="preserve"> </v>
      </c>
      <c r="P523" s="52" t="str">
        <f>IFERROR(VLOOKUP(Open[[#This Row],[TS LU O A 1.6.23 R]],$AZ$7:$BA$101,2,0)*P$5," ")</f>
        <v xml:space="preserve"> </v>
      </c>
      <c r="Q523" s="52" t="str">
        <f>IFERROR(VLOOKUP(Open[[#This Row],[TS LU O B 1.6.23 R]],$AZ$7:$BA$101,2,0)*Q$5," ")</f>
        <v xml:space="preserve"> </v>
      </c>
      <c r="R523" s="52" t="str">
        <f>IFERROR(VLOOKUP(Open[[#This Row],[TS ZH O/A 8.7.23 R]],$AZ$7:$BA$101,2,0)*R$5," ")</f>
        <v xml:space="preserve"> </v>
      </c>
      <c r="S523" s="148" t="str">
        <f>IFERROR(VLOOKUP(Open[[#This Row],[TS ZH O/B 8.7.23 R]],$AZ$7:$BA$101,2,0)*S$5," ")</f>
        <v xml:space="preserve"> </v>
      </c>
      <c r="T523" s="148" t="str">
        <f>IFERROR(VLOOKUP(Open[[#This Row],[TS BA O A 12.08.23 R]],$AZ$7:$BA$101,2,0)*T$5," ")</f>
        <v xml:space="preserve"> </v>
      </c>
      <c r="U523" s="148" t="str">
        <f>IFERROR(VLOOKUP(Open[[#This Row],[TS BA O B 12.08.23  R]],$AZ$7:$BA$101,2,0)*U$5," ")</f>
        <v xml:space="preserve"> </v>
      </c>
      <c r="V523" s="148" t="str">
        <f>IFERROR(VLOOKUP(Open[[#This Row],[SM LT O A 2.9.23 R]],$AZ$7:$BA$101,2,0)*V$5," ")</f>
        <v xml:space="preserve"> </v>
      </c>
      <c r="W523" s="148" t="str">
        <f>IFERROR(VLOOKUP(Open[[#This Row],[SM LT O B 2.9.23 R]],$AZ$7:$BA$101,2,0)*W$5," ")</f>
        <v xml:space="preserve"> </v>
      </c>
      <c r="X523" s="148" t="str">
        <f>IFERROR(VLOOKUP(Open[[#This Row],[TS LA O 16.9.23 R]],$AZ$7:$BA$101,2,0)*X$5," ")</f>
        <v xml:space="preserve"> </v>
      </c>
      <c r="Y523" s="148" t="str">
        <f>IFERROR(VLOOKUP(Open[[#This Row],[TS ZH O 8.10.23 R]],$AZ$7:$BA$101,2,0)*Y$5," ")</f>
        <v xml:space="preserve"> </v>
      </c>
      <c r="Z523" s="148" t="str">
        <f>IFERROR(VLOOKUP(Open[[#This Row],[TS ZH O/A 6.1.24 R]],$AZ$7:$BA$101,2,0)*Z$5," ")</f>
        <v xml:space="preserve"> </v>
      </c>
      <c r="AA523" s="148" t="str">
        <f>IFERROR(VLOOKUP(Open[[#This Row],[TS ZH O/B 6.1.24 R]],$AZ$7:$BA$101,2,0)*AA$5," ")</f>
        <v xml:space="preserve"> </v>
      </c>
      <c r="AB523" s="148" t="str">
        <f>IFERROR(VLOOKUP(Open[[#This Row],[TS SH O 13.1.24 R]],$AZ$7:$BA$101,2,0)*AB$5," ")</f>
        <v xml:space="preserve"> </v>
      </c>
      <c r="AC523">
        <v>0</v>
      </c>
      <c r="AD523">
        <v>0</v>
      </c>
      <c r="AE523">
        <v>0</v>
      </c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</row>
    <row r="524" spans="1:48">
      <c r="A524" s="53">
        <f>RANK(Open[[#This Row],[PR Punkte]],Open[PR Punkte],0)</f>
        <v>332</v>
      </c>
      <c r="B524">
        <f>IF(Open[[#This Row],[PR Rang beim letzten Turnier]]&gt;Open[[#This Row],[PR Rang]],1,IF(Open[[#This Row],[PR Rang beim letzten Turnier]]=Open[[#This Row],[PR Rang]],0,-1))</f>
        <v>0</v>
      </c>
      <c r="C524" s="53">
        <f>RANK(Open[[#This Row],[PR Punkte]],Open[PR Punkte],0)</f>
        <v>332</v>
      </c>
      <c r="D524" s="7" t="s">
        <v>331</v>
      </c>
      <c r="E524" t="s">
        <v>17</v>
      </c>
      <c r="F524" s="52">
        <f>SUM(Open[[#This Row],[PR 1]:[PR 3]])</f>
        <v>0</v>
      </c>
      <c r="G524" s="52">
        <f>LARGE(Open[[#This Row],[TS ZH O/B 26.03.23]:[PR3]],1)</f>
        <v>0</v>
      </c>
      <c r="H524" s="52">
        <f>LARGE(Open[[#This Row],[TS ZH O/B 26.03.23]:[PR3]],2)</f>
        <v>0</v>
      </c>
      <c r="I524" s="52">
        <f>LARGE(Open[[#This Row],[TS ZH O/B 26.03.23]:[PR3]],3)</f>
        <v>0</v>
      </c>
      <c r="J524" s="1">
        <f t="shared" si="16"/>
        <v>332</v>
      </c>
      <c r="K524" s="52">
        <f t="shared" si="17"/>
        <v>0</v>
      </c>
      <c r="L524" s="52" t="str">
        <f>IFERROR(VLOOKUP(Open[[#This Row],[TS ZH O/B 26.03.23 Rang]],$AZ$7:$BA$101,2,0)*L$5," ")</f>
        <v xml:space="preserve"> </v>
      </c>
      <c r="M524" s="52" t="str">
        <f>IFERROR(VLOOKUP(Open[[#This Row],[TS SG O 29.04.23 Rang]],$AZ$7:$BA$101,2,0)*M$5," ")</f>
        <v xml:space="preserve"> </v>
      </c>
      <c r="N524" s="52" t="str">
        <f>IFERROR(VLOOKUP(Open[[#This Row],[TS ES O 11.06.23 Rang]],$AZ$7:$BA$101,2,0)*N$5," ")</f>
        <v xml:space="preserve"> </v>
      </c>
      <c r="O524" s="52" t="str">
        <f>IFERROR(VLOOKUP(Open[[#This Row],[TS SH O 24.06.23 Rang]],$AZ$7:$BA$101,2,0)*O$5," ")</f>
        <v xml:space="preserve"> </v>
      </c>
      <c r="P524" s="52" t="str">
        <f>IFERROR(VLOOKUP(Open[[#This Row],[TS LU O A 1.6.23 R]],$AZ$7:$BA$101,2,0)*P$5," ")</f>
        <v xml:space="preserve"> </v>
      </c>
      <c r="Q524" s="52" t="str">
        <f>IFERROR(VLOOKUP(Open[[#This Row],[TS LU O B 1.6.23 R]],$AZ$7:$BA$101,2,0)*Q$5," ")</f>
        <v xml:space="preserve"> </v>
      </c>
      <c r="R524" s="52" t="str">
        <f>IFERROR(VLOOKUP(Open[[#This Row],[TS ZH O/A 8.7.23 R]],$AZ$7:$BA$101,2,0)*R$5," ")</f>
        <v xml:space="preserve"> </v>
      </c>
      <c r="S524" s="148" t="str">
        <f>IFERROR(VLOOKUP(Open[[#This Row],[TS ZH O/B 8.7.23 R]],$AZ$7:$BA$101,2,0)*S$5," ")</f>
        <v xml:space="preserve"> </v>
      </c>
      <c r="T524" s="148" t="str">
        <f>IFERROR(VLOOKUP(Open[[#This Row],[TS BA O A 12.08.23 R]],$AZ$7:$BA$101,2,0)*T$5," ")</f>
        <v xml:space="preserve"> </v>
      </c>
      <c r="U524" s="148" t="str">
        <f>IFERROR(VLOOKUP(Open[[#This Row],[TS BA O B 12.08.23  R]],$AZ$7:$BA$101,2,0)*U$5," ")</f>
        <v xml:space="preserve"> </v>
      </c>
      <c r="V524" s="148" t="str">
        <f>IFERROR(VLOOKUP(Open[[#This Row],[SM LT O A 2.9.23 R]],$AZ$7:$BA$101,2,0)*V$5," ")</f>
        <v xml:space="preserve"> </v>
      </c>
      <c r="W524" s="148" t="str">
        <f>IFERROR(VLOOKUP(Open[[#This Row],[SM LT O B 2.9.23 R]],$AZ$7:$BA$101,2,0)*W$5," ")</f>
        <v xml:space="preserve"> </v>
      </c>
      <c r="X524" s="148" t="str">
        <f>IFERROR(VLOOKUP(Open[[#This Row],[TS LA O 16.9.23 R]],$AZ$7:$BA$101,2,0)*X$5," ")</f>
        <v xml:space="preserve"> </v>
      </c>
      <c r="Y524" s="148" t="str">
        <f>IFERROR(VLOOKUP(Open[[#This Row],[TS ZH O 8.10.23 R]],$AZ$7:$BA$101,2,0)*Y$5," ")</f>
        <v xml:space="preserve"> </v>
      </c>
      <c r="Z524" s="148" t="str">
        <f>IFERROR(VLOOKUP(Open[[#This Row],[TS ZH O/A 6.1.24 R]],$AZ$7:$BA$101,2,0)*Z$5," ")</f>
        <v xml:space="preserve"> </v>
      </c>
      <c r="AA524" s="148" t="str">
        <f>IFERROR(VLOOKUP(Open[[#This Row],[TS ZH O/B 6.1.24 R]],$AZ$7:$BA$101,2,0)*AA$5," ")</f>
        <v xml:space="preserve"> </v>
      </c>
      <c r="AB524" s="148" t="str">
        <f>IFERROR(VLOOKUP(Open[[#This Row],[TS SH O 13.1.24 R]],$AZ$7:$BA$101,2,0)*AB$5," ")</f>
        <v xml:space="preserve"> </v>
      </c>
      <c r="AC524">
        <v>0</v>
      </c>
      <c r="AD524">
        <v>0</v>
      </c>
      <c r="AE524">
        <v>0</v>
      </c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</row>
    <row r="525" spans="1:48">
      <c r="A525" s="53">
        <f>RANK(Open[[#This Row],[PR Punkte]],Open[PR Punkte],0)</f>
        <v>332</v>
      </c>
      <c r="B525">
        <f>IF(Open[[#This Row],[PR Rang beim letzten Turnier]]&gt;Open[[#This Row],[PR Rang]],1,IF(Open[[#This Row],[PR Rang beim letzten Turnier]]=Open[[#This Row],[PR Rang]],0,-1))</f>
        <v>0</v>
      </c>
      <c r="C525" s="53">
        <f>RANK(Open[[#This Row],[PR Punkte]],Open[PR Punkte],0)</f>
        <v>332</v>
      </c>
      <c r="D525" s="7" t="s">
        <v>320</v>
      </c>
      <c r="E525" t="s">
        <v>17</v>
      </c>
      <c r="F525" s="52">
        <f>SUM(Open[[#This Row],[PR 1]:[PR 3]])</f>
        <v>0</v>
      </c>
      <c r="G525" s="52">
        <f>LARGE(Open[[#This Row],[TS ZH O/B 26.03.23]:[PR3]],1)</f>
        <v>0</v>
      </c>
      <c r="H525" s="52">
        <f>LARGE(Open[[#This Row],[TS ZH O/B 26.03.23]:[PR3]],2)</f>
        <v>0</v>
      </c>
      <c r="I525" s="52">
        <f>LARGE(Open[[#This Row],[TS ZH O/B 26.03.23]:[PR3]],3)</f>
        <v>0</v>
      </c>
      <c r="J525" s="1">
        <f t="shared" si="16"/>
        <v>332</v>
      </c>
      <c r="K525" s="52">
        <f t="shared" si="17"/>
        <v>0</v>
      </c>
      <c r="L525" s="52" t="str">
        <f>IFERROR(VLOOKUP(Open[[#This Row],[TS ZH O/B 26.03.23 Rang]],$AZ$7:$BA$101,2,0)*L$5," ")</f>
        <v xml:space="preserve"> </v>
      </c>
      <c r="M525" s="52" t="str">
        <f>IFERROR(VLOOKUP(Open[[#This Row],[TS SG O 29.04.23 Rang]],$AZ$7:$BA$101,2,0)*M$5," ")</f>
        <v xml:space="preserve"> </v>
      </c>
      <c r="N525" s="52" t="str">
        <f>IFERROR(VLOOKUP(Open[[#This Row],[TS ES O 11.06.23 Rang]],$AZ$7:$BA$101,2,0)*N$5," ")</f>
        <v xml:space="preserve"> </v>
      </c>
      <c r="O525" s="52" t="str">
        <f>IFERROR(VLOOKUP(Open[[#This Row],[TS SH O 24.06.23 Rang]],$AZ$7:$BA$101,2,0)*O$5," ")</f>
        <v xml:space="preserve"> </v>
      </c>
      <c r="P525" s="52" t="str">
        <f>IFERROR(VLOOKUP(Open[[#This Row],[TS LU O A 1.6.23 R]],$AZ$7:$BA$101,2,0)*P$5," ")</f>
        <v xml:space="preserve"> </v>
      </c>
      <c r="Q525" s="52" t="str">
        <f>IFERROR(VLOOKUP(Open[[#This Row],[TS LU O B 1.6.23 R]],$AZ$7:$BA$101,2,0)*Q$5," ")</f>
        <v xml:space="preserve"> </v>
      </c>
      <c r="R525" s="52" t="str">
        <f>IFERROR(VLOOKUP(Open[[#This Row],[TS ZH O/A 8.7.23 R]],$AZ$7:$BA$101,2,0)*R$5," ")</f>
        <v xml:space="preserve"> </v>
      </c>
      <c r="S525" s="148" t="str">
        <f>IFERROR(VLOOKUP(Open[[#This Row],[TS ZH O/B 8.7.23 R]],$AZ$7:$BA$101,2,0)*S$5," ")</f>
        <v xml:space="preserve"> </v>
      </c>
      <c r="T525" s="148" t="str">
        <f>IFERROR(VLOOKUP(Open[[#This Row],[TS BA O A 12.08.23 R]],$AZ$7:$BA$101,2,0)*T$5," ")</f>
        <v xml:space="preserve"> </v>
      </c>
      <c r="U525" s="148" t="str">
        <f>IFERROR(VLOOKUP(Open[[#This Row],[TS BA O B 12.08.23  R]],$AZ$7:$BA$101,2,0)*U$5," ")</f>
        <v xml:space="preserve"> </v>
      </c>
      <c r="V525" s="148" t="str">
        <f>IFERROR(VLOOKUP(Open[[#This Row],[SM LT O A 2.9.23 R]],$AZ$7:$BA$101,2,0)*V$5," ")</f>
        <v xml:space="preserve"> </v>
      </c>
      <c r="W525" s="148" t="str">
        <f>IFERROR(VLOOKUP(Open[[#This Row],[SM LT O B 2.9.23 R]],$AZ$7:$BA$101,2,0)*W$5," ")</f>
        <v xml:space="preserve"> </v>
      </c>
      <c r="X525" s="148" t="str">
        <f>IFERROR(VLOOKUP(Open[[#This Row],[TS LA O 16.9.23 R]],$AZ$7:$BA$101,2,0)*X$5," ")</f>
        <v xml:space="preserve"> </v>
      </c>
      <c r="Y525" s="148" t="str">
        <f>IFERROR(VLOOKUP(Open[[#This Row],[TS ZH O 8.10.23 R]],$AZ$7:$BA$101,2,0)*Y$5," ")</f>
        <v xml:space="preserve"> </v>
      </c>
      <c r="Z525" s="148" t="str">
        <f>IFERROR(VLOOKUP(Open[[#This Row],[TS ZH O/A 6.1.24 R]],$AZ$7:$BA$101,2,0)*Z$5," ")</f>
        <v xml:space="preserve"> </v>
      </c>
      <c r="AA525" s="148" t="str">
        <f>IFERROR(VLOOKUP(Open[[#This Row],[TS ZH O/B 6.1.24 R]],$AZ$7:$BA$101,2,0)*AA$5," ")</f>
        <v xml:space="preserve"> </v>
      </c>
      <c r="AB525" s="148" t="str">
        <f>IFERROR(VLOOKUP(Open[[#This Row],[TS SH O 13.1.24 R]],$AZ$7:$BA$101,2,0)*AB$5," ")</f>
        <v xml:space="preserve"> </v>
      </c>
      <c r="AC525">
        <v>0</v>
      </c>
      <c r="AD525">
        <v>0</v>
      </c>
      <c r="AE525">
        <v>0</v>
      </c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</row>
    <row r="526" spans="1:48">
      <c r="A526" s="53">
        <f>RANK(Open[[#This Row],[PR Punkte]],Open[PR Punkte],0)</f>
        <v>332</v>
      </c>
      <c r="B526">
        <f>IF(Open[[#This Row],[PR Rang beim letzten Turnier]]&gt;Open[[#This Row],[PR Rang]],1,IF(Open[[#This Row],[PR Rang beim letzten Turnier]]=Open[[#This Row],[PR Rang]],0,-1))</f>
        <v>0</v>
      </c>
      <c r="C526" s="53">
        <f>RANK(Open[[#This Row],[PR Punkte]],Open[PR Punkte],0)</f>
        <v>332</v>
      </c>
      <c r="D526" s="7" t="s">
        <v>322</v>
      </c>
      <c r="E526" t="s">
        <v>17</v>
      </c>
      <c r="F526" s="52">
        <f>SUM(Open[[#This Row],[PR 1]:[PR 3]])</f>
        <v>0</v>
      </c>
      <c r="G526" s="52">
        <f>LARGE(Open[[#This Row],[TS ZH O/B 26.03.23]:[PR3]],1)</f>
        <v>0</v>
      </c>
      <c r="H526" s="52">
        <f>LARGE(Open[[#This Row],[TS ZH O/B 26.03.23]:[PR3]],2)</f>
        <v>0</v>
      </c>
      <c r="I526" s="52">
        <f>LARGE(Open[[#This Row],[TS ZH O/B 26.03.23]:[PR3]],3)</f>
        <v>0</v>
      </c>
      <c r="J526" s="1">
        <f t="shared" si="16"/>
        <v>332</v>
      </c>
      <c r="K526" s="52">
        <f t="shared" si="17"/>
        <v>0</v>
      </c>
      <c r="L526" s="52" t="str">
        <f>IFERROR(VLOOKUP(Open[[#This Row],[TS ZH O/B 26.03.23 Rang]],$AZ$7:$BA$101,2,0)*L$5," ")</f>
        <v xml:space="preserve"> </v>
      </c>
      <c r="M526" s="52" t="str">
        <f>IFERROR(VLOOKUP(Open[[#This Row],[TS SG O 29.04.23 Rang]],$AZ$7:$BA$101,2,0)*M$5," ")</f>
        <v xml:space="preserve"> </v>
      </c>
      <c r="N526" s="52" t="str">
        <f>IFERROR(VLOOKUP(Open[[#This Row],[TS ES O 11.06.23 Rang]],$AZ$7:$BA$101,2,0)*N$5," ")</f>
        <v xml:space="preserve"> </v>
      </c>
      <c r="O526" s="52" t="str">
        <f>IFERROR(VLOOKUP(Open[[#This Row],[TS SH O 24.06.23 Rang]],$AZ$7:$BA$101,2,0)*O$5," ")</f>
        <v xml:space="preserve"> </v>
      </c>
      <c r="P526" s="52" t="str">
        <f>IFERROR(VLOOKUP(Open[[#This Row],[TS LU O A 1.6.23 R]],$AZ$7:$BA$101,2,0)*P$5," ")</f>
        <v xml:space="preserve"> </v>
      </c>
      <c r="Q526" s="52" t="str">
        <f>IFERROR(VLOOKUP(Open[[#This Row],[TS LU O B 1.6.23 R]],$AZ$7:$BA$101,2,0)*Q$5," ")</f>
        <v xml:space="preserve"> </v>
      </c>
      <c r="R526" s="52" t="str">
        <f>IFERROR(VLOOKUP(Open[[#This Row],[TS ZH O/A 8.7.23 R]],$AZ$7:$BA$101,2,0)*R$5," ")</f>
        <v xml:space="preserve"> </v>
      </c>
      <c r="S526" s="148" t="str">
        <f>IFERROR(VLOOKUP(Open[[#This Row],[TS ZH O/B 8.7.23 R]],$AZ$7:$BA$101,2,0)*S$5," ")</f>
        <v xml:space="preserve"> </v>
      </c>
      <c r="T526" s="148" t="str">
        <f>IFERROR(VLOOKUP(Open[[#This Row],[TS BA O A 12.08.23 R]],$AZ$7:$BA$101,2,0)*T$5," ")</f>
        <v xml:space="preserve"> </v>
      </c>
      <c r="U526" s="148" t="str">
        <f>IFERROR(VLOOKUP(Open[[#This Row],[TS BA O B 12.08.23  R]],$AZ$7:$BA$101,2,0)*U$5," ")</f>
        <v xml:space="preserve"> </v>
      </c>
      <c r="V526" s="148" t="str">
        <f>IFERROR(VLOOKUP(Open[[#This Row],[SM LT O A 2.9.23 R]],$AZ$7:$BA$101,2,0)*V$5," ")</f>
        <v xml:space="preserve"> </v>
      </c>
      <c r="W526" s="148" t="str">
        <f>IFERROR(VLOOKUP(Open[[#This Row],[SM LT O B 2.9.23 R]],$AZ$7:$BA$101,2,0)*W$5," ")</f>
        <v xml:space="preserve"> </v>
      </c>
      <c r="X526" s="148" t="str">
        <f>IFERROR(VLOOKUP(Open[[#This Row],[TS LA O 16.9.23 R]],$AZ$7:$BA$101,2,0)*X$5," ")</f>
        <v xml:space="preserve"> </v>
      </c>
      <c r="Y526" s="148" t="str">
        <f>IFERROR(VLOOKUP(Open[[#This Row],[TS ZH O 8.10.23 R]],$AZ$7:$BA$101,2,0)*Y$5," ")</f>
        <v xml:space="preserve"> </v>
      </c>
      <c r="Z526" s="148" t="str">
        <f>IFERROR(VLOOKUP(Open[[#This Row],[TS ZH O/A 6.1.24 R]],$AZ$7:$BA$101,2,0)*Z$5," ")</f>
        <v xml:space="preserve"> </v>
      </c>
      <c r="AA526" s="148" t="str">
        <f>IFERROR(VLOOKUP(Open[[#This Row],[TS ZH O/B 6.1.24 R]],$AZ$7:$BA$101,2,0)*AA$5," ")</f>
        <v xml:space="preserve"> </v>
      </c>
      <c r="AB526" s="148" t="str">
        <f>IFERROR(VLOOKUP(Open[[#This Row],[TS SH O 13.1.24 R]],$AZ$7:$BA$101,2,0)*AB$5," ")</f>
        <v xml:space="preserve"> </v>
      </c>
      <c r="AC526">
        <v>0</v>
      </c>
      <c r="AD526">
        <v>0</v>
      </c>
      <c r="AE526">
        <v>0</v>
      </c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</row>
    <row r="527" spans="1:48">
      <c r="A527" s="53">
        <f>RANK(Open[[#This Row],[PR Punkte]],Open[PR Punkte],0)</f>
        <v>332</v>
      </c>
      <c r="B527">
        <f>IF(Open[[#This Row],[PR Rang beim letzten Turnier]]&gt;Open[[#This Row],[PR Rang]],1,IF(Open[[#This Row],[PR Rang beim letzten Turnier]]=Open[[#This Row],[PR Rang]],0,-1))</f>
        <v>0</v>
      </c>
      <c r="C527" s="53">
        <f>RANK(Open[[#This Row],[PR Punkte]],Open[PR Punkte],0)</f>
        <v>332</v>
      </c>
      <c r="D527" s="7" t="s">
        <v>367</v>
      </c>
      <c r="E527" t="s">
        <v>17</v>
      </c>
      <c r="F527" s="52">
        <f>SUM(Open[[#This Row],[PR 1]:[PR 3]])</f>
        <v>0</v>
      </c>
      <c r="G527" s="52">
        <f>LARGE(Open[[#This Row],[TS ZH O/B 26.03.23]:[PR3]],1)</f>
        <v>0</v>
      </c>
      <c r="H527" s="52">
        <f>LARGE(Open[[#This Row],[TS ZH O/B 26.03.23]:[PR3]],2)</f>
        <v>0</v>
      </c>
      <c r="I527" s="52">
        <f>LARGE(Open[[#This Row],[TS ZH O/B 26.03.23]:[PR3]],3)</f>
        <v>0</v>
      </c>
      <c r="J527" s="1">
        <f t="shared" si="16"/>
        <v>332</v>
      </c>
      <c r="K527" s="52">
        <f t="shared" si="17"/>
        <v>0</v>
      </c>
      <c r="L527" s="52" t="str">
        <f>IFERROR(VLOOKUP(Open[[#This Row],[TS ZH O/B 26.03.23 Rang]],$AZ$7:$BA$101,2,0)*L$5," ")</f>
        <v xml:space="preserve"> </v>
      </c>
      <c r="M527" s="52" t="str">
        <f>IFERROR(VLOOKUP(Open[[#This Row],[TS SG O 29.04.23 Rang]],$AZ$7:$BA$101,2,0)*M$5," ")</f>
        <v xml:space="preserve"> </v>
      </c>
      <c r="N527" s="52" t="str">
        <f>IFERROR(VLOOKUP(Open[[#This Row],[TS ES O 11.06.23 Rang]],$AZ$7:$BA$101,2,0)*N$5," ")</f>
        <v xml:space="preserve"> </v>
      </c>
      <c r="O527" s="52" t="str">
        <f>IFERROR(VLOOKUP(Open[[#This Row],[TS SH O 24.06.23 Rang]],$AZ$7:$BA$101,2,0)*O$5," ")</f>
        <v xml:space="preserve"> </v>
      </c>
      <c r="P527" s="52" t="str">
        <f>IFERROR(VLOOKUP(Open[[#This Row],[TS LU O A 1.6.23 R]],$AZ$7:$BA$101,2,0)*P$5," ")</f>
        <v xml:space="preserve"> </v>
      </c>
      <c r="Q527" s="52" t="str">
        <f>IFERROR(VLOOKUP(Open[[#This Row],[TS LU O B 1.6.23 R]],$AZ$7:$BA$101,2,0)*Q$5," ")</f>
        <v xml:space="preserve"> </v>
      </c>
      <c r="R527" s="52" t="str">
        <f>IFERROR(VLOOKUP(Open[[#This Row],[TS ZH O/A 8.7.23 R]],$AZ$7:$BA$101,2,0)*R$5," ")</f>
        <v xml:space="preserve"> </v>
      </c>
      <c r="S527" s="148" t="str">
        <f>IFERROR(VLOOKUP(Open[[#This Row],[TS ZH O/B 8.7.23 R]],$AZ$7:$BA$101,2,0)*S$5," ")</f>
        <v xml:space="preserve"> </v>
      </c>
      <c r="T527" s="148" t="str">
        <f>IFERROR(VLOOKUP(Open[[#This Row],[TS BA O A 12.08.23 R]],$AZ$7:$BA$101,2,0)*T$5," ")</f>
        <v xml:space="preserve"> </v>
      </c>
      <c r="U527" s="148" t="str">
        <f>IFERROR(VLOOKUP(Open[[#This Row],[TS BA O B 12.08.23  R]],$AZ$7:$BA$101,2,0)*U$5," ")</f>
        <v xml:space="preserve"> </v>
      </c>
      <c r="V527" s="148" t="str">
        <f>IFERROR(VLOOKUP(Open[[#This Row],[SM LT O A 2.9.23 R]],$AZ$7:$BA$101,2,0)*V$5," ")</f>
        <v xml:space="preserve"> </v>
      </c>
      <c r="W527" s="148" t="str">
        <f>IFERROR(VLOOKUP(Open[[#This Row],[SM LT O B 2.9.23 R]],$AZ$7:$BA$101,2,0)*W$5," ")</f>
        <v xml:space="preserve"> </v>
      </c>
      <c r="X527" s="148" t="str">
        <f>IFERROR(VLOOKUP(Open[[#This Row],[TS LA O 16.9.23 R]],$AZ$7:$BA$101,2,0)*X$5," ")</f>
        <v xml:space="preserve"> </v>
      </c>
      <c r="Y527" s="148" t="str">
        <f>IFERROR(VLOOKUP(Open[[#This Row],[TS ZH O 8.10.23 R]],$AZ$7:$BA$101,2,0)*Y$5," ")</f>
        <v xml:space="preserve"> </v>
      </c>
      <c r="Z527" s="148" t="str">
        <f>IFERROR(VLOOKUP(Open[[#This Row],[TS ZH O/A 6.1.24 R]],$AZ$7:$BA$101,2,0)*Z$5," ")</f>
        <v xml:space="preserve"> </v>
      </c>
      <c r="AA527" s="148" t="str">
        <f>IFERROR(VLOOKUP(Open[[#This Row],[TS ZH O/B 6.1.24 R]],$AZ$7:$BA$101,2,0)*AA$5," ")</f>
        <v xml:space="preserve"> </v>
      </c>
      <c r="AB527" s="148" t="str">
        <f>IFERROR(VLOOKUP(Open[[#This Row],[TS SH O 13.1.24 R]],$AZ$7:$BA$101,2,0)*AB$5," ")</f>
        <v xml:space="preserve"> </v>
      </c>
      <c r="AC527">
        <v>0</v>
      </c>
      <c r="AD527">
        <v>0</v>
      </c>
      <c r="AE527">
        <v>0</v>
      </c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</row>
    <row r="528" spans="1:48">
      <c r="A528" s="53">
        <f>RANK(Open[[#This Row],[PR Punkte]],Open[PR Punkte],0)</f>
        <v>332</v>
      </c>
      <c r="B528">
        <f>IF(Open[[#This Row],[PR Rang beim letzten Turnier]]&gt;Open[[#This Row],[PR Rang]],1,IF(Open[[#This Row],[PR Rang beim letzten Turnier]]=Open[[#This Row],[PR Rang]],0,-1))</f>
        <v>0</v>
      </c>
      <c r="C528" s="53">
        <f>RANK(Open[[#This Row],[PR Punkte]],Open[PR Punkte],0)</f>
        <v>332</v>
      </c>
      <c r="D528" s="1" t="s">
        <v>466</v>
      </c>
      <c r="E528" s="1" t="s">
        <v>462</v>
      </c>
      <c r="F528" s="52">
        <f>SUM(Open[[#This Row],[PR 1]:[PR 3]])</f>
        <v>0</v>
      </c>
      <c r="G528" s="52">
        <f>LARGE(Open[[#This Row],[TS ZH O/B 26.03.23]:[PR3]],1)</f>
        <v>0</v>
      </c>
      <c r="H528" s="52">
        <f>LARGE(Open[[#This Row],[TS ZH O/B 26.03.23]:[PR3]],2)</f>
        <v>0</v>
      </c>
      <c r="I528" s="52">
        <f>LARGE(Open[[#This Row],[TS ZH O/B 26.03.23]:[PR3]],3)</f>
        <v>0</v>
      </c>
      <c r="J528" s="1">
        <f t="shared" si="16"/>
        <v>332</v>
      </c>
      <c r="K528" s="52">
        <f t="shared" si="17"/>
        <v>0</v>
      </c>
      <c r="L528" s="52" t="str">
        <f>IFERROR(VLOOKUP(Open[[#This Row],[TS ZH O/B 26.03.23 Rang]],$AZ$7:$BA$101,2,0)*L$5," ")</f>
        <v xml:space="preserve"> </v>
      </c>
      <c r="M528" s="52" t="str">
        <f>IFERROR(VLOOKUP(Open[[#This Row],[TS SG O 29.04.23 Rang]],$AZ$7:$BA$101,2,0)*M$5," ")</f>
        <v xml:space="preserve"> </v>
      </c>
      <c r="N528" s="52" t="str">
        <f>IFERROR(VLOOKUP(Open[[#This Row],[TS ES O 11.06.23 Rang]],$AZ$7:$BA$101,2,0)*N$5," ")</f>
        <v xml:space="preserve"> </v>
      </c>
      <c r="O528" s="52" t="str">
        <f>IFERROR(VLOOKUP(Open[[#This Row],[TS SH O 24.06.23 Rang]],$AZ$7:$BA$101,2,0)*O$5," ")</f>
        <v xml:space="preserve"> </v>
      </c>
      <c r="P528" s="52" t="str">
        <f>IFERROR(VLOOKUP(Open[[#This Row],[TS LU O A 1.6.23 R]],$AZ$7:$BA$101,2,0)*P$5," ")</f>
        <v xml:space="preserve"> </v>
      </c>
      <c r="Q528" s="52" t="str">
        <f>IFERROR(VLOOKUP(Open[[#This Row],[TS LU O B 1.6.23 R]],$AZ$7:$BA$101,2,0)*Q$5," ")</f>
        <v xml:space="preserve"> </v>
      </c>
      <c r="R528" s="52" t="str">
        <f>IFERROR(VLOOKUP(Open[[#This Row],[TS ZH O/A 8.7.23 R]],$AZ$7:$BA$101,2,0)*R$5," ")</f>
        <v xml:space="preserve"> </v>
      </c>
      <c r="S528" s="148" t="str">
        <f>IFERROR(VLOOKUP(Open[[#This Row],[TS ZH O/B 8.7.23 R]],$AZ$7:$BA$101,2,0)*S$5," ")</f>
        <v xml:space="preserve"> </v>
      </c>
      <c r="T528" s="148" t="str">
        <f>IFERROR(VLOOKUP(Open[[#This Row],[TS BA O A 12.08.23 R]],$AZ$7:$BA$101,2,0)*T$5," ")</f>
        <v xml:space="preserve"> </v>
      </c>
      <c r="U528" s="148" t="str">
        <f>IFERROR(VLOOKUP(Open[[#This Row],[TS BA O B 12.08.23  R]],$AZ$7:$BA$101,2,0)*U$5," ")</f>
        <v xml:space="preserve"> </v>
      </c>
      <c r="V528" s="148" t="str">
        <f>IFERROR(VLOOKUP(Open[[#This Row],[SM LT O A 2.9.23 R]],$AZ$7:$BA$101,2,0)*V$5," ")</f>
        <v xml:space="preserve"> </v>
      </c>
      <c r="W528" s="148" t="str">
        <f>IFERROR(VLOOKUP(Open[[#This Row],[SM LT O B 2.9.23 R]],$AZ$7:$BA$101,2,0)*W$5," ")</f>
        <v xml:space="preserve"> </v>
      </c>
      <c r="X528" s="148" t="str">
        <f>IFERROR(VLOOKUP(Open[[#This Row],[TS LA O 16.9.23 R]],$AZ$7:$BA$101,2,0)*X$5," ")</f>
        <v xml:space="preserve"> </v>
      </c>
      <c r="Y528" s="148" t="str">
        <f>IFERROR(VLOOKUP(Open[[#This Row],[TS ZH O 8.10.23 R]],$AZ$7:$BA$101,2,0)*Y$5," ")</f>
        <v xml:space="preserve"> </v>
      </c>
      <c r="Z528" s="148" t="str">
        <f>IFERROR(VLOOKUP(Open[[#This Row],[TS ZH O/A 6.1.24 R]],$AZ$7:$BA$101,2,0)*Z$5," ")</f>
        <v xml:space="preserve"> </v>
      </c>
      <c r="AA528" s="148" t="str">
        <f>IFERROR(VLOOKUP(Open[[#This Row],[TS ZH O/B 6.1.24 R]],$AZ$7:$BA$101,2,0)*AA$5," ")</f>
        <v xml:space="preserve"> </v>
      </c>
      <c r="AB528" s="148" t="str">
        <f>IFERROR(VLOOKUP(Open[[#This Row],[TS SH O 13.1.24 R]],$AZ$7:$BA$101,2,0)*AB$5," ")</f>
        <v xml:space="preserve"> </v>
      </c>
      <c r="AC528">
        <v>0</v>
      </c>
      <c r="AD528">
        <v>0</v>
      </c>
      <c r="AE528">
        <v>0</v>
      </c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</row>
    <row r="529" spans="1:48">
      <c r="A529" s="53">
        <f>RANK(Open[[#This Row],[PR Punkte]],Open[PR Punkte],0)</f>
        <v>332</v>
      </c>
      <c r="B529">
        <f>IF(Open[[#This Row],[PR Rang beim letzten Turnier]]&gt;Open[[#This Row],[PR Rang]],1,IF(Open[[#This Row],[PR Rang beim letzten Turnier]]=Open[[#This Row],[PR Rang]],0,-1))</f>
        <v>0</v>
      </c>
      <c r="C529" s="53">
        <f>RANK(Open[[#This Row],[PR Punkte]],Open[PR Punkte],0)</f>
        <v>332</v>
      </c>
      <c r="D529" s="1" t="s">
        <v>471</v>
      </c>
      <c r="E529" s="1" t="s">
        <v>462</v>
      </c>
      <c r="F529" s="52">
        <f>SUM(Open[[#This Row],[PR 1]:[PR 3]])</f>
        <v>0</v>
      </c>
      <c r="G529" s="52">
        <f>LARGE(Open[[#This Row],[TS ZH O/B 26.03.23]:[PR3]],1)</f>
        <v>0</v>
      </c>
      <c r="H529" s="52">
        <f>LARGE(Open[[#This Row],[TS ZH O/B 26.03.23]:[PR3]],2)</f>
        <v>0</v>
      </c>
      <c r="I529" s="52">
        <f>LARGE(Open[[#This Row],[TS ZH O/B 26.03.23]:[PR3]],3)</f>
        <v>0</v>
      </c>
      <c r="J529" s="1">
        <f t="shared" si="16"/>
        <v>332</v>
      </c>
      <c r="K529" s="52">
        <f t="shared" si="17"/>
        <v>0</v>
      </c>
      <c r="L529" s="52" t="str">
        <f>IFERROR(VLOOKUP(Open[[#This Row],[TS ZH O/B 26.03.23 Rang]],$AZ$7:$BA$101,2,0)*L$5," ")</f>
        <v xml:space="preserve"> </v>
      </c>
      <c r="M529" s="52" t="str">
        <f>IFERROR(VLOOKUP(Open[[#This Row],[TS SG O 29.04.23 Rang]],$AZ$7:$BA$101,2,0)*M$5," ")</f>
        <v xml:space="preserve"> </v>
      </c>
      <c r="N529" s="52" t="str">
        <f>IFERROR(VLOOKUP(Open[[#This Row],[TS ES O 11.06.23 Rang]],$AZ$7:$BA$101,2,0)*N$5," ")</f>
        <v xml:space="preserve"> </v>
      </c>
      <c r="O529" s="52" t="str">
        <f>IFERROR(VLOOKUP(Open[[#This Row],[TS SH O 24.06.23 Rang]],$AZ$7:$BA$101,2,0)*O$5," ")</f>
        <v xml:space="preserve"> </v>
      </c>
      <c r="P529" s="52" t="str">
        <f>IFERROR(VLOOKUP(Open[[#This Row],[TS LU O A 1.6.23 R]],$AZ$7:$BA$101,2,0)*P$5," ")</f>
        <v xml:space="preserve"> </v>
      </c>
      <c r="Q529" s="52" t="str">
        <f>IFERROR(VLOOKUP(Open[[#This Row],[TS LU O B 1.6.23 R]],$AZ$7:$BA$101,2,0)*Q$5," ")</f>
        <v xml:space="preserve"> </v>
      </c>
      <c r="R529" s="52" t="str">
        <f>IFERROR(VLOOKUP(Open[[#This Row],[TS ZH O/A 8.7.23 R]],$AZ$7:$BA$101,2,0)*R$5," ")</f>
        <v xml:space="preserve"> </v>
      </c>
      <c r="S529" s="148" t="str">
        <f>IFERROR(VLOOKUP(Open[[#This Row],[TS ZH O/B 8.7.23 R]],$AZ$7:$BA$101,2,0)*S$5," ")</f>
        <v xml:space="preserve"> </v>
      </c>
      <c r="T529" s="148" t="str">
        <f>IFERROR(VLOOKUP(Open[[#This Row],[TS BA O A 12.08.23 R]],$AZ$7:$BA$101,2,0)*T$5," ")</f>
        <v xml:space="preserve"> </v>
      </c>
      <c r="U529" s="148" t="str">
        <f>IFERROR(VLOOKUP(Open[[#This Row],[TS BA O B 12.08.23  R]],$AZ$7:$BA$101,2,0)*U$5," ")</f>
        <v xml:space="preserve"> </v>
      </c>
      <c r="V529" s="148" t="str">
        <f>IFERROR(VLOOKUP(Open[[#This Row],[SM LT O A 2.9.23 R]],$AZ$7:$BA$101,2,0)*V$5," ")</f>
        <v xml:space="preserve"> </v>
      </c>
      <c r="W529" s="148" t="str">
        <f>IFERROR(VLOOKUP(Open[[#This Row],[SM LT O B 2.9.23 R]],$AZ$7:$BA$101,2,0)*W$5," ")</f>
        <v xml:space="preserve"> </v>
      </c>
      <c r="X529" s="148" t="str">
        <f>IFERROR(VLOOKUP(Open[[#This Row],[TS LA O 16.9.23 R]],$AZ$7:$BA$101,2,0)*X$5," ")</f>
        <v xml:space="preserve"> </v>
      </c>
      <c r="Y529" s="148" t="str">
        <f>IFERROR(VLOOKUP(Open[[#This Row],[TS ZH O 8.10.23 R]],$AZ$7:$BA$101,2,0)*Y$5," ")</f>
        <v xml:space="preserve"> </v>
      </c>
      <c r="Z529" s="148" t="str">
        <f>IFERROR(VLOOKUP(Open[[#This Row],[TS ZH O/A 6.1.24 R]],$AZ$7:$BA$101,2,0)*Z$5," ")</f>
        <v xml:space="preserve"> </v>
      </c>
      <c r="AA529" s="148" t="str">
        <f>IFERROR(VLOOKUP(Open[[#This Row],[TS ZH O/B 6.1.24 R]],$AZ$7:$BA$101,2,0)*AA$5," ")</f>
        <v xml:space="preserve"> </v>
      </c>
      <c r="AB529" s="148" t="str">
        <f>IFERROR(VLOOKUP(Open[[#This Row],[TS SH O 13.1.24 R]],$AZ$7:$BA$101,2,0)*AB$5," ")</f>
        <v xml:space="preserve"> </v>
      </c>
      <c r="AC529">
        <v>0</v>
      </c>
      <c r="AD529">
        <v>0</v>
      </c>
      <c r="AE529">
        <v>0</v>
      </c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</row>
    <row r="530" spans="1:48">
      <c r="A530" s="53">
        <f>RANK(Open[[#This Row],[PR Punkte]],Open[PR Punkte],0)</f>
        <v>332</v>
      </c>
      <c r="B530">
        <f>IF(Open[[#This Row],[PR Rang beim letzten Turnier]]&gt;Open[[#This Row],[PR Rang]],1,IF(Open[[#This Row],[PR Rang beim letzten Turnier]]=Open[[#This Row],[PR Rang]],0,-1))</f>
        <v>0</v>
      </c>
      <c r="C530" s="53">
        <f>RANK(Open[[#This Row],[PR Punkte]],Open[PR Punkte],0)</f>
        <v>332</v>
      </c>
      <c r="D530" s="1" t="s">
        <v>470</v>
      </c>
      <c r="E530" s="1" t="s">
        <v>462</v>
      </c>
      <c r="F530" s="52">
        <f>SUM(Open[[#This Row],[PR 1]:[PR 3]])</f>
        <v>0</v>
      </c>
      <c r="G530" s="52">
        <f>LARGE(Open[[#This Row],[TS ZH O/B 26.03.23]:[PR3]],1)</f>
        <v>0</v>
      </c>
      <c r="H530" s="52">
        <f>LARGE(Open[[#This Row],[TS ZH O/B 26.03.23]:[PR3]],2)</f>
        <v>0</v>
      </c>
      <c r="I530" s="52">
        <f>LARGE(Open[[#This Row],[TS ZH O/B 26.03.23]:[PR3]],3)</f>
        <v>0</v>
      </c>
      <c r="J530" s="1">
        <f t="shared" si="16"/>
        <v>332</v>
      </c>
      <c r="K530" s="52">
        <f t="shared" si="17"/>
        <v>0</v>
      </c>
      <c r="L530" s="52" t="str">
        <f>IFERROR(VLOOKUP(Open[[#This Row],[TS ZH O/B 26.03.23 Rang]],$AZ$7:$BA$101,2,0)*L$5," ")</f>
        <v xml:space="preserve"> </v>
      </c>
      <c r="M530" s="52" t="str">
        <f>IFERROR(VLOOKUP(Open[[#This Row],[TS SG O 29.04.23 Rang]],$AZ$7:$BA$101,2,0)*M$5," ")</f>
        <v xml:space="preserve"> </v>
      </c>
      <c r="N530" s="52" t="str">
        <f>IFERROR(VLOOKUP(Open[[#This Row],[TS ES O 11.06.23 Rang]],$AZ$7:$BA$101,2,0)*N$5," ")</f>
        <v xml:space="preserve"> </v>
      </c>
      <c r="O530" s="52" t="str">
        <f>IFERROR(VLOOKUP(Open[[#This Row],[TS SH O 24.06.23 Rang]],$AZ$7:$BA$101,2,0)*O$5," ")</f>
        <v xml:space="preserve"> </v>
      </c>
      <c r="P530" s="52" t="str">
        <f>IFERROR(VLOOKUP(Open[[#This Row],[TS LU O A 1.6.23 R]],$AZ$7:$BA$101,2,0)*P$5," ")</f>
        <v xml:space="preserve"> </v>
      </c>
      <c r="Q530" s="52" t="str">
        <f>IFERROR(VLOOKUP(Open[[#This Row],[TS LU O B 1.6.23 R]],$AZ$7:$BA$101,2,0)*Q$5," ")</f>
        <v xml:space="preserve"> </v>
      </c>
      <c r="R530" s="52" t="str">
        <f>IFERROR(VLOOKUP(Open[[#This Row],[TS ZH O/A 8.7.23 R]],$AZ$7:$BA$101,2,0)*R$5," ")</f>
        <v xml:space="preserve"> </v>
      </c>
      <c r="S530" s="148" t="str">
        <f>IFERROR(VLOOKUP(Open[[#This Row],[TS ZH O/B 8.7.23 R]],$AZ$7:$BA$101,2,0)*S$5," ")</f>
        <v xml:space="preserve"> </v>
      </c>
      <c r="T530" s="148" t="str">
        <f>IFERROR(VLOOKUP(Open[[#This Row],[TS BA O A 12.08.23 R]],$AZ$7:$BA$101,2,0)*T$5," ")</f>
        <v xml:space="preserve"> </v>
      </c>
      <c r="U530" s="148" t="str">
        <f>IFERROR(VLOOKUP(Open[[#This Row],[TS BA O B 12.08.23  R]],$AZ$7:$BA$101,2,0)*U$5," ")</f>
        <v xml:space="preserve"> </v>
      </c>
      <c r="V530" s="148" t="str">
        <f>IFERROR(VLOOKUP(Open[[#This Row],[SM LT O A 2.9.23 R]],$AZ$7:$BA$101,2,0)*V$5," ")</f>
        <v xml:space="preserve"> </v>
      </c>
      <c r="W530" s="148" t="str">
        <f>IFERROR(VLOOKUP(Open[[#This Row],[SM LT O B 2.9.23 R]],$AZ$7:$BA$101,2,0)*W$5," ")</f>
        <v xml:space="preserve"> </v>
      </c>
      <c r="X530" s="148" t="str">
        <f>IFERROR(VLOOKUP(Open[[#This Row],[TS LA O 16.9.23 R]],$AZ$7:$BA$101,2,0)*X$5," ")</f>
        <v xml:space="preserve"> </v>
      </c>
      <c r="Y530" s="148" t="str">
        <f>IFERROR(VLOOKUP(Open[[#This Row],[TS ZH O 8.10.23 R]],$AZ$7:$BA$101,2,0)*Y$5," ")</f>
        <v xml:space="preserve"> </v>
      </c>
      <c r="Z530" s="148" t="str">
        <f>IFERROR(VLOOKUP(Open[[#This Row],[TS ZH O/A 6.1.24 R]],$AZ$7:$BA$101,2,0)*Z$5," ")</f>
        <v xml:space="preserve"> </v>
      </c>
      <c r="AA530" s="148" t="str">
        <f>IFERROR(VLOOKUP(Open[[#This Row],[TS ZH O/B 6.1.24 R]],$AZ$7:$BA$101,2,0)*AA$5," ")</f>
        <v xml:space="preserve"> </v>
      </c>
      <c r="AB530" s="148" t="str">
        <f>IFERROR(VLOOKUP(Open[[#This Row],[TS SH O 13.1.24 R]],$AZ$7:$BA$101,2,0)*AB$5," ")</f>
        <v xml:space="preserve"> </v>
      </c>
      <c r="AC530">
        <v>0</v>
      </c>
      <c r="AD530">
        <v>0</v>
      </c>
      <c r="AE530">
        <v>0</v>
      </c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</row>
    <row r="531" spans="1:48">
      <c r="A531" s="53">
        <f>RANK(Open[[#This Row],[PR Punkte]],Open[PR Punkte],0)</f>
        <v>332</v>
      </c>
      <c r="B531">
        <f>IF(Open[[#This Row],[PR Rang beim letzten Turnier]]&gt;Open[[#This Row],[PR Rang]],1,IF(Open[[#This Row],[PR Rang beim letzten Turnier]]=Open[[#This Row],[PR Rang]],0,-1))</f>
        <v>0</v>
      </c>
      <c r="C531" s="53">
        <f>RANK(Open[[#This Row],[PR Punkte]],Open[PR Punkte],0)</f>
        <v>332</v>
      </c>
      <c r="D531" s="1" t="s">
        <v>461</v>
      </c>
      <c r="E531" s="1" t="s">
        <v>462</v>
      </c>
      <c r="F531" s="52">
        <f>SUM(Open[[#This Row],[PR 1]:[PR 3]])</f>
        <v>0</v>
      </c>
      <c r="G531" s="52">
        <f>LARGE(Open[[#This Row],[TS ZH O/B 26.03.23]:[PR3]],1)</f>
        <v>0</v>
      </c>
      <c r="H531" s="52">
        <f>LARGE(Open[[#This Row],[TS ZH O/B 26.03.23]:[PR3]],2)</f>
        <v>0</v>
      </c>
      <c r="I531" s="52">
        <f>LARGE(Open[[#This Row],[TS ZH O/B 26.03.23]:[PR3]],3)</f>
        <v>0</v>
      </c>
      <c r="J531" s="1">
        <f t="shared" si="16"/>
        <v>332</v>
      </c>
      <c r="K531" s="52">
        <f t="shared" si="17"/>
        <v>0</v>
      </c>
      <c r="L531" s="52" t="str">
        <f>IFERROR(VLOOKUP(Open[[#This Row],[TS ZH O/B 26.03.23 Rang]],$AZ$7:$BA$101,2,0)*L$5," ")</f>
        <v xml:space="preserve"> </v>
      </c>
      <c r="M531" s="52" t="str">
        <f>IFERROR(VLOOKUP(Open[[#This Row],[TS SG O 29.04.23 Rang]],$AZ$7:$BA$101,2,0)*M$5," ")</f>
        <v xml:space="preserve"> </v>
      </c>
      <c r="N531" s="52" t="str">
        <f>IFERROR(VLOOKUP(Open[[#This Row],[TS ES O 11.06.23 Rang]],$AZ$7:$BA$101,2,0)*N$5," ")</f>
        <v xml:space="preserve"> </v>
      </c>
      <c r="O531" s="52" t="str">
        <f>IFERROR(VLOOKUP(Open[[#This Row],[TS SH O 24.06.23 Rang]],$AZ$7:$BA$101,2,0)*O$5," ")</f>
        <v xml:space="preserve"> </v>
      </c>
      <c r="P531" s="52" t="str">
        <f>IFERROR(VLOOKUP(Open[[#This Row],[TS LU O A 1.6.23 R]],$AZ$7:$BA$101,2,0)*P$5," ")</f>
        <v xml:space="preserve"> </v>
      </c>
      <c r="Q531" s="52" t="str">
        <f>IFERROR(VLOOKUP(Open[[#This Row],[TS LU O B 1.6.23 R]],$AZ$7:$BA$101,2,0)*Q$5," ")</f>
        <v xml:space="preserve"> </v>
      </c>
      <c r="R531" s="52" t="str">
        <f>IFERROR(VLOOKUP(Open[[#This Row],[TS ZH O/A 8.7.23 R]],$AZ$7:$BA$101,2,0)*R$5," ")</f>
        <v xml:space="preserve"> </v>
      </c>
      <c r="S531" s="148" t="str">
        <f>IFERROR(VLOOKUP(Open[[#This Row],[TS ZH O/B 8.7.23 R]],$AZ$7:$BA$101,2,0)*S$5," ")</f>
        <v xml:space="preserve"> </v>
      </c>
      <c r="T531" s="148" t="str">
        <f>IFERROR(VLOOKUP(Open[[#This Row],[TS BA O A 12.08.23 R]],$AZ$7:$BA$101,2,0)*T$5," ")</f>
        <v xml:space="preserve"> </v>
      </c>
      <c r="U531" s="148" t="str">
        <f>IFERROR(VLOOKUP(Open[[#This Row],[TS BA O B 12.08.23  R]],$AZ$7:$BA$101,2,0)*U$5," ")</f>
        <v xml:space="preserve"> </v>
      </c>
      <c r="V531" s="148" t="str">
        <f>IFERROR(VLOOKUP(Open[[#This Row],[SM LT O A 2.9.23 R]],$AZ$7:$BA$101,2,0)*V$5," ")</f>
        <v xml:space="preserve"> </v>
      </c>
      <c r="W531" s="148" t="str">
        <f>IFERROR(VLOOKUP(Open[[#This Row],[SM LT O B 2.9.23 R]],$AZ$7:$BA$101,2,0)*W$5," ")</f>
        <v xml:space="preserve"> </v>
      </c>
      <c r="X531" s="148" t="str">
        <f>IFERROR(VLOOKUP(Open[[#This Row],[TS LA O 16.9.23 R]],$AZ$7:$BA$101,2,0)*X$5," ")</f>
        <v xml:space="preserve"> </v>
      </c>
      <c r="Y531" s="148" t="str">
        <f>IFERROR(VLOOKUP(Open[[#This Row],[TS ZH O 8.10.23 R]],$AZ$7:$BA$101,2,0)*Y$5," ")</f>
        <v xml:space="preserve"> </v>
      </c>
      <c r="Z531" s="148" t="str">
        <f>IFERROR(VLOOKUP(Open[[#This Row],[TS ZH O/A 6.1.24 R]],$AZ$7:$BA$101,2,0)*Z$5," ")</f>
        <v xml:space="preserve"> </v>
      </c>
      <c r="AA531" s="148" t="str">
        <f>IFERROR(VLOOKUP(Open[[#This Row],[TS ZH O/B 6.1.24 R]],$AZ$7:$BA$101,2,0)*AA$5," ")</f>
        <v xml:space="preserve"> </v>
      </c>
      <c r="AB531" s="148" t="str">
        <f>IFERROR(VLOOKUP(Open[[#This Row],[TS SH O 13.1.24 R]],$AZ$7:$BA$101,2,0)*AB$5," ")</f>
        <v xml:space="preserve"> </v>
      </c>
      <c r="AC531">
        <v>0</v>
      </c>
      <c r="AD531">
        <v>0</v>
      </c>
      <c r="AE531">
        <v>0</v>
      </c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</row>
    <row r="532" spans="1:48">
      <c r="A532" s="53">
        <f>RANK(Open[[#This Row],[PR Punkte]],Open[PR Punkte],0)</f>
        <v>332</v>
      </c>
      <c r="B532">
        <f>IF(Open[[#This Row],[PR Rang beim letzten Turnier]]&gt;Open[[#This Row],[PR Rang]],1,IF(Open[[#This Row],[PR Rang beim letzten Turnier]]=Open[[#This Row],[PR Rang]],0,-1))</f>
        <v>0</v>
      </c>
      <c r="C532" s="53">
        <f>RANK(Open[[#This Row],[PR Punkte]],Open[PR Punkte],0)</f>
        <v>332</v>
      </c>
      <c r="D532" s="1" t="s">
        <v>465</v>
      </c>
      <c r="E532" s="1" t="s">
        <v>462</v>
      </c>
      <c r="F532" s="52">
        <f>SUM(Open[[#This Row],[PR 1]:[PR 3]])</f>
        <v>0</v>
      </c>
      <c r="G532" s="52">
        <f>LARGE(Open[[#This Row],[TS ZH O/B 26.03.23]:[PR3]],1)</f>
        <v>0</v>
      </c>
      <c r="H532" s="52">
        <f>LARGE(Open[[#This Row],[TS ZH O/B 26.03.23]:[PR3]],2)</f>
        <v>0</v>
      </c>
      <c r="I532" s="52">
        <f>LARGE(Open[[#This Row],[TS ZH O/B 26.03.23]:[PR3]],3)</f>
        <v>0</v>
      </c>
      <c r="J532" s="1">
        <f t="shared" si="16"/>
        <v>332</v>
      </c>
      <c r="K532" s="52">
        <f t="shared" si="17"/>
        <v>0</v>
      </c>
      <c r="L532" s="52" t="str">
        <f>IFERROR(VLOOKUP(Open[[#This Row],[TS ZH O/B 26.03.23 Rang]],$AZ$7:$BA$101,2,0)*L$5," ")</f>
        <v xml:space="preserve"> </v>
      </c>
      <c r="M532" s="52" t="str">
        <f>IFERROR(VLOOKUP(Open[[#This Row],[TS SG O 29.04.23 Rang]],$AZ$7:$BA$101,2,0)*M$5," ")</f>
        <v xml:space="preserve"> </v>
      </c>
      <c r="N532" s="52" t="str">
        <f>IFERROR(VLOOKUP(Open[[#This Row],[TS ES O 11.06.23 Rang]],$AZ$7:$BA$101,2,0)*N$5," ")</f>
        <v xml:space="preserve"> </v>
      </c>
      <c r="O532" s="52" t="str">
        <f>IFERROR(VLOOKUP(Open[[#This Row],[TS SH O 24.06.23 Rang]],$AZ$7:$BA$101,2,0)*O$5," ")</f>
        <v xml:space="preserve"> </v>
      </c>
      <c r="P532" s="52" t="str">
        <f>IFERROR(VLOOKUP(Open[[#This Row],[TS LU O A 1.6.23 R]],$AZ$7:$BA$101,2,0)*P$5," ")</f>
        <v xml:space="preserve"> </v>
      </c>
      <c r="Q532" s="52" t="str">
        <f>IFERROR(VLOOKUP(Open[[#This Row],[TS LU O B 1.6.23 R]],$AZ$7:$BA$101,2,0)*Q$5," ")</f>
        <v xml:space="preserve"> </v>
      </c>
      <c r="R532" s="52" t="str">
        <f>IFERROR(VLOOKUP(Open[[#This Row],[TS ZH O/A 8.7.23 R]],$AZ$7:$BA$101,2,0)*R$5," ")</f>
        <v xml:space="preserve"> </v>
      </c>
      <c r="S532" s="148" t="str">
        <f>IFERROR(VLOOKUP(Open[[#This Row],[TS ZH O/B 8.7.23 R]],$AZ$7:$BA$101,2,0)*S$5," ")</f>
        <v xml:space="preserve"> </v>
      </c>
      <c r="T532" s="148" t="str">
        <f>IFERROR(VLOOKUP(Open[[#This Row],[TS BA O A 12.08.23 R]],$AZ$7:$BA$101,2,0)*T$5," ")</f>
        <v xml:space="preserve"> </v>
      </c>
      <c r="U532" s="148" t="str">
        <f>IFERROR(VLOOKUP(Open[[#This Row],[TS BA O B 12.08.23  R]],$AZ$7:$BA$101,2,0)*U$5," ")</f>
        <v xml:space="preserve"> </v>
      </c>
      <c r="V532" s="148" t="str">
        <f>IFERROR(VLOOKUP(Open[[#This Row],[SM LT O A 2.9.23 R]],$AZ$7:$BA$101,2,0)*V$5," ")</f>
        <v xml:space="preserve"> </v>
      </c>
      <c r="W532" s="148" t="str">
        <f>IFERROR(VLOOKUP(Open[[#This Row],[SM LT O B 2.9.23 R]],$AZ$7:$BA$101,2,0)*W$5," ")</f>
        <v xml:space="preserve"> </v>
      </c>
      <c r="X532" s="148" t="str">
        <f>IFERROR(VLOOKUP(Open[[#This Row],[TS LA O 16.9.23 R]],$AZ$7:$BA$101,2,0)*X$5," ")</f>
        <v xml:space="preserve"> </v>
      </c>
      <c r="Y532" s="148" t="str">
        <f>IFERROR(VLOOKUP(Open[[#This Row],[TS ZH O 8.10.23 R]],$AZ$7:$BA$101,2,0)*Y$5," ")</f>
        <v xml:space="preserve"> </v>
      </c>
      <c r="Z532" s="148" t="str">
        <f>IFERROR(VLOOKUP(Open[[#This Row],[TS ZH O/A 6.1.24 R]],$AZ$7:$BA$101,2,0)*Z$5," ")</f>
        <v xml:space="preserve"> </v>
      </c>
      <c r="AA532" s="148" t="str">
        <f>IFERROR(VLOOKUP(Open[[#This Row],[TS ZH O/B 6.1.24 R]],$AZ$7:$BA$101,2,0)*AA$5," ")</f>
        <v xml:space="preserve"> </v>
      </c>
      <c r="AB532" s="148" t="str">
        <f>IFERROR(VLOOKUP(Open[[#This Row],[TS SH O 13.1.24 R]],$AZ$7:$BA$101,2,0)*AB$5," ")</f>
        <v xml:space="preserve"> </v>
      </c>
      <c r="AC532">
        <v>0</v>
      </c>
      <c r="AD532">
        <v>0</v>
      </c>
      <c r="AE532">
        <v>0</v>
      </c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</row>
    <row r="533" spans="1:48">
      <c r="A533" s="53">
        <f>RANK(Open[[#This Row],[PR Punkte]],Open[PR Punkte],0)</f>
        <v>332</v>
      </c>
      <c r="B533">
        <f>IF(Open[[#This Row],[PR Rang beim letzten Turnier]]&gt;Open[[#This Row],[PR Rang]],1,IF(Open[[#This Row],[PR Rang beim letzten Turnier]]=Open[[#This Row],[PR Rang]],0,-1))</f>
        <v>0</v>
      </c>
      <c r="C533" s="53">
        <f>RANK(Open[[#This Row],[PR Punkte]],Open[PR Punkte],0)</f>
        <v>332</v>
      </c>
      <c r="D533" s="1" t="s">
        <v>500</v>
      </c>
      <c r="E533" s="1" t="s">
        <v>11</v>
      </c>
      <c r="F533" s="52">
        <f>SUM(Open[[#This Row],[PR 1]:[PR 3]])</f>
        <v>0</v>
      </c>
      <c r="G533" s="52">
        <f>LARGE(Open[[#This Row],[TS ZH O/B 26.03.23]:[PR3]],1)</f>
        <v>0</v>
      </c>
      <c r="H533" s="52">
        <f>LARGE(Open[[#This Row],[TS ZH O/B 26.03.23]:[PR3]],2)</f>
        <v>0</v>
      </c>
      <c r="I533" s="52">
        <f>LARGE(Open[[#This Row],[TS ZH O/B 26.03.23]:[PR3]],3)</f>
        <v>0</v>
      </c>
      <c r="J533" s="1">
        <f t="shared" si="16"/>
        <v>332</v>
      </c>
      <c r="K533" s="52">
        <f t="shared" si="17"/>
        <v>0</v>
      </c>
      <c r="L533" s="52" t="str">
        <f>IFERROR(VLOOKUP(Open[[#This Row],[TS ZH O/B 26.03.23 Rang]],$AZ$7:$BA$101,2,0)*L$5," ")</f>
        <v xml:space="preserve"> </v>
      </c>
      <c r="M533" s="52" t="str">
        <f>IFERROR(VLOOKUP(Open[[#This Row],[TS SG O 29.04.23 Rang]],$AZ$7:$BA$101,2,0)*M$5," ")</f>
        <v xml:space="preserve"> </v>
      </c>
      <c r="N533" s="52" t="str">
        <f>IFERROR(VLOOKUP(Open[[#This Row],[TS ES O 11.06.23 Rang]],$AZ$7:$BA$101,2,0)*N$5," ")</f>
        <v xml:space="preserve"> </v>
      </c>
      <c r="O533" s="52" t="str">
        <f>IFERROR(VLOOKUP(Open[[#This Row],[TS SH O 24.06.23 Rang]],$AZ$7:$BA$101,2,0)*O$5," ")</f>
        <v xml:space="preserve"> </v>
      </c>
      <c r="P533" s="52" t="str">
        <f>IFERROR(VLOOKUP(Open[[#This Row],[TS LU O A 1.6.23 R]],$AZ$7:$BA$101,2,0)*P$5," ")</f>
        <v xml:space="preserve"> </v>
      </c>
      <c r="Q533" s="52" t="str">
        <f>IFERROR(VLOOKUP(Open[[#This Row],[TS LU O B 1.6.23 R]],$AZ$7:$BA$101,2,0)*Q$5," ")</f>
        <v xml:space="preserve"> </v>
      </c>
      <c r="R533" s="52" t="str">
        <f>IFERROR(VLOOKUP(Open[[#This Row],[TS ZH O/A 8.7.23 R]],$AZ$7:$BA$101,2,0)*R$5," ")</f>
        <v xml:space="preserve"> </v>
      </c>
      <c r="S533" s="148" t="str">
        <f>IFERROR(VLOOKUP(Open[[#This Row],[TS ZH O/B 8.7.23 R]],$AZ$7:$BA$101,2,0)*S$5," ")</f>
        <v xml:space="preserve"> </v>
      </c>
      <c r="T533" s="148" t="str">
        <f>IFERROR(VLOOKUP(Open[[#This Row],[TS BA O A 12.08.23 R]],$AZ$7:$BA$101,2,0)*T$5," ")</f>
        <v xml:space="preserve"> </v>
      </c>
      <c r="U533" s="148" t="str">
        <f>IFERROR(VLOOKUP(Open[[#This Row],[TS BA O B 12.08.23  R]],$AZ$7:$BA$101,2,0)*U$5," ")</f>
        <v xml:space="preserve"> </v>
      </c>
      <c r="V533" s="148" t="str">
        <f>IFERROR(VLOOKUP(Open[[#This Row],[SM LT O A 2.9.23 R]],$AZ$7:$BA$101,2,0)*V$5," ")</f>
        <v xml:space="preserve"> </v>
      </c>
      <c r="W533" s="148" t="str">
        <f>IFERROR(VLOOKUP(Open[[#This Row],[SM LT O B 2.9.23 R]],$AZ$7:$BA$101,2,0)*W$5," ")</f>
        <v xml:space="preserve"> </v>
      </c>
      <c r="X533" s="148" t="str">
        <f>IFERROR(VLOOKUP(Open[[#This Row],[TS LA O 16.9.23 R]],$AZ$7:$BA$101,2,0)*X$5," ")</f>
        <v xml:space="preserve"> </v>
      </c>
      <c r="Y533" s="148" t="str">
        <f>IFERROR(VLOOKUP(Open[[#This Row],[TS ZH O 8.10.23 R]],$AZ$7:$BA$101,2,0)*Y$5," ")</f>
        <v xml:space="preserve"> </v>
      </c>
      <c r="Z533" s="148" t="str">
        <f>IFERROR(VLOOKUP(Open[[#This Row],[TS ZH O/A 6.1.24 R]],$AZ$7:$BA$101,2,0)*Z$5," ")</f>
        <v xml:space="preserve"> </v>
      </c>
      <c r="AA533" s="148" t="str">
        <f>IFERROR(VLOOKUP(Open[[#This Row],[TS ZH O/B 6.1.24 R]],$AZ$7:$BA$101,2,0)*AA$5," ")</f>
        <v xml:space="preserve"> </v>
      </c>
      <c r="AB533" s="148" t="str">
        <f>IFERROR(VLOOKUP(Open[[#This Row],[TS SH O 13.1.24 R]],$AZ$7:$BA$101,2,0)*AB$5," ")</f>
        <v xml:space="preserve"> </v>
      </c>
      <c r="AC533">
        <v>0</v>
      </c>
      <c r="AD533">
        <v>0</v>
      </c>
      <c r="AE533">
        <v>0</v>
      </c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</row>
    <row r="534" spans="1:48">
      <c r="A534" s="53">
        <f>RANK(Open[[#This Row],[PR Punkte]],Open[PR Punkte],0)</f>
        <v>332</v>
      </c>
      <c r="B534">
        <f>IF(Open[[#This Row],[PR Rang beim letzten Turnier]]&gt;Open[[#This Row],[PR Rang]],1,IF(Open[[#This Row],[PR Rang beim letzten Turnier]]=Open[[#This Row],[PR Rang]],0,-1))</f>
        <v>0</v>
      </c>
      <c r="C534" s="53">
        <f>RANK(Open[[#This Row],[PR Punkte]],Open[PR Punkte],0)</f>
        <v>332</v>
      </c>
      <c r="D534" s="7" t="s">
        <v>231</v>
      </c>
      <c r="E534" t="s">
        <v>11</v>
      </c>
      <c r="F534" s="52">
        <f>SUM(Open[[#This Row],[PR 1]:[PR 3]])</f>
        <v>0</v>
      </c>
      <c r="G534" s="52">
        <f>LARGE(Open[[#This Row],[TS ZH O/B 26.03.23]:[PR3]],1)</f>
        <v>0</v>
      </c>
      <c r="H534" s="52">
        <f>LARGE(Open[[#This Row],[TS ZH O/B 26.03.23]:[PR3]],2)</f>
        <v>0</v>
      </c>
      <c r="I534" s="52">
        <f>LARGE(Open[[#This Row],[TS ZH O/B 26.03.23]:[PR3]],3)</f>
        <v>0</v>
      </c>
      <c r="J534" s="1">
        <f t="shared" si="16"/>
        <v>332</v>
      </c>
      <c r="K534" s="52">
        <f t="shared" si="17"/>
        <v>0</v>
      </c>
      <c r="L534" s="52" t="str">
        <f>IFERROR(VLOOKUP(Open[[#This Row],[TS ZH O/B 26.03.23 Rang]],$AZ$7:$BA$101,2,0)*L$5," ")</f>
        <v xml:space="preserve"> </v>
      </c>
      <c r="M534" s="52" t="str">
        <f>IFERROR(VLOOKUP(Open[[#This Row],[TS SG O 29.04.23 Rang]],$AZ$7:$BA$101,2,0)*M$5," ")</f>
        <v xml:space="preserve"> </v>
      </c>
      <c r="N534" s="52" t="str">
        <f>IFERROR(VLOOKUP(Open[[#This Row],[TS ES O 11.06.23 Rang]],$AZ$7:$BA$101,2,0)*N$5," ")</f>
        <v xml:space="preserve"> </v>
      </c>
      <c r="O534" s="52" t="str">
        <f>IFERROR(VLOOKUP(Open[[#This Row],[TS SH O 24.06.23 Rang]],$AZ$7:$BA$101,2,0)*O$5," ")</f>
        <v xml:space="preserve"> </v>
      </c>
      <c r="P534" s="52" t="str">
        <f>IFERROR(VLOOKUP(Open[[#This Row],[TS LU O A 1.6.23 R]],$AZ$7:$BA$101,2,0)*P$5," ")</f>
        <v xml:space="preserve"> </v>
      </c>
      <c r="Q534" s="52" t="str">
        <f>IFERROR(VLOOKUP(Open[[#This Row],[TS LU O B 1.6.23 R]],$AZ$7:$BA$101,2,0)*Q$5," ")</f>
        <v xml:space="preserve"> </v>
      </c>
      <c r="R534" s="52" t="str">
        <f>IFERROR(VLOOKUP(Open[[#This Row],[TS ZH O/A 8.7.23 R]],$AZ$7:$BA$101,2,0)*R$5," ")</f>
        <v xml:space="preserve"> </v>
      </c>
      <c r="S534" s="148" t="str">
        <f>IFERROR(VLOOKUP(Open[[#This Row],[TS ZH O/B 8.7.23 R]],$AZ$7:$BA$101,2,0)*S$5," ")</f>
        <v xml:space="preserve"> </v>
      </c>
      <c r="T534" s="148" t="str">
        <f>IFERROR(VLOOKUP(Open[[#This Row],[TS BA O A 12.08.23 R]],$AZ$7:$BA$101,2,0)*T$5," ")</f>
        <v xml:space="preserve"> </v>
      </c>
      <c r="U534" s="148" t="str">
        <f>IFERROR(VLOOKUP(Open[[#This Row],[TS BA O B 12.08.23  R]],$AZ$7:$BA$101,2,0)*U$5," ")</f>
        <v xml:space="preserve"> </v>
      </c>
      <c r="V534" s="148" t="str">
        <f>IFERROR(VLOOKUP(Open[[#This Row],[SM LT O A 2.9.23 R]],$AZ$7:$BA$101,2,0)*V$5," ")</f>
        <v xml:space="preserve"> </v>
      </c>
      <c r="W534" s="148" t="str">
        <f>IFERROR(VLOOKUP(Open[[#This Row],[SM LT O B 2.9.23 R]],$AZ$7:$BA$101,2,0)*W$5," ")</f>
        <v xml:space="preserve"> </v>
      </c>
      <c r="X534" s="148" t="str">
        <f>IFERROR(VLOOKUP(Open[[#This Row],[TS LA O 16.9.23 R]],$AZ$7:$BA$101,2,0)*X$5," ")</f>
        <v xml:space="preserve"> </v>
      </c>
      <c r="Y534" s="148" t="str">
        <f>IFERROR(VLOOKUP(Open[[#This Row],[TS ZH O 8.10.23 R]],$AZ$7:$BA$101,2,0)*Y$5," ")</f>
        <v xml:space="preserve"> </v>
      </c>
      <c r="Z534" s="148" t="str">
        <f>IFERROR(VLOOKUP(Open[[#This Row],[TS ZH O/A 6.1.24 R]],$AZ$7:$BA$101,2,0)*Z$5," ")</f>
        <v xml:space="preserve"> </v>
      </c>
      <c r="AA534" s="148" t="str">
        <f>IFERROR(VLOOKUP(Open[[#This Row],[TS ZH O/B 6.1.24 R]],$AZ$7:$BA$101,2,0)*AA$5," ")</f>
        <v xml:space="preserve"> </v>
      </c>
      <c r="AB534" s="148" t="str">
        <f>IFERROR(VLOOKUP(Open[[#This Row],[TS SH O 13.1.24 R]],$AZ$7:$BA$101,2,0)*AB$5," ")</f>
        <v xml:space="preserve"> </v>
      </c>
      <c r="AC534">
        <v>0</v>
      </c>
      <c r="AD534">
        <v>0</v>
      </c>
      <c r="AE534">
        <v>0</v>
      </c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</row>
    <row r="535" spans="1:48">
      <c r="A535" s="53">
        <f>RANK(Open[[#This Row],[PR Punkte]],Open[PR Punkte],0)</f>
        <v>332</v>
      </c>
      <c r="B535">
        <f>IF(Open[[#This Row],[PR Rang beim letzten Turnier]]&gt;Open[[#This Row],[PR Rang]],1,IF(Open[[#This Row],[PR Rang beim letzten Turnier]]=Open[[#This Row],[PR Rang]],0,-1))</f>
        <v>0</v>
      </c>
      <c r="C535" s="53">
        <f>RANK(Open[[#This Row],[PR Punkte]],Open[PR Punkte],0)</f>
        <v>332</v>
      </c>
      <c r="D535" s="7" t="s">
        <v>229</v>
      </c>
      <c r="E535" t="s">
        <v>11</v>
      </c>
      <c r="F535" s="52">
        <f>SUM(Open[[#This Row],[PR 1]:[PR 3]])</f>
        <v>0</v>
      </c>
      <c r="G535" s="52">
        <f>LARGE(Open[[#This Row],[TS ZH O/B 26.03.23]:[PR3]],1)</f>
        <v>0</v>
      </c>
      <c r="H535" s="52">
        <f>LARGE(Open[[#This Row],[TS ZH O/B 26.03.23]:[PR3]],2)</f>
        <v>0</v>
      </c>
      <c r="I535" s="52">
        <f>LARGE(Open[[#This Row],[TS ZH O/B 26.03.23]:[PR3]],3)</f>
        <v>0</v>
      </c>
      <c r="J535" s="1">
        <f t="shared" si="16"/>
        <v>332</v>
      </c>
      <c r="K535" s="52">
        <f t="shared" si="17"/>
        <v>0</v>
      </c>
      <c r="L535" s="52" t="str">
        <f>IFERROR(VLOOKUP(Open[[#This Row],[TS ZH O/B 26.03.23 Rang]],$AZ$7:$BA$101,2,0)*L$5," ")</f>
        <v xml:space="preserve"> </v>
      </c>
      <c r="M535" s="52" t="str">
        <f>IFERROR(VLOOKUP(Open[[#This Row],[TS SG O 29.04.23 Rang]],$AZ$7:$BA$101,2,0)*M$5," ")</f>
        <v xml:space="preserve"> </v>
      </c>
      <c r="N535" s="52" t="str">
        <f>IFERROR(VLOOKUP(Open[[#This Row],[TS ES O 11.06.23 Rang]],$AZ$7:$BA$101,2,0)*N$5," ")</f>
        <v xml:space="preserve"> </v>
      </c>
      <c r="O535" s="52" t="str">
        <f>IFERROR(VLOOKUP(Open[[#This Row],[TS SH O 24.06.23 Rang]],$AZ$7:$BA$101,2,0)*O$5," ")</f>
        <v xml:space="preserve"> </v>
      </c>
      <c r="P535" s="52" t="str">
        <f>IFERROR(VLOOKUP(Open[[#This Row],[TS LU O A 1.6.23 R]],$AZ$7:$BA$101,2,0)*P$5," ")</f>
        <v xml:space="preserve"> </v>
      </c>
      <c r="Q535" s="52" t="str">
        <f>IFERROR(VLOOKUP(Open[[#This Row],[TS LU O B 1.6.23 R]],$AZ$7:$BA$101,2,0)*Q$5," ")</f>
        <v xml:space="preserve"> </v>
      </c>
      <c r="R535" s="52" t="str">
        <f>IFERROR(VLOOKUP(Open[[#This Row],[TS ZH O/A 8.7.23 R]],$AZ$7:$BA$101,2,0)*R$5," ")</f>
        <v xml:space="preserve"> </v>
      </c>
      <c r="S535" s="148" t="str">
        <f>IFERROR(VLOOKUP(Open[[#This Row],[TS ZH O/B 8.7.23 R]],$AZ$7:$BA$101,2,0)*S$5," ")</f>
        <v xml:space="preserve"> </v>
      </c>
      <c r="T535" s="148" t="str">
        <f>IFERROR(VLOOKUP(Open[[#This Row],[TS BA O A 12.08.23 R]],$AZ$7:$BA$101,2,0)*T$5," ")</f>
        <v xml:space="preserve"> </v>
      </c>
      <c r="U535" s="148" t="str">
        <f>IFERROR(VLOOKUP(Open[[#This Row],[TS BA O B 12.08.23  R]],$AZ$7:$BA$101,2,0)*U$5," ")</f>
        <v xml:space="preserve"> </v>
      </c>
      <c r="V535" s="148" t="str">
        <f>IFERROR(VLOOKUP(Open[[#This Row],[SM LT O A 2.9.23 R]],$AZ$7:$BA$101,2,0)*V$5," ")</f>
        <v xml:space="preserve"> </v>
      </c>
      <c r="W535" s="148" t="str">
        <f>IFERROR(VLOOKUP(Open[[#This Row],[SM LT O B 2.9.23 R]],$AZ$7:$BA$101,2,0)*W$5," ")</f>
        <v xml:space="preserve"> </v>
      </c>
      <c r="X535" s="148" t="str">
        <f>IFERROR(VLOOKUP(Open[[#This Row],[TS LA O 16.9.23 R]],$AZ$7:$BA$101,2,0)*X$5," ")</f>
        <v xml:space="preserve"> </v>
      </c>
      <c r="Y535" s="148" t="str">
        <f>IFERROR(VLOOKUP(Open[[#This Row],[TS ZH O 8.10.23 R]],$AZ$7:$BA$101,2,0)*Y$5," ")</f>
        <v xml:space="preserve"> </v>
      </c>
      <c r="Z535" s="148" t="str">
        <f>IFERROR(VLOOKUP(Open[[#This Row],[TS ZH O/A 6.1.24 R]],$AZ$7:$BA$101,2,0)*Z$5," ")</f>
        <v xml:space="preserve"> </v>
      </c>
      <c r="AA535" s="148" t="str">
        <f>IFERROR(VLOOKUP(Open[[#This Row],[TS ZH O/B 6.1.24 R]],$AZ$7:$BA$101,2,0)*AA$5," ")</f>
        <v xml:space="preserve"> </v>
      </c>
      <c r="AB535" s="148" t="str">
        <f>IFERROR(VLOOKUP(Open[[#This Row],[TS SH O 13.1.24 R]],$AZ$7:$BA$101,2,0)*AB$5," ")</f>
        <v xml:space="preserve"> </v>
      </c>
      <c r="AC535">
        <v>0</v>
      </c>
      <c r="AD535">
        <v>0</v>
      </c>
      <c r="AE535">
        <v>0</v>
      </c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</row>
    <row r="536" spans="1:48">
      <c r="A536" s="53">
        <f>RANK(Open[[#This Row],[PR Punkte]],Open[PR Punkte],0)</f>
        <v>332</v>
      </c>
      <c r="B536">
        <f>IF(Open[[#This Row],[PR Rang beim letzten Turnier]]&gt;Open[[#This Row],[PR Rang]],1,IF(Open[[#This Row],[PR Rang beim letzten Turnier]]=Open[[#This Row],[PR Rang]],0,-1))</f>
        <v>0</v>
      </c>
      <c r="C536" s="53">
        <f>RANK(Open[[#This Row],[PR Punkte]],Open[PR Punkte],0)</f>
        <v>332</v>
      </c>
      <c r="D536" s="1" t="s">
        <v>464</v>
      </c>
      <c r="E536" s="1" t="s">
        <v>7</v>
      </c>
      <c r="F536" s="52">
        <f>SUM(Open[[#This Row],[PR 1]:[PR 3]])</f>
        <v>0</v>
      </c>
      <c r="G536" s="52">
        <f>LARGE(Open[[#This Row],[TS ZH O/B 26.03.23]:[PR3]],1)</f>
        <v>0</v>
      </c>
      <c r="H536" s="52">
        <f>LARGE(Open[[#This Row],[TS ZH O/B 26.03.23]:[PR3]],2)</f>
        <v>0</v>
      </c>
      <c r="I536" s="52">
        <f>LARGE(Open[[#This Row],[TS ZH O/B 26.03.23]:[PR3]],3)</f>
        <v>0</v>
      </c>
      <c r="J536" s="1">
        <f t="shared" si="16"/>
        <v>332</v>
      </c>
      <c r="K536" s="52">
        <f t="shared" si="17"/>
        <v>0</v>
      </c>
      <c r="L536" s="52" t="str">
        <f>IFERROR(VLOOKUP(Open[[#This Row],[TS ZH O/B 26.03.23 Rang]],$AZ$7:$BA$101,2,0)*L$5," ")</f>
        <v xml:space="preserve"> </v>
      </c>
      <c r="M536" s="52" t="str">
        <f>IFERROR(VLOOKUP(Open[[#This Row],[TS SG O 29.04.23 Rang]],$AZ$7:$BA$101,2,0)*M$5," ")</f>
        <v xml:space="preserve"> </v>
      </c>
      <c r="N536" s="52" t="str">
        <f>IFERROR(VLOOKUP(Open[[#This Row],[TS ES O 11.06.23 Rang]],$AZ$7:$BA$101,2,0)*N$5," ")</f>
        <v xml:space="preserve"> </v>
      </c>
      <c r="O536" s="52" t="str">
        <f>IFERROR(VLOOKUP(Open[[#This Row],[TS SH O 24.06.23 Rang]],$AZ$7:$BA$101,2,0)*O$5," ")</f>
        <v xml:space="preserve"> </v>
      </c>
      <c r="P536" s="52" t="str">
        <f>IFERROR(VLOOKUP(Open[[#This Row],[TS LU O A 1.6.23 R]],$AZ$7:$BA$101,2,0)*P$5," ")</f>
        <v xml:space="preserve"> </v>
      </c>
      <c r="Q536" s="52" t="str">
        <f>IFERROR(VLOOKUP(Open[[#This Row],[TS LU O B 1.6.23 R]],$AZ$7:$BA$101,2,0)*Q$5," ")</f>
        <v xml:space="preserve"> </v>
      </c>
      <c r="R536" s="52" t="str">
        <f>IFERROR(VLOOKUP(Open[[#This Row],[TS ZH O/A 8.7.23 R]],$AZ$7:$BA$101,2,0)*R$5," ")</f>
        <v xml:space="preserve"> </v>
      </c>
      <c r="S536" s="148" t="str">
        <f>IFERROR(VLOOKUP(Open[[#This Row],[TS ZH O/B 8.7.23 R]],$AZ$7:$BA$101,2,0)*S$5," ")</f>
        <v xml:space="preserve"> </v>
      </c>
      <c r="T536" s="148" t="str">
        <f>IFERROR(VLOOKUP(Open[[#This Row],[TS BA O A 12.08.23 R]],$AZ$7:$BA$101,2,0)*T$5," ")</f>
        <v xml:space="preserve"> </v>
      </c>
      <c r="U536" s="148" t="str">
        <f>IFERROR(VLOOKUP(Open[[#This Row],[TS BA O B 12.08.23  R]],$AZ$7:$BA$101,2,0)*U$5," ")</f>
        <v xml:space="preserve"> </v>
      </c>
      <c r="V536" s="148" t="str">
        <f>IFERROR(VLOOKUP(Open[[#This Row],[SM LT O A 2.9.23 R]],$AZ$7:$BA$101,2,0)*V$5," ")</f>
        <v xml:space="preserve"> </v>
      </c>
      <c r="W536" s="148" t="str">
        <f>IFERROR(VLOOKUP(Open[[#This Row],[SM LT O B 2.9.23 R]],$AZ$7:$BA$101,2,0)*W$5," ")</f>
        <v xml:space="preserve"> </v>
      </c>
      <c r="X536" s="148" t="str">
        <f>IFERROR(VLOOKUP(Open[[#This Row],[TS LA O 16.9.23 R]],$AZ$7:$BA$101,2,0)*X$5," ")</f>
        <v xml:space="preserve"> </v>
      </c>
      <c r="Y536" s="148" t="str">
        <f>IFERROR(VLOOKUP(Open[[#This Row],[TS ZH O 8.10.23 R]],$AZ$7:$BA$101,2,0)*Y$5," ")</f>
        <v xml:space="preserve"> </v>
      </c>
      <c r="Z536" s="148" t="str">
        <f>IFERROR(VLOOKUP(Open[[#This Row],[TS ZH O/A 6.1.24 R]],$AZ$7:$BA$101,2,0)*Z$5," ")</f>
        <v xml:space="preserve"> </v>
      </c>
      <c r="AA536" s="148" t="str">
        <f>IFERROR(VLOOKUP(Open[[#This Row],[TS ZH O/B 6.1.24 R]],$AZ$7:$BA$101,2,0)*AA$5," ")</f>
        <v xml:space="preserve"> </v>
      </c>
      <c r="AB536" s="148" t="str">
        <f>IFERROR(VLOOKUP(Open[[#This Row],[TS SH O 13.1.24 R]],$AZ$7:$BA$101,2,0)*AB$5," ")</f>
        <v xml:space="preserve"> </v>
      </c>
      <c r="AC536">
        <v>0</v>
      </c>
      <c r="AD536">
        <v>0</v>
      </c>
      <c r="AE536">
        <v>0</v>
      </c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</row>
    <row r="537" spans="1:48">
      <c r="A537" s="53">
        <f>RANK(Open[[#This Row],[PR Punkte]],Open[PR Punkte],0)</f>
        <v>332</v>
      </c>
      <c r="B537">
        <f>IF(Open[[#This Row],[PR Rang beim letzten Turnier]]&gt;Open[[#This Row],[PR Rang]],1,IF(Open[[#This Row],[PR Rang beim letzten Turnier]]=Open[[#This Row],[PR Rang]],0,-1))</f>
        <v>0</v>
      </c>
      <c r="C537" s="53">
        <f>RANK(Open[[#This Row],[PR Punkte]],Open[PR Punkte],0)</f>
        <v>332</v>
      </c>
      <c r="D537" s="1" t="s">
        <v>442</v>
      </c>
      <c r="E537" s="1" t="s">
        <v>7</v>
      </c>
      <c r="F537" s="52">
        <f>SUM(Open[[#This Row],[PR 1]:[PR 3]])</f>
        <v>0</v>
      </c>
      <c r="G537" s="52">
        <f>LARGE(Open[[#This Row],[TS ZH O/B 26.03.23]:[PR3]],1)</f>
        <v>0</v>
      </c>
      <c r="H537" s="52">
        <f>LARGE(Open[[#This Row],[TS ZH O/B 26.03.23]:[PR3]],2)</f>
        <v>0</v>
      </c>
      <c r="I537" s="52">
        <f>LARGE(Open[[#This Row],[TS ZH O/B 26.03.23]:[PR3]],3)</f>
        <v>0</v>
      </c>
      <c r="J537" s="1">
        <f t="shared" si="16"/>
        <v>332</v>
      </c>
      <c r="K537" s="52">
        <f t="shared" si="17"/>
        <v>0</v>
      </c>
      <c r="L537" s="52" t="str">
        <f>IFERROR(VLOOKUP(Open[[#This Row],[TS ZH O/B 26.03.23 Rang]],$AZ$7:$BA$101,2,0)*L$5," ")</f>
        <v xml:space="preserve"> </v>
      </c>
      <c r="M537" s="52" t="str">
        <f>IFERROR(VLOOKUP(Open[[#This Row],[TS SG O 29.04.23 Rang]],$AZ$7:$BA$101,2,0)*M$5," ")</f>
        <v xml:space="preserve"> </v>
      </c>
      <c r="N537" s="52" t="str">
        <f>IFERROR(VLOOKUP(Open[[#This Row],[TS ES O 11.06.23 Rang]],$AZ$7:$BA$101,2,0)*N$5," ")</f>
        <v xml:space="preserve"> </v>
      </c>
      <c r="O537" s="52" t="str">
        <f>IFERROR(VLOOKUP(Open[[#This Row],[TS SH O 24.06.23 Rang]],$AZ$7:$BA$101,2,0)*O$5," ")</f>
        <v xml:space="preserve"> </v>
      </c>
      <c r="P537" s="52" t="str">
        <f>IFERROR(VLOOKUP(Open[[#This Row],[TS LU O A 1.6.23 R]],$AZ$7:$BA$101,2,0)*P$5," ")</f>
        <v xml:space="preserve"> </v>
      </c>
      <c r="Q537" s="52" t="str">
        <f>IFERROR(VLOOKUP(Open[[#This Row],[TS LU O B 1.6.23 R]],$AZ$7:$BA$101,2,0)*Q$5," ")</f>
        <v xml:space="preserve"> </v>
      </c>
      <c r="R537" s="52" t="str">
        <f>IFERROR(VLOOKUP(Open[[#This Row],[TS ZH O/A 8.7.23 R]],$AZ$7:$BA$101,2,0)*R$5," ")</f>
        <v xml:space="preserve"> </v>
      </c>
      <c r="S537" s="148" t="str">
        <f>IFERROR(VLOOKUP(Open[[#This Row],[TS ZH O/B 8.7.23 R]],$AZ$7:$BA$101,2,0)*S$5," ")</f>
        <v xml:space="preserve"> </v>
      </c>
      <c r="T537" s="148" t="str">
        <f>IFERROR(VLOOKUP(Open[[#This Row],[TS BA O A 12.08.23 R]],$AZ$7:$BA$101,2,0)*T$5," ")</f>
        <v xml:space="preserve"> </v>
      </c>
      <c r="U537" s="148" t="str">
        <f>IFERROR(VLOOKUP(Open[[#This Row],[TS BA O B 12.08.23  R]],$AZ$7:$BA$101,2,0)*U$5," ")</f>
        <v xml:space="preserve"> </v>
      </c>
      <c r="V537" s="148" t="str">
        <f>IFERROR(VLOOKUP(Open[[#This Row],[SM LT O A 2.9.23 R]],$AZ$7:$BA$101,2,0)*V$5," ")</f>
        <v xml:space="preserve"> </v>
      </c>
      <c r="W537" s="148" t="str">
        <f>IFERROR(VLOOKUP(Open[[#This Row],[SM LT O B 2.9.23 R]],$AZ$7:$BA$101,2,0)*W$5," ")</f>
        <v xml:space="preserve"> </v>
      </c>
      <c r="X537" s="148" t="str">
        <f>IFERROR(VLOOKUP(Open[[#This Row],[TS LA O 16.9.23 R]],$AZ$7:$BA$101,2,0)*X$5," ")</f>
        <v xml:space="preserve"> </v>
      </c>
      <c r="Y537" s="148" t="str">
        <f>IFERROR(VLOOKUP(Open[[#This Row],[TS ZH O 8.10.23 R]],$AZ$7:$BA$101,2,0)*Y$5," ")</f>
        <v xml:space="preserve"> </v>
      </c>
      <c r="Z537" s="148" t="str">
        <f>IFERROR(VLOOKUP(Open[[#This Row],[TS ZH O/A 6.1.24 R]],$AZ$7:$BA$101,2,0)*Z$5," ")</f>
        <v xml:space="preserve"> </v>
      </c>
      <c r="AA537" s="148" t="str">
        <f>IFERROR(VLOOKUP(Open[[#This Row],[TS ZH O/B 6.1.24 R]],$AZ$7:$BA$101,2,0)*AA$5," ")</f>
        <v xml:space="preserve"> </v>
      </c>
      <c r="AB537" s="148" t="str">
        <f>IFERROR(VLOOKUP(Open[[#This Row],[TS SH O 13.1.24 R]],$AZ$7:$BA$101,2,0)*AB$5," ")</f>
        <v xml:space="preserve"> </v>
      </c>
      <c r="AC537">
        <v>0</v>
      </c>
      <c r="AD537">
        <v>0</v>
      </c>
      <c r="AE537">
        <v>0</v>
      </c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</row>
    <row r="538" spans="1:48">
      <c r="A538" s="53">
        <f>RANK(Open[[#This Row],[PR Punkte]],Open[PR Punkte],0)</f>
        <v>332</v>
      </c>
      <c r="B538">
        <f>IF(Open[[#This Row],[PR Rang beim letzten Turnier]]&gt;Open[[#This Row],[PR Rang]],1,IF(Open[[#This Row],[PR Rang beim letzten Turnier]]=Open[[#This Row],[PR Rang]],0,-1))</f>
        <v>0</v>
      </c>
      <c r="C538" s="53">
        <f>RANK(Open[[#This Row],[PR Punkte]],Open[PR Punkte],0)</f>
        <v>332</v>
      </c>
      <c r="D538" t="s">
        <v>124</v>
      </c>
      <c r="E538" t="s">
        <v>7</v>
      </c>
      <c r="F538" s="52">
        <f>SUM(Open[[#This Row],[PR 1]:[PR 3]])</f>
        <v>0</v>
      </c>
      <c r="G538" s="52">
        <f>LARGE(Open[[#This Row],[TS ZH O/B 26.03.23]:[PR3]],1)</f>
        <v>0</v>
      </c>
      <c r="H538" s="52">
        <f>LARGE(Open[[#This Row],[TS ZH O/B 26.03.23]:[PR3]],2)</f>
        <v>0</v>
      </c>
      <c r="I538" s="52">
        <f>LARGE(Open[[#This Row],[TS ZH O/B 26.03.23]:[PR3]],3)</f>
        <v>0</v>
      </c>
      <c r="J538" s="1">
        <f t="shared" si="16"/>
        <v>332</v>
      </c>
      <c r="K538" s="52">
        <f t="shared" si="17"/>
        <v>0</v>
      </c>
      <c r="L538" s="52" t="str">
        <f>IFERROR(VLOOKUP(Open[[#This Row],[TS ZH O/B 26.03.23 Rang]],$AZ$7:$BA$101,2,0)*L$5," ")</f>
        <v xml:space="preserve"> </v>
      </c>
      <c r="M538" s="52" t="str">
        <f>IFERROR(VLOOKUP(Open[[#This Row],[TS SG O 29.04.23 Rang]],$AZ$7:$BA$101,2,0)*M$5," ")</f>
        <v xml:space="preserve"> </v>
      </c>
      <c r="N538" s="52" t="str">
        <f>IFERROR(VLOOKUP(Open[[#This Row],[TS ES O 11.06.23 Rang]],$AZ$7:$BA$101,2,0)*N$5," ")</f>
        <v xml:space="preserve"> </v>
      </c>
      <c r="O538" s="52" t="str">
        <f>IFERROR(VLOOKUP(Open[[#This Row],[TS SH O 24.06.23 Rang]],$AZ$7:$BA$101,2,0)*O$5," ")</f>
        <v xml:space="preserve"> </v>
      </c>
      <c r="P538" s="52" t="str">
        <f>IFERROR(VLOOKUP(Open[[#This Row],[TS LU O A 1.6.23 R]],$AZ$7:$BA$101,2,0)*P$5," ")</f>
        <v xml:space="preserve"> </v>
      </c>
      <c r="Q538" s="52" t="str">
        <f>IFERROR(VLOOKUP(Open[[#This Row],[TS LU O B 1.6.23 R]],$AZ$7:$BA$101,2,0)*Q$5," ")</f>
        <v xml:space="preserve"> </v>
      </c>
      <c r="R538" s="52" t="str">
        <f>IFERROR(VLOOKUP(Open[[#This Row],[TS ZH O/A 8.7.23 R]],$AZ$7:$BA$101,2,0)*R$5," ")</f>
        <v xml:space="preserve"> </v>
      </c>
      <c r="S538" s="148" t="str">
        <f>IFERROR(VLOOKUP(Open[[#This Row],[TS ZH O/B 8.7.23 R]],$AZ$7:$BA$101,2,0)*S$5," ")</f>
        <v xml:space="preserve"> </v>
      </c>
      <c r="T538" s="148" t="str">
        <f>IFERROR(VLOOKUP(Open[[#This Row],[TS BA O A 12.08.23 R]],$AZ$7:$BA$101,2,0)*T$5," ")</f>
        <v xml:space="preserve"> </v>
      </c>
      <c r="U538" s="148" t="str">
        <f>IFERROR(VLOOKUP(Open[[#This Row],[TS BA O B 12.08.23  R]],$AZ$7:$BA$101,2,0)*U$5," ")</f>
        <v xml:space="preserve"> </v>
      </c>
      <c r="V538" s="148" t="str">
        <f>IFERROR(VLOOKUP(Open[[#This Row],[SM LT O A 2.9.23 R]],$AZ$7:$BA$101,2,0)*V$5," ")</f>
        <v xml:space="preserve"> </v>
      </c>
      <c r="W538" s="148" t="str">
        <f>IFERROR(VLOOKUP(Open[[#This Row],[SM LT O B 2.9.23 R]],$AZ$7:$BA$101,2,0)*W$5," ")</f>
        <v xml:space="preserve"> </v>
      </c>
      <c r="X538" s="148" t="str">
        <f>IFERROR(VLOOKUP(Open[[#This Row],[TS LA O 16.9.23 R]],$AZ$7:$BA$101,2,0)*X$5," ")</f>
        <v xml:space="preserve"> </v>
      </c>
      <c r="Y538" s="148" t="str">
        <f>IFERROR(VLOOKUP(Open[[#This Row],[TS ZH O 8.10.23 R]],$AZ$7:$BA$101,2,0)*Y$5," ")</f>
        <v xml:space="preserve"> </v>
      </c>
      <c r="Z538" s="148" t="str">
        <f>IFERROR(VLOOKUP(Open[[#This Row],[TS ZH O/A 6.1.24 R]],$AZ$7:$BA$101,2,0)*Z$5," ")</f>
        <v xml:space="preserve"> </v>
      </c>
      <c r="AA538" s="148" t="str">
        <f>IFERROR(VLOOKUP(Open[[#This Row],[TS ZH O/B 6.1.24 R]],$AZ$7:$BA$101,2,0)*AA$5," ")</f>
        <v xml:space="preserve"> </v>
      </c>
      <c r="AB538" s="148" t="str">
        <f>IFERROR(VLOOKUP(Open[[#This Row],[TS SH O 13.1.24 R]],$AZ$7:$BA$101,2,0)*AB$5," ")</f>
        <v xml:space="preserve"> </v>
      </c>
      <c r="AC538">
        <v>0</v>
      </c>
      <c r="AD538">
        <v>0</v>
      </c>
      <c r="AE538">
        <v>0</v>
      </c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</row>
    <row r="539" spans="1:48">
      <c r="A539" s="53">
        <f>RANK(Open[[#This Row],[PR Punkte]],Open[PR Punkte],0)</f>
        <v>332</v>
      </c>
      <c r="B539">
        <f>IF(Open[[#This Row],[PR Rang beim letzten Turnier]]&gt;Open[[#This Row],[PR Rang]],1,IF(Open[[#This Row],[PR Rang beim letzten Turnier]]=Open[[#This Row],[PR Rang]],0,-1))</f>
        <v>0</v>
      </c>
      <c r="C539" s="53">
        <f>RANK(Open[[#This Row],[PR Punkte]],Open[PR Punkte],0)</f>
        <v>332</v>
      </c>
      <c r="D539" t="s">
        <v>96</v>
      </c>
      <c r="E539" s="1" t="s">
        <v>7</v>
      </c>
      <c r="F539" s="52">
        <f>SUM(Open[[#This Row],[PR 1]:[PR 3]])</f>
        <v>0</v>
      </c>
      <c r="G539" s="52">
        <f>LARGE(Open[[#This Row],[TS ZH O/B 26.03.23]:[PR3]],1)</f>
        <v>0</v>
      </c>
      <c r="H539" s="52">
        <f>LARGE(Open[[#This Row],[TS ZH O/B 26.03.23]:[PR3]],2)</f>
        <v>0</v>
      </c>
      <c r="I539" s="52">
        <f>LARGE(Open[[#This Row],[TS ZH O/B 26.03.23]:[PR3]],3)</f>
        <v>0</v>
      </c>
      <c r="J539" s="1">
        <f t="shared" si="16"/>
        <v>332</v>
      </c>
      <c r="K539" s="52">
        <f t="shared" si="17"/>
        <v>0</v>
      </c>
      <c r="L539" s="52" t="str">
        <f>IFERROR(VLOOKUP(Open[[#This Row],[TS ZH O/B 26.03.23 Rang]],$AZ$7:$BA$101,2,0)*L$5," ")</f>
        <v xml:space="preserve"> </v>
      </c>
      <c r="M539" s="52" t="str">
        <f>IFERROR(VLOOKUP(Open[[#This Row],[TS SG O 29.04.23 Rang]],$AZ$7:$BA$101,2,0)*M$5," ")</f>
        <v xml:space="preserve"> </v>
      </c>
      <c r="N539" s="52" t="str">
        <f>IFERROR(VLOOKUP(Open[[#This Row],[TS ES O 11.06.23 Rang]],$AZ$7:$BA$101,2,0)*N$5," ")</f>
        <v xml:space="preserve"> </v>
      </c>
      <c r="O539" s="52" t="str">
        <f>IFERROR(VLOOKUP(Open[[#This Row],[TS SH O 24.06.23 Rang]],$AZ$7:$BA$101,2,0)*O$5," ")</f>
        <v xml:space="preserve"> </v>
      </c>
      <c r="P539" s="52" t="str">
        <f>IFERROR(VLOOKUP(Open[[#This Row],[TS LU O A 1.6.23 R]],$AZ$7:$BA$101,2,0)*P$5," ")</f>
        <v xml:space="preserve"> </v>
      </c>
      <c r="Q539" s="52" t="str">
        <f>IFERROR(VLOOKUP(Open[[#This Row],[TS LU O B 1.6.23 R]],$AZ$7:$BA$101,2,0)*Q$5," ")</f>
        <v xml:space="preserve"> </v>
      </c>
      <c r="R539" s="52" t="str">
        <f>IFERROR(VLOOKUP(Open[[#This Row],[TS ZH O/A 8.7.23 R]],$AZ$7:$BA$101,2,0)*R$5," ")</f>
        <v xml:space="preserve"> </v>
      </c>
      <c r="S539" s="148" t="str">
        <f>IFERROR(VLOOKUP(Open[[#This Row],[TS ZH O/B 8.7.23 R]],$AZ$7:$BA$101,2,0)*S$5," ")</f>
        <v xml:space="preserve"> </v>
      </c>
      <c r="T539" s="148" t="str">
        <f>IFERROR(VLOOKUP(Open[[#This Row],[TS BA O A 12.08.23 R]],$AZ$7:$BA$101,2,0)*T$5," ")</f>
        <v xml:space="preserve"> </v>
      </c>
      <c r="U539" s="148" t="str">
        <f>IFERROR(VLOOKUP(Open[[#This Row],[TS BA O B 12.08.23  R]],$AZ$7:$BA$101,2,0)*U$5," ")</f>
        <v xml:space="preserve"> </v>
      </c>
      <c r="V539" s="148" t="str">
        <f>IFERROR(VLOOKUP(Open[[#This Row],[SM LT O A 2.9.23 R]],$AZ$7:$BA$101,2,0)*V$5," ")</f>
        <v xml:space="preserve"> </v>
      </c>
      <c r="W539" s="148" t="str">
        <f>IFERROR(VLOOKUP(Open[[#This Row],[SM LT O B 2.9.23 R]],$AZ$7:$BA$101,2,0)*W$5," ")</f>
        <v xml:space="preserve"> </v>
      </c>
      <c r="X539" s="148" t="str">
        <f>IFERROR(VLOOKUP(Open[[#This Row],[TS LA O 16.9.23 R]],$AZ$7:$BA$101,2,0)*X$5," ")</f>
        <v xml:space="preserve"> </v>
      </c>
      <c r="Y539" s="148" t="str">
        <f>IFERROR(VLOOKUP(Open[[#This Row],[TS ZH O 8.10.23 R]],$AZ$7:$BA$101,2,0)*Y$5," ")</f>
        <v xml:space="preserve"> </v>
      </c>
      <c r="Z539" s="148" t="str">
        <f>IFERROR(VLOOKUP(Open[[#This Row],[TS ZH O/A 6.1.24 R]],$AZ$7:$BA$101,2,0)*Z$5," ")</f>
        <v xml:space="preserve"> </v>
      </c>
      <c r="AA539" s="148" t="str">
        <f>IFERROR(VLOOKUP(Open[[#This Row],[TS ZH O/B 6.1.24 R]],$AZ$7:$BA$101,2,0)*AA$5," ")</f>
        <v xml:space="preserve"> </v>
      </c>
      <c r="AB539" s="148" t="str">
        <f>IFERROR(VLOOKUP(Open[[#This Row],[TS SH O 13.1.24 R]],$AZ$7:$BA$101,2,0)*AB$5," ")</f>
        <v xml:space="preserve"> </v>
      </c>
      <c r="AC539">
        <v>0</v>
      </c>
      <c r="AD539">
        <v>0</v>
      </c>
      <c r="AE539">
        <v>0</v>
      </c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</row>
    <row r="540" spans="1:48">
      <c r="A540" s="53">
        <f>RANK(Open[[#This Row],[PR Punkte]],Open[PR Punkte],0)</f>
        <v>332</v>
      </c>
      <c r="B540">
        <f>IF(Open[[#This Row],[PR Rang beim letzten Turnier]]&gt;Open[[#This Row],[PR Rang]],1,IF(Open[[#This Row],[PR Rang beim letzten Turnier]]=Open[[#This Row],[PR Rang]],0,-1))</f>
        <v>0</v>
      </c>
      <c r="C540" s="53">
        <f>RANK(Open[[#This Row],[PR Punkte]],Open[PR Punkte],0)</f>
        <v>332</v>
      </c>
      <c r="D540" t="s">
        <v>79</v>
      </c>
      <c r="E540" s="1" t="s">
        <v>7</v>
      </c>
      <c r="F540" s="52">
        <f>SUM(Open[[#This Row],[PR 1]:[PR 3]])</f>
        <v>0</v>
      </c>
      <c r="G540" s="52">
        <f>LARGE(Open[[#This Row],[TS ZH O/B 26.03.23]:[PR3]],1)</f>
        <v>0</v>
      </c>
      <c r="H540" s="52">
        <f>LARGE(Open[[#This Row],[TS ZH O/B 26.03.23]:[PR3]],2)</f>
        <v>0</v>
      </c>
      <c r="I540" s="52">
        <f>LARGE(Open[[#This Row],[TS ZH O/B 26.03.23]:[PR3]],3)</f>
        <v>0</v>
      </c>
      <c r="J540" s="1">
        <f t="shared" si="16"/>
        <v>332</v>
      </c>
      <c r="K540" s="52">
        <f t="shared" si="17"/>
        <v>0</v>
      </c>
      <c r="L540" s="52" t="str">
        <f>IFERROR(VLOOKUP(Open[[#This Row],[TS ZH O/B 26.03.23 Rang]],$AZ$7:$BA$101,2,0)*L$5," ")</f>
        <v xml:space="preserve"> </v>
      </c>
      <c r="M540" s="52" t="str">
        <f>IFERROR(VLOOKUP(Open[[#This Row],[TS SG O 29.04.23 Rang]],$AZ$7:$BA$101,2,0)*M$5," ")</f>
        <v xml:space="preserve"> </v>
      </c>
      <c r="N540" s="52" t="str">
        <f>IFERROR(VLOOKUP(Open[[#This Row],[TS ES O 11.06.23 Rang]],$AZ$7:$BA$101,2,0)*N$5," ")</f>
        <v xml:space="preserve"> </v>
      </c>
      <c r="O540" s="52" t="str">
        <f>IFERROR(VLOOKUP(Open[[#This Row],[TS SH O 24.06.23 Rang]],$AZ$7:$BA$101,2,0)*O$5," ")</f>
        <v xml:space="preserve"> </v>
      </c>
      <c r="P540" s="52" t="str">
        <f>IFERROR(VLOOKUP(Open[[#This Row],[TS LU O A 1.6.23 R]],$AZ$7:$BA$101,2,0)*P$5," ")</f>
        <v xml:space="preserve"> </v>
      </c>
      <c r="Q540" s="52" t="str">
        <f>IFERROR(VLOOKUP(Open[[#This Row],[TS LU O B 1.6.23 R]],$AZ$7:$BA$101,2,0)*Q$5," ")</f>
        <v xml:space="preserve"> </v>
      </c>
      <c r="R540" s="52" t="str">
        <f>IFERROR(VLOOKUP(Open[[#This Row],[TS ZH O/A 8.7.23 R]],$AZ$7:$BA$101,2,0)*R$5," ")</f>
        <v xml:space="preserve"> </v>
      </c>
      <c r="S540" s="148" t="str">
        <f>IFERROR(VLOOKUP(Open[[#This Row],[TS ZH O/B 8.7.23 R]],$AZ$7:$BA$101,2,0)*S$5," ")</f>
        <v xml:space="preserve"> </v>
      </c>
      <c r="T540" s="148" t="str">
        <f>IFERROR(VLOOKUP(Open[[#This Row],[TS BA O A 12.08.23 R]],$AZ$7:$BA$101,2,0)*T$5," ")</f>
        <v xml:space="preserve"> </v>
      </c>
      <c r="U540" s="148" t="str">
        <f>IFERROR(VLOOKUP(Open[[#This Row],[TS BA O B 12.08.23  R]],$AZ$7:$BA$101,2,0)*U$5," ")</f>
        <v xml:space="preserve"> </v>
      </c>
      <c r="V540" s="148" t="str">
        <f>IFERROR(VLOOKUP(Open[[#This Row],[SM LT O A 2.9.23 R]],$AZ$7:$BA$101,2,0)*V$5," ")</f>
        <v xml:space="preserve"> </v>
      </c>
      <c r="W540" s="148" t="str">
        <f>IFERROR(VLOOKUP(Open[[#This Row],[SM LT O B 2.9.23 R]],$AZ$7:$BA$101,2,0)*W$5," ")</f>
        <v xml:space="preserve"> </v>
      </c>
      <c r="X540" s="148" t="str">
        <f>IFERROR(VLOOKUP(Open[[#This Row],[TS LA O 16.9.23 R]],$AZ$7:$BA$101,2,0)*X$5," ")</f>
        <v xml:space="preserve"> </v>
      </c>
      <c r="Y540" s="148" t="str">
        <f>IFERROR(VLOOKUP(Open[[#This Row],[TS ZH O 8.10.23 R]],$AZ$7:$BA$101,2,0)*Y$5," ")</f>
        <v xml:space="preserve"> </v>
      </c>
      <c r="Z540" s="148" t="str">
        <f>IFERROR(VLOOKUP(Open[[#This Row],[TS ZH O/A 6.1.24 R]],$AZ$7:$BA$101,2,0)*Z$5," ")</f>
        <v xml:space="preserve"> </v>
      </c>
      <c r="AA540" s="148" t="str">
        <f>IFERROR(VLOOKUP(Open[[#This Row],[TS ZH O/B 6.1.24 R]],$AZ$7:$BA$101,2,0)*AA$5," ")</f>
        <v xml:space="preserve"> </v>
      </c>
      <c r="AB540" s="148" t="str">
        <f>IFERROR(VLOOKUP(Open[[#This Row],[TS SH O 13.1.24 R]],$AZ$7:$BA$101,2,0)*AB$5," ")</f>
        <v xml:space="preserve"> </v>
      </c>
      <c r="AC540">
        <v>0</v>
      </c>
      <c r="AD540">
        <v>0</v>
      </c>
      <c r="AE540">
        <v>0</v>
      </c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</row>
    <row r="541" spans="1:48">
      <c r="A541" s="53">
        <f>RANK(Open[[#This Row],[PR Punkte]],Open[PR Punkte],0)</f>
        <v>332</v>
      </c>
      <c r="B541">
        <f>IF(Open[[#This Row],[PR Rang beim letzten Turnier]]&gt;Open[[#This Row],[PR Rang]],1,IF(Open[[#This Row],[PR Rang beim letzten Turnier]]=Open[[#This Row],[PR Rang]],0,-1))</f>
        <v>0</v>
      </c>
      <c r="C541" s="53">
        <f>RANK(Open[[#This Row],[PR Punkte]],Open[PR Punkte],0)</f>
        <v>332</v>
      </c>
      <c r="D541" t="s">
        <v>84</v>
      </c>
      <c r="E541" s="6" t="s">
        <v>7</v>
      </c>
      <c r="F541" s="52">
        <f>SUM(Open[[#This Row],[PR 1]:[PR 3]])</f>
        <v>0</v>
      </c>
      <c r="G541" s="52">
        <f>LARGE(Open[[#This Row],[TS ZH O/B 26.03.23]:[PR3]],1)</f>
        <v>0</v>
      </c>
      <c r="H541" s="52">
        <f>LARGE(Open[[#This Row],[TS ZH O/B 26.03.23]:[PR3]],2)</f>
        <v>0</v>
      </c>
      <c r="I541" s="52">
        <f>LARGE(Open[[#This Row],[TS ZH O/B 26.03.23]:[PR3]],3)</f>
        <v>0</v>
      </c>
      <c r="J541" s="1">
        <f t="shared" si="16"/>
        <v>332</v>
      </c>
      <c r="K541" s="52">
        <f t="shared" si="17"/>
        <v>0</v>
      </c>
      <c r="L541" s="52" t="str">
        <f>IFERROR(VLOOKUP(Open[[#This Row],[TS ZH O/B 26.03.23 Rang]],$AZ$7:$BA$101,2,0)*L$5," ")</f>
        <v xml:space="preserve"> </v>
      </c>
      <c r="M541" s="52" t="str">
        <f>IFERROR(VLOOKUP(Open[[#This Row],[TS SG O 29.04.23 Rang]],$AZ$7:$BA$101,2,0)*M$5," ")</f>
        <v xml:space="preserve"> </v>
      </c>
      <c r="N541" s="52" t="str">
        <f>IFERROR(VLOOKUP(Open[[#This Row],[TS ES O 11.06.23 Rang]],$AZ$7:$BA$101,2,0)*N$5," ")</f>
        <v xml:space="preserve"> </v>
      </c>
      <c r="O541" s="52" t="str">
        <f>IFERROR(VLOOKUP(Open[[#This Row],[TS SH O 24.06.23 Rang]],$AZ$7:$BA$101,2,0)*O$5," ")</f>
        <v xml:space="preserve"> </v>
      </c>
      <c r="P541" s="52" t="str">
        <f>IFERROR(VLOOKUP(Open[[#This Row],[TS LU O A 1.6.23 R]],$AZ$7:$BA$101,2,0)*P$5," ")</f>
        <v xml:space="preserve"> </v>
      </c>
      <c r="Q541" s="52" t="str">
        <f>IFERROR(VLOOKUP(Open[[#This Row],[TS LU O B 1.6.23 R]],$AZ$7:$BA$101,2,0)*Q$5," ")</f>
        <v xml:space="preserve"> </v>
      </c>
      <c r="R541" s="52" t="str">
        <f>IFERROR(VLOOKUP(Open[[#This Row],[TS ZH O/A 8.7.23 R]],$AZ$7:$BA$101,2,0)*R$5," ")</f>
        <v xml:space="preserve"> </v>
      </c>
      <c r="S541" s="148" t="str">
        <f>IFERROR(VLOOKUP(Open[[#This Row],[TS ZH O/B 8.7.23 R]],$AZ$7:$BA$101,2,0)*S$5," ")</f>
        <v xml:space="preserve"> </v>
      </c>
      <c r="T541" s="148" t="str">
        <f>IFERROR(VLOOKUP(Open[[#This Row],[TS BA O A 12.08.23 R]],$AZ$7:$BA$101,2,0)*T$5," ")</f>
        <v xml:space="preserve"> </v>
      </c>
      <c r="U541" s="148" t="str">
        <f>IFERROR(VLOOKUP(Open[[#This Row],[TS BA O B 12.08.23  R]],$AZ$7:$BA$101,2,0)*U$5," ")</f>
        <v xml:space="preserve"> </v>
      </c>
      <c r="V541" s="148" t="str">
        <f>IFERROR(VLOOKUP(Open[[#This Row],[SM LT O A 2.9.23 R]],$AZ$7:$BA$101,2,0)*V$5," ")</f>
        <v xml:space="preserve"> </v>
      </c>
      <c r="W541" s="148" t="str">
        <f>IFERROR(VLOOKUP(Open[[#This Row],[SM LT O B 2.9.23 R]],$AZ$7:$BA$101,2,0)*W$5," ")</f>
        <v xml:space="preserve"> </v>
      </c>
      <c r="X541" s="148" t="str">
        <f>IFERROR(VLOOKUP(Open[[#This Row],[TS LA O 16.9.23 R]],$AZ$7:$BA$101,2,0)*X$5," ")</f>
        <v xml:space="preserve"> </v>
      </c>
      <c r="Y541" s="148" t="str">
        <f>IFERROR(VLOOKUP(Open[[#This Row],[TS ZH O 8.10.23 R]],$AZ$7:$BA$101,2,0)*Y$5," ")</f>
        <v xml:space="preserve"> </v>
      </c>
      <c r="Z541" s="148" t="str">
        <f>IFERROR(VLOOKUP(Open[[#This Row],[TS ZH O/A 6.1.24 R]],$AZ$7:$BA$101,2,0)*Z$5," ")</f>
        <v xml:space="preserve"> </v>
      </c>
      <c r="AA541" s="148" t="str">
        <f>IFERROR(VLOOKUP(Open[[#This Row],[TS ZH O/B 6.1.24 R]],$AZ$7:$BA$101,2,0)*AA$5," ")</f>
        <v xml:space="preserve"> </v>
      </c>
      <c r="AB541" s="148" t="str">
        <f>IFERROR(VLOOKUP(Open[[#This Row],[TS SH O 13.1.24 R]],$AZ$7:$BA$101,2,0)*AB$5," ")</f>
        <v xml:space="preserve"> </v>
      </c>
      <c r="AC541">
        <v>0</v>
      </c>
      <c r="AD541">
        <v>0</v>
      </c>
      <c r="AE541">
        <v>0</v>
      </c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</row>
    <row r="542" spans="1:48">
      <c r="A542" s="53">
        <f>RANK(Open[[#This Row],[PR Punkte]],Open[PR Punkte],0)</f>
        <v>332</v>
      </c>
      <c r="B542">
        <f>IF(Open[[#This Row],[PR Rang beim letzten Turnier]]&gt;Open[[#This Row],[PR Rang]],1,IF(Open[[#This Row],[PR Rang beim letzten Turnier]]=Open[[#This Row],[PR Rang]],0,-1))</f>
        <v>0</v>
      </c>
      <c r="C542" s="53">
        <f>RANK(Open[[#This Row],[PR Punkte]],Open[PR Punkte],0)</f>
        <v>332</v>
      </c>
      <c r="D542" t="s">
        <v>77</v>
      </c>
      <c r="E542" s="1" t="s">
        <v>7</v>
      </c>
      <c r="F542" s="52">
        <f>SUM(Open[[#This Row],[PR 1]:[PR 3]])</f>
        <v>0</v>
      </c>
      <c r="G542" s="52">
        <f>LARGE(Open[[#This Row],[TS ZH O/B 26.03.23]:[PR3]],1)</f>
        <v>0</v>
      </c>
      <c r="H542" s="52">
        <f>LARGE(Open[[#This Row],[TS ZH O/B 26.03.23]:[PR3]],2)</f>
        <v>0</v>
      </c>
      <c r="I542" s="52">
        <f>LARGE(Open[[#This Row],[TS ZH O/B 26.03.23]:[PR3]],3)</f>
        <v>0</v>
      </c>
      <c r="J542" s="1">
        <f t="shared" si="16"/>
        <v>332</v>
      </c>
      <c r="K542" s="52">
        <f t="shared" si="17"/>
        <v>0</v>
      </c>
      <c r="L542" s="52" t="str">
        <f>IFERROR(VLOOKUP(Open[[#This Row],[TS ZH O/B 26.03.23 Rang]],$AZ$7:$BA$101,2,0)*L$5," ")</f>
        <v xml:space="preserve"> </v>
      </c>
      <c r="M542" s="52" t="str">
        <f>IFERROR(VLOOKUP(Open[[#This Row],[TS SG O 29.04.23 Rang]],$AZ$7:$BA$101,2,0)*M$5," ")</f>
        <v xml:space="preserve"> </v>
      </c>
      <c r="N542" s="52" t="str">
        <f>IFERROR(VLOOKUP(Open[[#This Row],[TS ES O 11.06.23 Rang]],$AZ$7:$BA$101,2,0)*N$5," ")</f>
        <v xml:space="preserve"> </v>
      </c>
      <c r="O542" s="52" t="str">
        <f>IFERROR(VLOOKUP(Open[[#This Row],[TS SH O 24.06.23 Rang]],$AZ$7:$BA$101,2,0)*O$5," ")</f>
        <v xml:space="preserve"> </v>
      </c>
      <c r="P542" s="52" t="str">
        <f>IFERROR(VLOOKUP(Open[[#This Row],[TS LU O A 1.6.23 R]],$AZ$7:$BA$101,2,0)*P$5," ")</f>
        <v xml:space="preserve"> </v>
      </c>
      <c r="Q542" s="52" t="str">
        <f>IFERROR(VLOOKUP(Open[[#This Row],[TS LU O B 1.6.23 R]],$AZ$7:$BA$101,2,0)*Q$5," ")</f>
        <v xml:space="preserve"> </v>
      </c>
      <c r="R542" s="52" t="str">
        <f>IFERROR(VLOOKUP(Open[[#This Row],[TS ZH O/A 8.7.23 R]],$AZ$7:$BA$101,2,0)*R$5," ")</f>
        <v xml:space="preserve"> </v>
      </c>
      <c r="S542" s="148" t="str">
        <f>IFERROR(VLOOKUP(Open[[#This Row],[TS ZH O/B 8.7.23 R]],$AZ$7:$BA$101,2,0)*S$5," ")</f>
        <v xml:space="preserve"> </v>
      </c>
      <c r="T542" s="148" t="str">
        <f>IFERROR(VLOOKUP(Open[[#This Row],[TS BA O A 12.08.23 R]],$AZ$7:$BA$101,2,0)*T$5," ")</f>
        <v xml:space="preserve"> </v>
      </c>
      <c r="U542" s="148" t="str">
        <f>IFERROR(VLOOKUP(Open[[#This Row],[TS BA O B 12.08.23  R]],$AZ$7:$BA$101,2,0)*U$5," ")</f>
        <v xml:space="preserve"> </v>
      </c>
      <c r="V542" s="148" t="str">
        <f>IFERROR(VLOOKUP(Open[[#This Row],[SM LT O A 2.9.23 R]],$AZ$7:$BA$101,2,0)*V$5," ")</f>
        <v xml:space="preserve"> </v>
      </c>
      <c r="W542" s="148" t="str">
        <f>IFERROR(VLOOKUP(Open[[#This Row],[SM LT O B 2.9.23 R]],$AZ$7:$BA$101,2,0)*W$5," ")</f>
        <v xml:space="preserve"> </v>
      </c>
      <c r="X542" s="148" t="str">
        <f>IFERROR(VLOOKUP(Open[[#This Row],[TS LA O 16.9.23 R]],$AZ$7:$BA$101,2,0)*X$5," ")</f>
        <v xml:space="preserve"> </v>
      </c>
      <c r="Y542" s="148" t="str">
        <f>IFERROR(VLOOKUP(Open[[#This Row],[TS ZH O 8.10.23 R]],$AZ$7:$BA$101,2,0)*Y$5," ")</f>
        <v xml:space="preserve"> </v>
      </c>
      <c r="Z542" s="148" t="str">
        <f>IFERROR(VLOOKUP(Open[[#This Row],[TS ZH O/A 6.1.24 R]],$AZ$7:$BA$101,2,0)*Z$5," ")</f>
        <v xml:space="preserve"> </v>
      </c>
      <c r="AA542" s="148" t="str">
        <f>IFERROR(VLOOKUP(Open[[#This Row],[TS ZH O/B 6.1.24 R]],$AZ$7:$BA$101,2,0)*AA$5," ")</f>
        <v xml:space="preserve"> </v>
      </c>
      <c r="AB542" s="148" t="str">
        <f>IFERROR(VLOOKUP(Open[[#This Row],[TS SH O 13.1.24 R]],$AZ$7:$BA$101,2,0)*AB$5," ")</f>
        <v xml:space="preserve"> </v>
      </c>
      <c r="AC542">
        <v>0</v>
      </c>
      <c r="AD542">
        <v>0</v>
      </c>
      <c r="AE542">
        <v>0</v>
      </c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</row>
    <row r="543" spans="1:48">
      <c r="A543" s="53">
        <f>RANK(Open[[#This Row],[PR Punkte]],Open[PR Punkte],0)</f>
        <v>332</v>
      </c>
      <c r="B543">
        <f>IF(Open[[#This Row],[PR Rang beim letzten Turnier]]&gt;Open[[#This Row],[PR Rang]],1,IF(Open[[#This Row],[PR Rang beim letzten Turnier]]=Open[[#This Row],[PR Rang]],0,-1))</f>
        <v>0</v>
      </c>
      <c r="C543" s="53">
        <f>RANK(Open[[#This Row],[PR Punkte]],Open[PR Punkte],0)</f>
        <v>332</v>
      </c>
      <c r="D543" s="1" t="s">
        <v>380</v>
      </c>
      <c r="E543" s="1" t="s">
        <v>7</v>
      </c>
      <c r="F543" s="52">
        <f>SUM(Open[[#This Row],[PR 1]:[PR 3]])</f>
        <v>0</v>
      </c>
      <c r="G543" s="52">
        <f>LARGE(Open[[#This Row],[TS ZH O/B 26.03.23]:[PR3]],1)</f>
        <v>0</v>
      </c>
      <c r="H543" s="52">
        <f>LARGE(Open[[#This Row],[TS ZH O/B 26.03.23]:[PR3]],2)</f>
        <v>0</v>
      </c>
      <c r="I543" s="52">
        <f>LARGE(Open[[#This Row],[TS ZH O/B 26.03.23]:[PR3]],3)</f>
        <v>0</v>
      </c>
      <c r="J543" s="1">
        <f t="shared" si="16"/>
        <v>332</v>
      </c>
      <c r="K543" s="52">
        <f t="shared" si="17"/>
        <v>0</v>
      </c>
      <c r="L543" s="52" t="str">
        <f>IFERROR(VLOOKUP(Open[[#This Row],[TS ZH O/B 26.03.23 Rang]],$AZ$7:$BA$101,2,0)*L$5," ")</f>
        <v xml:space="preserve"> </v>
      </c>
      <c r="M543" s="52" t="str">
        <f>IFERROR(VLOOKUP(Open[[#This Row],[TS SG O 29.04.23 Rang]],$AZ$7:$BA$101,2,0)*M$5," ")</f>
        <v xml:space="preserve"> </v>
      </c>
      <c r="N543" s="52" t="str">
        <f>IFERROR(VLOOKUP(Open[[#This Row],[TS ES O 11.06.23 Rang]],$AZ$7:$BA$101,2,0)*N$5," ")</f>
        <v xml:space="preserve"> </v>
      </c>
      <c r="O543" s="52" t="str">
        <f>IFERROR(VLOOKUP(Open[[#This Row],[TS SH O 24.06.23 Rang]],$AZ$7:$BA$101,2,0)*O$5," ")</f>
        <v xml:space="preserve"> </v>
      </c>
      <c r="P543" s="52" t="str">
        <f>IFERROR(VLOOKUP(Open[[#This Row],[TS LU O A 1.6.23 R]],$AZ$7:$BA$101,2,0)*P$5," ")</f>
        <v xml:space="preserve"> </v>
      </c>
      <c r="Q543" s="52" t="str">
        <f>IFERROR(VLOOKUP(Open[[#This Row],[TS LU O B 1.6.23 R]],$AZ$7:$BA$101,2,0)*Q$5," ")</f>
        <v xml:space="preserve"> </v>
      </c>
      <c r="R543" s="52" t="str">
        <f>IFERROR(VLOOKUP(Open[[#This Row],[TS ZH O/A 8.7.23 R]],$AZ$7:$BA$101,2,0)*R$5," ")</f>
        <v xml:space="preserve"> </v>
      </c>
      <c r="S543" s="148" t="str">
        <f>IFERROR(VLOOKUP(Open[[#This Row],[TS ZH O/B 8.7.23 R]],$AZ$7:$BA$101,2,0)*S$5," ")</f>
        <v xml:space="preserve"> </v>
      </c>
      <c r="T543" s="148" t="str">
        <f>IFERROR(VLOOKUP(Open[[#This Row],[TS BA O A 12.08.23 R]],$AZ$7:$BA$101,2,0)*T$5," ")</f>
        <v xml:space="preserve"> </v>
      </c>
      <c r="U543" s="148" t="str">
        <f>IFERROR(VLOOKUP(Open[[#This Row],[TS BA O B 12.08.23  R]],$AZ$7:$BA$101,2,0)*U$5," ")</f>
        <v xml:space="preserve"> </v>
      </c>
      <c r="V543" s="148" t="str">
        <f>IFERROR(VLOOKUP(Open[[#This Row],[SM LT O A 2.9.23 R]],$AZ$7:$BA$101,2,0)*V$5," ")</f>
        <v xml:space="preserve"> </v>
      </c>
      <c r="W543" s="148" t="str">
        <f>IFERROR(VLOOKUP(Open[[#This Row],[SM LT O B 2.9.23 R]],$AZ$7:$BA$101,2,0)*W$5," ")</f>
        <v xml:space="preserve"> </v>
      </c>
      <c r="X543" s="148" t="str">
        <f>IFERROR(VLOOKUP(Open[[#This Row],[TS LA O 16.9.23 R]],$AZ$7:$BA$101,2,0)*X$5," ")</f>
        <v xml:space="preserve"> </v>
      </c>
      <c r="Y543" s="148" t="str">
        <f>IFERROR(VLOOKUP(Open[[#This Row],[TS ZH O 8.10.23 R]],$AZ$7:$BA$101,2,0)*Y$5," ")</f>
        <v xml:space="preserve"> </v>
      </c>
      <c r="Z543" s="148" t="str">
        <f>IFERROR(VLOOKUP(Open[[#This Row],[TS ZH O/A 6.1.24 R]],$AZ$7:$BA$101,2,0)*Z$5," ")</f>
        <v xml:space="preserve"> </v>
      </c>
      <c r="AA543" s="148" t="str">
        <f>IFERROR(VLOOKUP(Open[[#This Row],[TS ZH O/B 6.1.24 R]],$AZ$7:$BA$101,2,0)*AA$5," ")</f>
        <v xml:space="preserve"> </v>
      </c>
      <c r="AB543" s="148" t="str">
        <f>IFERROR(VLOOKUP(Open[[#This Row],[TS SH O 13.1.24 R]],$AZ$7:$BA$101,2,0)*AB$5," ")</f>
        <v xml:space="preserve"> </v>
      </c>
      <c r="AC543">
        <v>0</v>
      </c>
      <c r="AD543">
        <v>0</v>
      </c>
      <c r="AE543">
        <v>0</v>
      </c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</row>
    <row r="544" spans="1:48">
      <c r="A544" s="53">
        <f>RANK(Open[[#This Row],[PR Punkte]],Open[PR Punkte],0)</f>
        <v>332</v>
      </c>
      <c r="B544">
        <f>IF(Open[[#This Row],[PR Rang beim letzten Turnier]]&gt;Open[[#This Row],[PR Rang]],1,IF(Open[[#This Row],[PR Rang beim letzten Turnier]]=Open[[#This Row],[PR Rang]],0,-1))</f>
        <v>0</v>
      </c>
      <c r="C544" s="53">
        <f>RANK(Open[[#This Row],[PR Punkte]],Open[PR Punkte],0)</f>
        <v>332</v>
      </c>
      <c r="D544" s="7" t="s">
        <v>334</v>
      </c>
      <c r="E544" t="s">
        <v>7</v>
      </c>
      <c r="F544" s="52">
        <f>SUM(Open[[#This Row],[PR 1]:[PR 3]])</f>
        <v>0</v>
      </c>
      <c r="G544" s="52">
        <f>LARGE(Open[[#This Row],[TS ZH O/B 26.03.23]:[PR3]],1)</f>
        <v>0</v>
      </c>
      <c r="H544" s="52">
        <f>LARGE(Open[[#This Row],[TS ZH O/B 26.03.23]:[PR3]],2)</f>
        <v>0</v>
      </c>
      <c r="I544" s="52">
        <f>LARGE(Open[[#This Row],[TS ZH O/B 26.03.23]:[PR3]],3)</f>
        <v>0</v>
      </c>
      <c r="J544" s="1">
        <f t="shared" si="16"/>
        <v>332</v>
      </c>
      <c r="K544" s="52">
        <f t="shared" si="17"/>
        <v>0</v>
      </c>
      <c r="L544" s="52" t="str">
        <f>IFERROR(VLOOKUP(Open[[#This Row],[TS ZH O/B 26.03.23 Rang]],$AZ$7:$BA$101,2,0)*L$5," ")</f>
        <v xml:space="preserve"> </v>
      </c>
      <c r="M544" s="52" t="str">
        <f>IFERROR(VLOOKUP(Open[[#This Row],[TS SG O 29.04.23 Rang]],$AZ$7:$BA$101,2,0)*M$5," ")</f>
        <v xml:space="preserve"> </v>
      </c>
      <c r="N544" s="52" t="str">
        <f>IFERROR(VLOOKUP(Open[[#This Row],[TS ES O 11.06.23 Rang]],$AZ$7:$BA$101,2,0)*N$5," ")</f>
        <v xml:space="preserve"> </v>
      </c>
      <c r="O544" s="52" t="str">
        <f>IFERROR(VLOOKUP(Open[[#This Row],[TS SH O 24.06.23 Rang]],$AZ$7:$BA$101,2,0)*O$5," ")</f>
        <v xml:space="preserve"> </v>
      </c>
      <c r="P544" s="52" t="str">
        <f>IFERROR(VLOOKUP(Open[[#This Row],[TS LU O A 1.6.23 R]],$AZ$7:$BA$101,2,0)*P$5," ")</f>
        <v xml:space="preserve"> </v>
      </c>
      <c r="Q544" s="52" t="str">
        <f>IFERROR(VLOOKUP(Open[[#This Row],[TS LU O B 1.6.23 R]],$AZ$7:$BA$101,2,0)*Q$5," ")</f>
        <v xml:space="preserve"> </v>
      </c>
      <c r="R544" s="52" t="str">
        <f>IFERROR(VLOOKUP(Open[[#This Row],[TS ZH O/A 8.7.23 R]],$AZ$7:$BA$101,2,0)*R$5," ")</f>
        <v xml:space="preserve"> </v>
      </c>
      <c r="S544" s="148" t="str">
        <f>IFERROR(VLOOKUP(Open[[#This Row],[TS ZH O/B 8.7.23 R]],$AZ$7:$BA$101,2,0)*S$5," ")</f>
        <v xml:space="preserve"> </v>
      </c>
      <c r="T544" s="148" t="str">
        <f>IFERROR(VLOOKUP(Open[[#This Row],[TS BA O A 12.08.23 R]],$AZ$7:$BA$101,2,0)*T$5," ")</f>
        <v xml:space="preserve"> </v>
      </c>
      <c r="U544" s="148" t="str">
        <f>IFERROR(VLOOKUP(Open[[#This Row],[TS BA O B 12.08.23  R]],$AZ$7:$BA$101,2,0)*U$5," ")</f>
        <v xml:space="preserve"> </v>
      </c>
      <c r="V544" s="148" t="str">
        <f>IFERROR(VLOOKUP(Open[[#This Row],[SM LT O A 2.9.23 R]],$AZ$7:$BA$101,2,0)*V$5," ")</f>
        <v xml:space="preserve"> </v>
      </c>
      <c r="W544" s="148" t="str">
        <f>IFERROR(VLOOKUP(Open[[#This Row],[SM LT O B 2.9.23 R]],$AZ$7:$BA$101,2,0)*W$5," ")</f>
        <v xml:space="preserve"> </v>
      </c>
      <c r="X544" s="148" t="str">
        <f>IFERROR(VLOOKUP(Open[[#This Row],[TS LA O 16.9.23 R]],$AZ$7:$BA$101,2,0)*X$5," ")</f>
        <v xml:space="preserve"> </v>
      </c>
      <c r="Y544" s="148" t="str">
        <f>IFERROR(VLOOKUP(Open[[#This Row],[TS ZH O 8.10.23 R]],$AZ$7:$BA$101,2,0)*Y$5," ")</f>
        <v xml:space="preserve"> </v>
      </c>
      <c r="Z544" s="148" t="str">
        <f>IFERROR(VLOOKUP(Open[[#This Row],[TS ZH O/A 6.1.24 R]],$AZ$7:$BA$101,2,0)*Z$5," ")</f>
        <v xml:space="preserve"> </v>
      </c>
      <c r="AA544" s="148" t="str">
        <f>IFERROR(VLOOKUP(Open[[#This Row],[TS ZH O/B 6.1.24 R]],$AZ$7:$BA$101,2,0)*AA$5," ")</f>
        <v xml:space="preserve"> </v>
      </c>
      <c r="AB544" s="148" t="str">
        <f>IFERROR(VLOOKUP(Open[[#This Row],[TS SH O 13.1.24 R]],$AZ$7:$BA$101,2,0)*AB$5," ")</f>
        <v xml:space="preserve"> </v>
      </c>
      <c r="AC544">
        <v>0</v>
      </c>
      <c r="AD544">
        <v>0</v>
      </c>
      <c r="AE544">
        <v>0</v>
      </c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</row>
    <row r="545" spans="1:48">
      <c r="A545" s="53">
        <f>RANK(Open[[#This Row],[PR Punkte]],Open[PR Punkte],0)</f>
        <v>332</v>
      </c>
      <c r="B545">
        <f>IF(Open[[#This Row],[PR Rang beim letzten Turnier]]&gt;Open[[#This Row],[PR Rang]],1,IF(Open[[#This Row],[PR Rang beim letzten Turnier]]=Open[[#This Row],[PR Rang]],0,-1))</f>
        <v>0</v>
      </c>
      <c r="C545" s="53">
        <f>RANK(Open[[#This Row],[PR Punkte]],Open[PR Punkte],0)</f>
        <v>332</v>
      </c>
      <c r="D545" s="1" t="s">
        <v>171</v>
      </c>
      <c r="E545" s="1" t="s">
        <v>8</v>
      </c>
      <c r="F545" s="52">
        <f>SUM(Open[[#This Row],[PR 1]:[PR 3]])</f>
        <v>0</v>
      </c>
      <c r="G545" s="52">
        <f>LARGE(Open[[#This Row],[TS ZH O/B 26.03.23]:[PR3]],1)</f>
        <v>0</v>
      </c>
      <c r="H545" s="52">
        <f>LARGE(Open[[#This Row],[TS ZH O/B 26.03.23]:[PR3]],2)</f>
        <v>0</v>
      </c>
      <c r="I545" s="52">
        <f>LARGE(Open[[#This Row],[TS ZH O/B 26.03.23]:[PR3]],3)</f>
        <v>0</v>
      </c>
      <c r="J545" s="1">
        <f t="shared" si="16"/>
        <v>332</v>
      </c>
      <c r="K545" s="52">
        <f t="shared" si="17"/>
        <v>0</v>
      </c>
      <c r="L545" s="52" t="str">
        <f>IFERROR(VLOOKUP(Open[[#This Row],[TS ZH O/B 26.03.23 Rang]],$AZ$7:$BA$101,2,0)*L$5," ")</f>
        <v xml:space="preserve"> </v>
      </c>
      <c r="M545" s="52" t="str">
        <f>IFERROR(VLOOKUP(Open[[#This Row],[TS SG O 29.04.23 Rang]],$AZ$7:$BA$101,2,0)*M$5," ")</f>
        <v xml:space="preserve"> </v>
      </c>
      <c r="N545" s="52" t="str">
        <f>IFERROR(VLOOKUP(Open[[#This Row],[TS ES O 11.06.23 Rang]],$AZ$7:$BA$101,2,0)*N$5," ")</f>
        <v xml:space="preserve"> </v>
      </c>
      <c r="O545" s="52" t="str">
        <f>IFERROR(VLOOKUP(Open[[#This Row],[TS SH O 24.06.23 Rang]],$AZ$7:$BA$101,2,0)*O$5," ")</f>
        <v xml:space="preserve"> </v>
      </c>
      <c r="P545" s="52" t="str">
        <f>IFERROR(VLOOKUP(Open[[#This Row],[TS LU O A 1.6.23 R]],$AZ$7:$BA$101,2,0)*P$5," ")</f>
        <v xml:space="preserve"> </v>
      </c>
      <c r="Q545" s="52" t="str">
        <f>IFERROR(VLOOKUP(Open[[#This Row],[TS LU O B 1.6.23 R]],$AZ$7:$BA$101,2,0)*Q$5," ")</f>
        <v xml:space="preserve"> </v>
      </c>
      <c r="R545" s="52" t="str">
        <f>IFERROR(VLOOKUP(Open[[#This Row],[TS ZH O/A 8.7.23 R]],$AZ$7:$BA$101,2,0)*R$5," ")</f>
        <v xml:space="preserve"> </v>
      </c>
      <c r="S545" s="148" t="str">
        <f>IFERROR(VLOOKUP(Open[[#This Row],[TS ZH O/B 8.7.23 R]],$AZ$7:$BA$101,2,0)*S$5," ")</f>
        <v xml:space="preserve"> </v>
      </c>
      <c r="T545" s="148" t="str">
        <f>IFERROR(VLOOKUP(Open[[#This Row],[TS BA O A 12.08.23 R]],$AZ$7:$BA$101,2,0)*T$5," ")</f>
        <v xml:space="preserve"> </v>
      </c>
      <c r="U545" s="148" t="str">
        <f>IFERROR(VLOOKUP(Open[[#This Row],[TS BA O B 12.08.23  R]],$AZ$7:$BA$101,2,0)*U$5," ")</f>
        <v xml:space="preserve"> </v>
      </c>
      <c r="V545" s="148" t="str">
        <f>IFERROR(VLOOKUP(Open[[#This Row],[SM LT O A 2.9.23 R]],$AZ$7:$BA$101,2,0)*V$5," ")</f>
        <v xml:space="preserve"> </v>
      </c>
      <c r="W545" s="148" t="str">
        <f>IFERROR(VLOOKUP(Open[[#This Row],[SM LT O B 2.9.23 R]],$AZ$7:$BA$101,2,0)*W$5," ")</f>
        <v xml:space="preserve"> </v>
      </c>
      <c r="X545" s="148" t="str">
        <f>IFERROR(VLOOKUP(Open[[#This Row],[TS LA O 16.9.23 R]],$AZ$7:$BA$101,2,0)*X$5," ")</f>
        <v xml:space="preserve"> </v>
      </c>
      <c r="Y545" s="148" t="str">
        <f>IFERROR(VLOOKUP(Open[[#This Row],[TS ZH O 8.10.23 R]],$AZ$7:$BA$101,2,0)*Y$5," ")</f>
        <v xml:space="preserve"> </v>
      </c>
      <c r="Z545" s="148" t="str">
        <f>IFERROR(VLOOKUP(Open[[#This Row],[TS ZH O/A 6.1.24 R]],$AZ$7:$BA$101,2,0)*Z$5," ")</f>
        <v xml:space="preserve"> </v>
      </c>
      <c r="AA545" s="148" t="str">
        <f>IFERROR(VLOOKUP(Open[[#This Row],[TS ZH O/B 6.1.24 R]],$AZ$7:$BA$101,2,0)*AA$5," ")</f>
        <v xml:space="preserve"> </v>
      </c>
      <c r="AB545" s="148" t="str">
        <f>IFERROR(VLOOKUP(Open[[#This Row],[TS SH O 13.1.24 R]],$AZ$7:$BA$101,2,0)*AB$5," ")</f>
        <v xml:space="preserve"> </v>
      </c>
      <c r="AC545">
        <v>0</v>
      </c>
      <c r="AD545">
        <v>0</v>
      </c>
      <c r="AE545">
        <v>0</v>
      </c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</row>
    <row r="546" spans="1:48">
      <c r="A546" s="53">
        <f>RANK(Open[[#This Row],[PR Punkte]],Open[PR Punkte],0)</f>
        <v>332</v>
      </c>
      <c r="B546">
        <f>IF(Open[[#This Row],[PR Rang beim letzten Turnier]]&gt;Open[[#This Row],[PR Rang]],1,IF(Open[[#This Row],[PR Rang beim letzten Turnier]]=Open[[#This Row],[PR Rang]],0,-1))</f>
        <v>0</v>
      </c>
      <c r="C546" s="53">
        <f>RANK(Open[[#This Row],[PR Punkte]],Open[PR Punkte],0)</f>
        <v>332</v>
      </c>
      <c r="D546" s="1" t="s">
        <v>60</v>
      </c>
      <c r="E546" s="1" t="s">
        <v>8</v>
      </c>
      <c r="F546" s="52">
        <f>SUM(Open[[#This Row],[PR 1]:[PR 3]])</f>
        <v>0</v>
      </c>
      <c r="G546" s="52">
        <f>LARGE(Open[[#This Row],[TS ZH O/B 26.03.23]:[PR3]],1)</f>
        <v>0</v>
      </c>
      <c r="H546" s="52">
        <f>LARGE(Open[[#This Row],[TS ZH O/B 26.03.23]:[PR3]],2)</f>
        <v>0</v>
      </c>
      <c r="I546" s="52">
        <f>LARGE(Open[[#This Row],[TS ZH O/B 26.03.23]:[PR3]],3)</f>
        <v>0</v>
      </c>
      <c r="J546" s="1">
        <f t="shared" si="16"/>
        <v>332</v>
      </c>
      <c r="K546" s="52">
        <f t="shared" si="17"/>
        <v>0</v>
      </c>
      <c r="L546" s="52" t="str">
        <f>IFERROR(VLOOKUP(Open[[#This Row],[TS ZH O/B 26.03.23 Rang]],$AZ$7:$BA$101,2,0)*L$5," ")</f>
        <v xml:space="preserve"> </v>
      </c>
      <c r="M546" s="52" t="str">
        <f>IFERROR(VLOOKUP(Open[[#This Row],[TS SG O 29.04.23 Rang]],$AZ$7:$BA$101,2,0)*M$5," ")</f>
        <v xml:space="preserve"> </v>
      </c>
      <c r="N546" s="52" t="str">
        <f>IFERROR(VLOOKUP(Open[[#This Row],[TS ES O 11.06.23 Rang]],$AZ$7:$BA$101,2,0)*N$5," ")</f>
        <v xml:space="preserve"> </v>
      </c>
      <c r="O546" s="52" t="str">
        <f>IFERROR(VLOOKUP(Open[[#This Row],[TS SH O 24.06.23 Rang]],$AZ$7:$BA$101,2,0)*O$5," ")</f>
        <v xml:space="preserve"> </v>
      </c>
      <c r="P546" s="52" t="str">
        <f>IFERROR(VLOOKUP(Open[[#This Row],[TS LU O A 1.6.23 R]],$AZ$7:$BA$101,2,0)*P$5," ")</f>
        <v xml:space="preserve"> </v>
      </c>
      <c r="Q546" s="52" t="str">
        <f>IFERROR(VLOOKUP(Open[[#This Row],[TS LU O B 1.6.23 R]],$AZ$7:$BA$101,2,0)*Q$5," ")</f>
        <v xml:space="preserve"> </v>
      </c>
      <c r="R546" s="52" t="str">
        <f>IFERROR(VLOOKUP(Open[[#This Row],[TS ZH O/A 8.7.23 R]],$AZ$7:$BA$101,2,0)*R$5," ")</f>
        <v xml:space="preserve"> </v>
      </c>
      <c r="S546" s="148" t="str">
        <f>IFERROR(VLOOKUP(Open[[#This Row],[TS ZH O/B 8.7.23 R]],$AZ$7:$BA$101,2,0)*S$5," ")</f>
        <v xml:space="preserve"> </v>
      </c>
      <c r="T546" s="148" t="str">
        <f>IFERROR(VLOOKUP(Open[[#This Row],[TS BA O A 12.08.23 R]],$AZ$7:$BA$101,2,0)*T$5," ")</f>
        <v xml:space="preserve"> </v>
      </c>
      <c r="U546" s="148" t="str">
        <f>IFERROR(VLOOKUP(Open[[#This Row],[TS BA O B 12.08.23  R]],$AZ$7:$BA$101,2,0)*U$5," ")</f>
        <v xml:space="preserve"> </v>
      </c>
      <c r="V546" s="148" t="str">
        <f>IFERROR(VLOOKUP(Open[[#This Row],[SM LT O A 2.9.23 R]],$AZ$7:$BA$101,2,0)*V$5," ")</f>
        <v xml:space="preserve"> </v>
      </c>
      <c r="W546" s="148" t="str">
        <f>IFERROR(VLOOKUP(Open[[#This Row],[SM LT O B 2.9.23 R]],$AZ$7:$BA$101,2,0)*W$5," ")</f>
        <v xml:space="preserve"> </v>
      </c>
      <c r="X546" s="148" t="str">
        <f>IFERROR(VLOOKUP(Open[[#This Row],[TS LA O 16.9.23 R]],$AZ$7:$BA$101,2,0)*X$5," ")</f>
        <v xml:space="preserve"> </v>
      </c>
      <c r="Y546" s="148" t="str">
        <f>IFERROR(VLOOKUP(Open[[#This Row],[TS ZH O 8.10.23 R]],$AZ$7:$BA$101,2,0)*Y$5," ")</f>
        <v xml:space="preserve"> </v>
      </c>
      <c r="Z546" s="148" t="str">
        <f>IFERROR(VLOOKUP(Open[[#This Row],[TS ZH O/A 6.1.24 R]],$AZ$7:$BA$101,2,0)*Z$5," ")</f>
        <v xml:space="preserve"> </v>
      </c>
      <c r="AA546" s="148" t="str">
        <f>IFERROR(VLOOKUP(Open[[#This Row],[TS ZH O/B 6.1.24 R]],$AZ$7:$BA$101,2,0)*AA$5," ")</f>
        <v xml:space="preserve"> </v>
      </c>
      <c r="AB546" s="148" t="str">
        <f>IFERROR(VLOOKUP(Open[[#This Row],[TS SH O 13.1.24 R]],$AZ$7:$BA$101,2,0)*AB$5," ")</f>
        <v xml:space="preserve"> </v>
      </c>
      <c r="AC546">
        <v>0</v>
      </c>
      <c r="AD546">
        <v>0</v>
      </c>
      <c r="AE546">
        <v>0</v>
      </c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</row>
    <row r="547" spans="1:48">
      <c r="A547" s="53">
        <f>RANK(Open[[#This Row],[PR Punkte]],Open[PR Punkte],0)</f>
        <v>332</v>
      </c>
      <c r="B547">
        <f>IF(Open[[#This Row],[PR Rang beim letzten Turnier]]&gt;Open[[#This Row],[PR Rang]],1,IF(Open[[#This Row],[PR Rang beim letzten Turnier]]=Open[[#This Row],[PR Rang]],0,-1))</f>
        <v>0</v>
      </c>
      <c r="C547" s="53">
        <f>RANK(Open[[#This Row],[PR Punkte]],Open[PR Punkte],0)</f>
        <v>332</v>
      </c>
      <c r="D547" t="s">
        <v>170</v>
      </c>
      <c r="E547" s="1" t="s">
        <v>8</v>
      </c>
      <c r="F547" s="52">
        <f>SUM(Open[[#This Row],[PR 1]:[PR 3]])</f>
        <v>0</v>
      </c>
      <c r="G547" s="52">
        <f>LARGE(Open[[#This Row],[TS ZH O/B 26.03.23]:[PR3]],1)</f>
        <v>0</v>
      </c>
      <c r="H547" s="52">
        <f>LARGE(Open[[#This Row],[TS ZH O/B 26.03.23]:[PR3]],2)</f>
        <v>0</v>
      </c>
      <c r="I547" s="52">
        <f>LARGE(Open[[#This Row],[TS ZH O/B 26.03.23]:[PR3]],3)</f>
        <v>0</v>
      </c>
      <c r="J547" s="1">
        <f t="shared" si="16"/>
        <v>332</v>
      </c>
      <c r="K547" s="52">
        <f t="shared" si="17"/>
        <v>0</v>
      </c>
      <c r="L547" s="52" t="str">
        <f>IFERROR(VLOOKUP(Open[[#This Row],[TS ZH O/B 26.03.23 Rang]],$AZ$7:$BA$101,2,0)*L$5," ")</f>
        <v xml:space="preserve"> </v>
      </c>
      <c r="M547" s="52" t="str">
        <f>IFERROR(VLOOKUP(Open[[#This Row],[TS SG O 29.04.23 Rang]],$AZ$7:$BA$101,2,0)*M$5," ")</f>
        <v xml:space="preserve"> </v>
      </c>
      <c r="N547" s="52" t="str">
        <f>IFERROR(VLOOKUP(Open[[#This Row],[TS ES O 11.06.23 Rang]],$AZ$7:$BA$101,2,0)*N$5," ")</f>
        <v xml:space="preserve"> </v>
      </c>
      <c r="O547" s="52" t="str">
        <f>IFERROR(VLOOKUP(Open[[#This Row],[TS SH O 24.06.23 Rang]],$AZ$7:$BA$101,2,0)*O$5," ")</f>
        <v xml:space="preserve"> </v>
      </c>
      <c r="P547" s="52" t="str">
        <f>IFERROR(VLOOKUP(Open[[#This Row],[TS LU O A 1.6.23 R]],$AZ$7:$BA$101,2,0)*P$5," ")</f>
        <v xml:space="preserve"> </v>
      </c>
      <c r="Q547" s="52" t="str">
        <f>IFERROR(VLOOKUP(Open[[#This Row],[TS LU O B 1.6.23 R]],$AZ$7:$BA$101,2,0)*Q$5," ")</f>
        <v xml:space="preserve"> </v>
      </c>
      <c r="R547" s="52" t="str">
        <f>IFERROR(VLOOKUP(Open[[#This Row],[TS ZH O/A 8.7.23 R]],$AZ$7:$BA$101,2,0)*R$5," ")</f>
        <v xml:space="preserve"> </v>
      </c>
      <c r="S547" s="148" t="str">
        <f>IFERROR(VLOOKUP(Open[[#This Row],[TS ZH O/B 8.7.23 R]],$AZ$7:$BA$101,2,0)*S$5," ")</f>
        <v xml:space="preserve"> </v>
      </c>
      <c r="T547" s="148" t="str">
        <f>IFERROR(VLOOKUP(Open[[#This Row],[TS BA O A 12.08.23 R]],$AZ$7:$BA$101,2,0)*T$5," ")</f>
        <v xml:space="preserve"> </v>
      </c>
      <c r="U547" s="148" t="str">
        <f>IFERROR(VLOOKUP(Open[[#This Row],[TS BA O B 12.08.23  R]],$AZ$7:$BA$101,2,0)*U$5," ")</f>
        <v xml:space="preserve"> </v>
      </c>
      <c r="V547" s="148" t="str">
        <f>IFERROR(VLOOKUP(Open[[#This Row],[SM LT O A 2.9.23 R]],$AZ$7:$BA$101,2,0)*V$5," ")</f>
        <v xml:space="preserve"> </v>
      </c>
      <c r="W547" s="148" t="str">
        <f>IFERROR(VLOOKUP(Open[[#This Row],[SM LT O B 2.9.23 R]],$AZ$7:$BA$101,2,0)*W$5," ")</f>
        <v xml:space="preserve"> </v>
      </c>
      <c r="X547" s="148" t="str">
        <f>IFERROR(VLOOKUP(Open[[#This Row],[TS LA O 16.9.23 R]],$AZ$7:$BA$101,2,0)*X$5," ")</f>
        <v xml:space="preserve"> </v>
      </c>
      <c r="Y547" s="148" t="str">
        <f>IFERROR(VLOOKUP(Open[[#This Row],[TS ZH O 8.10.23 R]],$AZ$7:$BA$101,2,0)*Y$5," ")</f>
        <v xml:space="preserve"> </v>
      </c>
      <c r="Z547" s="148" t="str">
        <f>IFERROR(VLOOKUP(Open[[#This Row],[TS ZH O/A 6.1.24 R]],$AZ$7:$BA$101,2,0)*Z$5," ")</f>
        <v xml:space="preserve"> </v>
      </c>
      <c r="AA547" s="148" t="str">
        <f>IFERROR(VLOOKUP(Open[[#This Row],[TS ZH O/B 6.1.24 R]],$AZ$7:$BA$101,2,0)*AA$5," ")</f>
        <v xml:space="preserve"> </v>
      </c>
      <c r="AB547" s="148" t="str">
        <f>IFERROR(VLOOKUP(Open[[#This Row],[TS SH O 13.1.24 R]],$AZ$7:$BA$101,2,0)*AB$5," ")</f>
        <v xml:space="preserve"> </v>
      </c>
      <c r="AC547">
        <v>0</v>
      </c>
      <c r="AD547">
        <v>0</v>
      </c>
      <c r="AE547">
        <v>0</v>
      </c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</row>
    <row r="548" spans="1:48">
      <c r="A548" s="53">
        <f>RANK(Open[[#This Row],[PR Punkte]],Open[PR Punkte],0)</f>
        <v>332</v>
      </c>
      <c r="B548">
        <f>IF(Open[[#This Row],[PR Rang beim letzten Turnier]]&gt;Open[[#This Row],[PR Rang]],1,IF(Open[[#This Row],[PR Rang beim letzten Turnier]]=Open[[#This Row],[PR Rang]],0,-1))</f>
        <v>0</v>
      </c>
      <c r="C548" s="53">
        <f>RANK(Open[[#This Row],[PR Punkte]],Open[PR Punkte],0)</f>
        <v>332</v>
      </c>
      <c r="D548" t="s">
        <v>92</v>
      </c>
      <c r="E548" t="s">
        <v>8</v>
      </c>
      <c r="F548" s="52">
        <f>SUM(Open[[#This Row],[PR 1]:[PR 3]])</f>
        <v>0</v>
      </c>
      <c r="G548" s="52">
        <f>LARGE(Open[[#This Row],[TS ZH O/B 26.03.23]:[PR3]],1)</f>
        <v>0</v>
      </c>
      <c r="H548" s="52">
        <f>LARGE(Open[[#This Row],[TS ZH O/B 26.03.23]:[PR3]],2)</f>
        <v>0</v>
      </c>
      <c r="I548" s="52">
        <f>LARGE(Open[[#This Row],[TS ZH O/B 26.03.23]:[PR3]],3)</f>
        <v>0</v>
      </c>
      <c r="J548" s="1">
        <f t="shared" si="16"/>
        <v>332</v>
      </c>
      <c r="K548" s="52">
        <f t="shared" si="17"/>
        <v>0</v>
      </c>
      <c r="L548" s="52" t="str">
        <f>IFERROR(VLOOKUP(Open[[#This Row],[TS ZH O/B 26.03.23 Rang]],$AZ$7:$BA$101,2,0)*L$5," ")</f>
        <v xml:space="preserve"> </v>
      </c>
      <c r="M548" s="52" t="str">
        <f>IFERROR(VLOOKUP(Open[[#This Row],[TS SG O 29.04.23 Rang]],$AZ$7:$BA$101,2,0)*M$5," ")</f>
        <v xml:space="preserve"> </v>
      </c>
      <c r="N548" s="52" t="str">
        <f>IFERROR(VLOOKUP(Open[[#This Row],[TS ES O 11.06.23 Rang]],$AZ$7:$BA$101,2,0)*N$5," ")</f>
        <v xml:space="preserve"> </v>
      </c>
      <c r="O548" s="52" t="str">
        <f>IFERROR(VLOOKUP(Open[[#This Row],[TS SH O 24.06.23 Rang]],$AZ$7:$BA$101,2,0)*O$5," ")</f>
        <v xml:space="preserve"> </v>
      </c>
      <c r="P548" s="52" t="str">
        <f>IFERROR(VLOOKUP(Open[[#This Row],[TS LU O A 1.6.23 R]],$AZ$7:$BA$101,2,0)*P$5," ")</f>
        <v xml:space="preserve"> </v>
      </c>
      <c r="Q548" s="52" t="str">
        <f>IFERROR(VLOOKUP(Open[[#This Row],[TS LU O B 1.6.23 R]],$AZ$7:$BA$101,2,0)*Q$5," ")</f>
        <v xml:space="preserve"> </v>
      </c>
      <c r="R548" s="52" t="str">
        <f>IFERROR(VLOOKUP(Open[[#This Row],[TS ZH O/A 8.7.23 R]],$AZ$7:$BA$101,2,0)*R$5," ")</f>
        <v xml:space="preserve"> </v>
      </c>
      <c r="S548" s="148" t="str">
        <f>IFERROR(VLOOKUP(Open[[#This Row],[TS ZH O/B 8.7.23 R]],$AZ$7:$BA$101,2,0)*S$5," ")</f>
        <v xml:space="preserve"> </v>
      </c>
      <c r="T548" s="148" t="str">
        <f>IFERROR(VLOOKUP(Open[[#This Row],[TS BA O A 12.08.23 R]],$AZ$7:$BA$101,2,0)*T$5," ")</f>
        <v xml:space="preserve"> </v>
      </c>
      <c r="U548" s="148" t="str">
        <f>IFERROR(VLOOKUP(Open[[#This Row],[TS BA O B 12.08.23  R]],$AZ$7:$BA$101,2,0)*U$5," ")</f>
        <v xml:space="preserve"> </v>
      </c>
      <c r="V548" s="148" t="str">
        <f>IFERROR(VLOOKUP(Open[[#This Row],[SM LT O A 2.9.23 R]],$AZ$7:$BA$101,2,0)*V$5," ")</f>
        <v xml:space="preserve"> </v>
      </c>
      <c r="W548" s="148" t="str">
        <f>IFERROR(VLOOKUP(Open[[#This Row],[SM LT O B 2.9.23 R]],$AZ$7:$BA$101,2,0)*W$5," ")</f>
        <v xml:space="preserve"> </v>
      </c>
      <c r="X548" s="148" t="str">
        <f>IFERROR(VLOOKUP(Open[[#This Row],[TS LA O 16.9.23 R]],$AZ$7:$BA$101,2,0)*X$5," ")</f>
        <v xml:space="preserve"> </v>
      </c>
      <c r="Y548" s="148" t="str">
        <f>IFERROR(VLOOKUP(Open[[#This Row],[TS ZH O 8.10.23 R]],$AZ$7:$BA$101,2,0)*Y$5," ")</f>
        <v xml:space="preserve"> </v>
      </c>
      <c r="Z548" s="148" t="str">
        <f>IFERROR(VLOOKUP(Open[[#This Row],[TS ZH O/A 6.1.24 R]],$AZ$7:$BA$101,2,0)*Z$5," ")</f>
        <v xml:space="preserve"> </v>
      </c>
      <c r="AA548" s="148" t="str">
        <f>IFERROR(VLOOKUP(Open[[#This Row],[TS ZH O/B 6.1.24 R]],$AZ$7:$BA$101,2,0)*AA$5," ")</f>
        <v xml:space="preserve"> </v>
      </c>
      <c r="AB548" s="148" t="str">
        <f>IFERROR(VLOOKUP(Open[[#This Row],[TS SH O 13.1.24 R]],$AZ$7:$BA$101,2,0)*AB$5," ")</f>
        <v xml:space="preserve"> </v>
      </c>
      <c r="AC548">
        <v>0</v>
      </c>
      <c r="AD548">
        <v>0</v>
      </c>
      <c r="AE548">
        <v>0</v>
      </c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</row>
    <row r="549" spans="1:48">
      <c r="A549" s="53">
        <f>RANK(Open[[#This Row],[PR Punkte]],Open[PR Punkte],0)</f>
        <v>332</v>
      </c>
      <c r="B549">
        <f>IF(Open[[#This Row],[PR Rang beim letzten Turnier]]&gt;Open[[#This Row],[PR Rang]],1,IF(Open[[#This Row],[PR Rang beim letzten Turnier]]=Open[[#This Row],[PR Rang]],0,-1))</f>
        <v>0</v>
      </c>
      <c r="C549" s="53">
        <f>RANK(Open[[#This Row],[PR Punkte]],Open[PR Punkte],0)</f>
        <v>332</v>
      </c>
      <c r="D549" t="s">
        <v>59</v>
      </c>
      <c r="E549" t="s">
        <v>8</v>
      </c>
      <c r="F549" s="52">
        <f>SUM(Open[[#This Row],[PR 1]:[PR 3]])</f>
        <v>0</v>
      </c>
      <c r="G549" s="52">
        <f>LARGE(Open[[#This Row],[TS ZH O/B 26.03.23]:[PR3]],1)</f>
        <v>0</v>
      </c>
      <c r="H549" s="52">
        <f>LARGE(Open[[#This Row],[TS ZH O/B 26.03.23]:[PR3]],2)</f>
        <v>0</v>
      </c>
      <c r="I549" s="52">
        <f>LARGE(Open[[#This Row],[TS ZH O/B 26.03.23]:[PR3]],3)</f>
        <v>0</v>
      </c>
      <c r="J549" s="1">
        <f t="shared" si="16"/>
        <v>332</v>
      </c>
      <c r="K549" s="52">
        <f t="shared" si="17"/>
        <v>0</v>
      </c>
      <c r="L549" s="52" t="str">
        <f>IFERROR(VLOOKUP(Open[[#This Row],[TS ZH O/B 26.03.23 Rang]],$AZ$7:$BA$101,2,0)*L$5," ")</f>
        <v xml:space="preserve"> </v>
      </c>
      <c r="M549" s="52" t="str">
        <f>IFERROR(VLOOKUP(Open[[#This Row],[TS SG O 29.04.23 Rang]],$AZ$7:$BA$101,2,0)*M$5," ")</f>
        <v xml:space="preserve"> </v>
      </c>
      <c r="N549" s="52" t="str">
        <f>IFERROR(VLOOKUP(Open[[#This Row],[TS ES O 11.06.23 Rang]],$AZ$7:$BA$101,2,0)*N$5," ")</f>
        <v xml:space="preserve"> </v>
      </c>
      <c r="O549" s="52" t="str">
        <f>IFERROR(VLOOKUP(Open[[#This Row],[TS SH O 24.06.23 Rang]],$AZ$7:$BA$101,2,0)*O$5," ")</f>
        <v xml:space="preserve"> </v>
      </c>
      <c r="P549" s="52" t="str">
        <f>IFERROR(VLOOKUP(Open[[#This Row],[TS LU O A 1.6.23 R]],$AZ$7:$BA$101,2,0)*P$5," ")</f>
        <v xml:space="preserve"> </v>
      </c>
      <c r="Q549" s="52" t="str">
        <f>IFERROR(VLOOKUP(Open[[#This Row],[TS LU O B 1.6.23 R]],$AZ$7:$BA$101,2,0)*Q$5," ")</f>
        <v xml:space="preserve"> </v>
      </c>
      <c r="R549" s="52" t="str">
        <f>IFERROR(VLOOKUP(Open[[#This Row],[TS ZH O/A 8.7.23 R]],$AZ$7:$BA$101,2,0)*R$5," ")</f>
        <v xml:space="preserve"> </v>
      </c>
      <c r="S549" s="148" t="str">
        <f>IFERROR(VLOOKUP(Open[[#This Row],[TS ZH O/B 8.7.23 R]],$AZ$7:$BA$101,2,0)*S$5," ")</f>
        <v xml:space="preserve"> </v>
      </c>
      <c r="T549" s="148" t="str">
        <f>IFERROR(VLOOKUP(Open[[#This Row],[TS BA O A 12.08.23 R]],$AZ$7:$BA$101,2,0)*T$5," ")</f>
        <v xml:space="preserve"> </v>
      </c>
      <c r="U549" s="148" t="str">
        <f>IFERROR(VLOOKUP(Open[[#This Row],[TS BA O B 12.08.23  R]],$AZ$7:$BA$101,2,0)*U$5," ")</f>
        <v xml:space="preserve"> </v>
      </c>
      <c r="V549" s="148" t="str">
        <f>IFERROR(VLOOKUP(Open[[#This Row],[SM LT O A 2.9.23 R]],$AZ$7:$BA$101,2,0)*V$5," ")</f>
        <v xml:space="preserve"> </v>
      </c>
      <c r="W549" s="148" t="str">
        <f>IFERROR(VLOOKUP(Open[[#This Row],[SM LT O B 2.9.23 R]],$AZ$7:$BA$101,2,0)*W$5," ")</f>
        <v xml:space="preserve"> </v>
      </c>
      <c r="X549" s="148" t="str">
        <f>IFERROR(VLOOKUP(Open[[#This Row],[TS LA O 16.9.23 R]],$AZ$7:$BA$101,2,0)*X$5," ")</f>
        <v xml:space="preserve"> </v>
      </c>
      <c r="Y549" s="148" t="str">
        <f>IFERROR(VLOOKUP(Open[[#This Row],[TS ZH O 8.10.23 R]],$AZ$7:$BA$101,2,0)*Y$5," ")</f>
        <v xml:space="preserve"> </v>
      </c>
      <c r="Z549" s="148" t="str">
        <f>IFERROR(VLOOKUP(Open[[#This Row],[TS ZH O/A 6.1.24 R]],$AZ$7:$BA$101,2,0)*Z$5," ")</f>
        <v xml:space="preserve"> </v>
      </c>
      <c r="AA549" s="148" t="str">
        <f>IFERROR(VLOOKUP(Open[[#This Row],[TS ZH O/B 6.1.24 R]],$AZ$7:$BA$101,2,0)*AA$5," ")</f>
        <v xml:space="preserve"> </v>
      </c>
      <c r="AB549" s="148" t="str">
        <f>IFERROR(VLOOKUP(Open[[#This Row],[TS SH O 13.1.24 R]],$AZ$7:$BA$101,2,0)*AB$5," ")</f>
        <v xml:space="preserve"> </v>
      </c>
      <c r="AC549">
        <v>0</v>
      </c>
      <c r="AD549">
        <v>0</v>
      </c>
      <c r="AE549">
        <v>0</v>
      </c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</row>
    <row r="550" spans="1:48">
      <c r="A550" s="53">
        <f>RANK(Open[[#This Row],[PR Punkte]],Open[PR Punkte],0)</f>
        <v>332</v>
      </c>
      <c r="B550">
        <f>IF(Open[[#This Row],[PR Rang beim letzten Turnier]]&gt;Open[[#This Row],[PR Rang]],1,IF(Open[[#This Row],[PR Rang beim letzten Turnier]]=Open[[#This Row],[PR Rang]],0,-1))</f>
        <v>0</v>
      </c>
      <c r="C550" s="53">
        <f>RANK(Open[[#This Row],[PR Punkte]],Open[PR Punkte],0)</f>
        <v>332</v>
      </c>
      <c r="D550" t="s">
        <v>91</v>
      </c>
      <c r="E550" s="1" t="s">
        <v>8</v>
      </c>
      <c r="F550" s="52">
        <f>SUM(Open[[#This Row],[PR 1]:[PR 3]])</f>
        <v>0</v>
      </c>
      <c r="G550" s="52">
        <f>LARGE(Open[[#This Row],[TS ZH O/B 26.03.23]:[PR3]],1)</f>
        <v>0</v>
      </c>
      <c r="H550" s="52">
        <f>LARGE(Open[[#This Row],[TS ZH O/B 26.03.23]:[PR3]],2)</f>
        <v>0</v>
      </c>
      <c r="I550" s="52">
        <f>LARGE(Open[[#This Row],[TS ZH O/B 26.03.23]:[PR3]],3)</f>
        <v>0</v>
      </c>
      <c r="J550" s="1">
        <f t="shared" si="16"/>
        <v>332</v>
      </c>
      <c r="K550" s="52">
        <f t="shared" si="17"/>
        <v>0</v>
      </c>
      <c r="L550" s="52" t="str">
        <f>IFERROR(VLOOKUP(Open[[#This Row],[TS ZH O/B 26.03.23 Rang]],$AZ$7:$BA$101,2,0)*L$5," ")</f>
        <v xml:space="preserve"> </v>
      </c>
      <c r="M550" s="52" t="str">
        <f>IFERROR(VLOOKUP(Open[[#This Row],[TS SG O 29.04.23 Rang]],$AZ$7:$BA$101,2,0)*M$5," ")</f>
        <v xml:space="preserve"> </v>
      </c>
      <c r="N550" s="52" t="str">
        <f>IFERROR(VLOOKUP(Open[[#This Row],[TS ES O 11.06.23 Rang]],$AZ$7:$BA$101,2,0)*N$5," ")</f>
        <v xml:space="preserve"> </v>
      </c>
      <c r="O550" s="52" t="str">
        <f>IFERROR(VLOOKUP(Open[[#This Row],[TS SH O 24.06.23 Rang]],$AZ$7:$BA$101,2,0)*O$5," ")</f>
        <v xml:space="preserve"> </v>
      </c>
      <c r="P550" s="52" t="str">
        <f>IFERROR(VLOOKUP(Open[[#This Row],[TS LU O A 1.6.23 R]],$AZ$7:$BA$101,2,0)*P$5," ")</f>
        <v xml:space="preserve"> </v>
      </c>
      <c r="Q550" s="52" t="str">
        <f>IFERROR(VLOOKUP(Open[[#This Row],[TS LU O B 1.6.23 R]],$AZ$7:$BA$101,2,0)*Q$5," ")</f>
        <v xml:space="preserve"> </v>
      </c>
      <c r="R550" s="52" t="str">
        <f>IFERROR(VLOOKUP(Open[[#This Row],[TS ZH O/A 8.7.23 R]],$AZ$7:$BA$101,2,0)*R$5," ")</f>
        <v xml:space="preserve"> </v>
      </c>
      <c r="S550" s="148" t="str">
        <f>IFERROR(VLOOKUP(Open[[#This Row],[TS ZH O/B 8.7.23 R]],$AZ$7:$BA$101,2,0)*S$5," ")</f>
        <v xml:space="preserve"> </v>
      </c>
      <c r="T550" s="148" t="str">
        <f>IFERROR(VLOOKUP(Open[[#This Row],[TS BA O A 12.08.23 R]],$AZ$7:$BA$101,2,0)*T$5," ")</f>
        <v xml:space="preserve"> </v>
      </c>
      <c r="U550" s="148" t="str">
        <f>IFERROR(VLOOKUP(Open[[#This Row],[TS BA O B 12.08.23  R]],$AZ$7:$BA$101,2,0)*U$5," ")</f>
        <v xml:space="preserve"> </v>
      </c>
      <c r="V550" s="148" t="str">
        <f>IFERROR(VLOOKUP(Open[[#This Row],[SM LT O A 2.9.23 R]],$AZ$7:$BA$101,2,0)*V$5," ")</f>
        <v xml:space="preserve"> </v>
      </c>
      <c r="W550" s="148" t="str">
        <f>IFERROR(VLOOKUP(Open[[#This Row],[SM LT O B 2.9.23 R]],$AZ$7:$BA$101,2,0)*W$5," ")</f>
        <v xml:space="preserve"> </v>
      </c>
      <c r="X550" s="148" t="str">
        <f>IFERROR(VLOOKUP(Open[[#This Row],[TS LA O 16.9.23 R]],$AZ$7:$BA$101,2,0)*X$5," ")</f>
        <v xml:space="preserve"> </v>
      </c>
      <c r="Y550" s="148" t="str">
        <f>IFERROR(VLOOKUP(Open[[#This Row],[TS ZH O 8.10.23 R]],$AZ$7:$BA$101,2,0)*Y$5," ")</f>
        <v xml:space="preserve"> </v>
      </c>
      <c r="Z550" s="148" t="str">
        <f>IFERROR(VLOOKUP(Open[[#This Row],[TS ZH O/A 6.1.24 R]],$AZ$7:$BA$101,2,0)*Z$5," ")</f>
        <v xml:space="preserve"> </v>
      </c>
      <c r="AA550" s="148" t="str">
        <f>IFERROR(VLOOKUP(Open[[#This Row],[TS ZH O/B 6.1.24 R]],$AZ$7:$BA$101,2,0)*AA$5," ")</f>
        <v xml:space="preserve"> </v>
      </c>
      <c r="AB550" s="148" t="str">
        <f>IFERROR(VLOOKUP(Open[[#This Row],[TS SH O 13.1.24 R]],$AZ$7:$BA$101,2,0)*AB$5," ")</f>
        <v xml:space="preserve"> </v>
      </c>
      <c r="AC550">
        <v>0</v>
      </c>
      <c r="AD550">
        <v>0</v>
      </c>
      <c r="AE550">
        <v>0</v>
      </c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</row>
    <row r="551" spans="1:48">
      <c r="A551" s="53">
        <f>RANK(Open[[#This Row],[PR Punkte]],Open[PR Punkte],0)</f>
        <v>332</v>
      </c>
      <c r="B551">
        <f>IF(Open[[#This Row],[PR Rang beim letzten Turnier]]&gt;Open[[#This Row],[PR Rang]],1,IF(Open[[#This Row],[PR Rang beim letzten Turnier]]=Open[[#This Row],[PR Rang]],0,-1))</f>
        <v>0</v>
      </c>
      <c r="C551" s="53">
        <f>RANK(Open[[#This Row],[PR Punkte]],Open[PR Punkte],0)</f>
        <v>332</v>
      </c>
      <c r="D551" t="s">
        <v>57</v>
      </c>
      <c r="E551" t="s">
        <v>16</v>
      </c>
      <c r="F551" s="52">
        <f>SUM(Open[[#This Row],[PR 1]:[PR 3]])</f>
        <v>0</v>
      </c>
      <c r="G551" s="52">
        <f>LARGE(Open[[#This Row],[TS ZH O/B 26.03.23]:[PR3]],1)</f>
        <v>0</v>
      </c>
      <c r="H551" s="52">
        <f>LARGE(Open[[#This Row],[TS ZH O/B 26.03.23]:[PR3]],2)</f>
        <v>0</v>
      </c>
      <c r="I551" s="52">
        <f>LARGE(Open[[#This Row],[TS ZH O/B 26.03.23]:[PR3]],3)</f>
        <v>0</v>
      </c>
      <c r="J551" s="1">
        <f t="shared" si="16"/>
        <v>332</v>
      </c>
      <c r="K551" s="52">
        <f t="shared" si="17"/>
        <v>0</v>
      </c>
      <c r="L551" s="52" t="str">
        <f>IFERROR(VLOOKUP(Open[[#This Row],[TS ZH O/B 26.03.23 Rang]],$AZ$7:$BA$101,2,0)*L$5," ")</f>
        <v xml:space="preserve"> </v>
      </c>
      <c r="M551" s="52" t="str">
        <f>IFERROR(VLOOKUP(Open[[#This Row],[TS SG O 29.04.23 Rang]],$AZ$7:$BA$101,2,0)*M$5," ")</f>
        <v xml:space="preserve"> </v>
      </c>
      <c r="N551" s="52" t="str">
        <f>IFERROR(VLOOKUP(Open[[#This Row],[TS ES O 11.06.23 Rang]],$AZ$7:$BA$101,2,0)*N$5," ")</f>
        <v xml:space="preserve"> </v>
      </c>
      <c r="O551" s="52" t="str">
        <f>IFERROR(VLOOKUP(Open[[#This Row],[TS SH O 24.06.23 Rang]],$AZ$7:$BA$101,2,0)*O$5," ")</f>
        <v xml:space="preserve"> </v>
      </c>
      <c r="P551" s="52" t="str">
        <f>IFERROR(VLOOKUP(Open[[#This Row],[TS LU O A 1.6.23 R]],$AZ$7:$BA$101,2,0)*P$5," ")</f>
        <v xml:space="preserve"> </v>
      </c>
      <c r="Q551" s="52" t="str">
        <f>IFERROR(VLOOKUP(Open[[#This Row],[TS LU O B 1.6.23 R]],$AZ$7:$BA$101,2,0)*Q$5," ")</f>
        <v xml:space="preserve"> </v>
      </c>
      <c r="R551" s="52" t="str">
        <f>IFERROR(VLOOKUP(Open[[#This Row],[TS ZH O/A 8.7.23 R]],$AZ$7:$BA$101,2,0)*R$5," ")</f>
        <v xml:space="preserve"> </v>
      </c>
      <c r="S551" s="148" t="str">
        <f>IFERROR(VLOOKUP(Open[[#This Row],[TS ZH O/B 8.7.23 R]],$AZ$7:$BA$101,2,0)*S$5," ")</f>
        <v xml:space="preserve"> </v>
      </c>
      <c r="T551" s="148" t="str">
        <f>IFERROR(VLOOKUP(Open[[#This Row],[TS BA O A 12.08.23 R]],$AZ$7:$BA$101,2,0)*T$5," ")</f>
        <v xml:space="preserve"> </v>
      </c>
      <c r="U551" s="148" t="str">
        <f>IFERROR(VLOOKUP(Open[[#This Row],[TS BA O B 12.08.23  R]],$AZ$7:$BA$101,2,0)*U$5," ")</f>
        <v xml:space="preserve"> </v>
      </c>
      <c r="V551" s="148" t="str">
        <f>IFERROR(VLOOKUP(Open[[#This Row],[SM LT O A 2.9.23 R]],$AZ$7:$BA$101,2,0)*V$5," ")</f>
        <v xml:space="preserve"> </v>
      </c>
      <c r="W551" s="148" t="str">
        <f>IFERROR(VLOOKUP(Open[[#This Row],[SM LT O B 2.9.23 R]],$AZ$7:$BA$101,2,0)*W$5," ")</f>
        <v xml:space="preserve"> </v>
      </c>
      <c r="X551" s="148" t="str">
        <f>IFERROR(VLOOKUP(Open[[#This Row],[TS LA O 16.9.23 R]],$AZ$7:$BA$101,2,0)*X$5," ")</f>
        <v xml:space="preserve"> </v>
      </c>
      <c r="Y551" s="148" t="str">
        <f>IFERROR(VLOOKUP(Open[[#This Row],[TS ZH O 8.10.23 R]],$AZ$7:$BA$101,2,0)*Y$5," ")</f>
        <v xml:space="preserve"> </v>
      </c>
      <c r="Z551" s="148" t="str">
        <f>IFERROR(VLOOKUP(Open[[#This Row],[TS ZH O/A 6.1.24 R]],$AZ$7:$BA$101,2,0)*Z$5," ")</f>
        <v xml:space="preserve"> </v>
      </c>
      <c r="AA551" s="148" t="str">
        <f>IFERROR(VLOOKUP(Open[[#This Row],[TS ZH O/B 6.1.24 R]],$AZ$7:$BA$101,2,0)*AA$5," ")</f>
        <v xml:space="preserve"> </v>
      </c>
      <c r="AB551" s="148" t="str">
        <f>IFERROR(VLOOKUP(Open[[#This Row],[TS SH O 13.1.24 R]],$AZ$7:$BA$101,2,0)*AB$5," ")</f>
        <v xml:space="preserve"> </v>
      </c>
      <c r="AC551">
        <v>0</v>
      </c>
      <c r="AD551">
        <v>0</v>
      </c>
      <c r="AE551">
        <v>0</v>
      </c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</row>
    <row r="552" spans="1:48">
      <c r="A552" s="53">
        <f>RANK(Open[[#This Row],[PR Punkte]],Open[PR Punkte],0)</f>
        <v>332</v>
      </c>
      <c r="B552">
        <f>IF(Open[[#This Row],[PR Rang beim letzten Turnier]]&gt;Open[[#This Row],[PR Rang]],1,IF(Open[[#This Row],[PR Rang beim letzten Turnier]]=Open[[#This Row],[PR Rang]],0,-1))</f>
        <v>0</v>
      </c>
      <c r="C552" s="53">
        <f>RANK(Open[[#This Row],[PR Punkte]],Open[PR Punkte],0)</f>
        <v>332</v>
      </c>
      <c r="D552" s="7" t="s">
        <v>270</v>
      </c>
      <c r="E552" t="s">
        <v>16</v>
      </c>
      <c r="F552" s="52">
        <f>SUM(Open[[#This Row],[PR 1]:[PR 3]])</f>
        <v>0</v>
      </c>
      <c r="G552" s="52">
        <f>LARGE(Open[[#This Row],[TS ZH O/B 26.03.23]:[PR3]],1)</f>
        <v>0</v>
      </c>
      <c r="H552" s="52">
        <f>LARGE(Open[[#This Row],[TS ZH O/B 26.03.23]:[PR3]],2)</f>
        <v>0</v>
      </c>
      <c r="I552" s="52">
        <f>LARGE(Open[[#This Row],[TS ZH O/B 26.03.23]:[PR3]],3)</f>
        <v>0</v>
      </c>
      <c r="J552" s="1">
        <f t="shared" si="16"/>
        <v>332</v>
      </c>
      <c r="K552" s="52">
        <f t="shared" si="17"/>
        <v>0</v>
      </c>
      <c r="L552" s="52" t="str">
        <f>IFERROR(VLOOKUP(Open[[#This Row],[TS ZH O/B 26.03.23 Rang]],$AZ$7:$BA$101,2,0)*L$5," ")</f>
        <v xml:space="preserve"> </v>
      </c>
      <c r="M552" s="52" t="str">
        <f>IFERROR(VLOOKUP(Open[[#This Row],[TS SG O 29.04.23 Rang]],$AZ$7:$BA$101,2,0)*M$5," ")</f>
        <v xml:space="preserve"> </v>
      </c>
      <c r="N552" s="52" t="str">
        <f>IFERROR(VLOOKUP(Open[[#This Row],[TS ES O 11.06.23 Rang]],$AZ$7:$BA$101,2,0)*N$5," ")</f>
        <v xml:space="preserve"> </v>
      </c>
      <c r="O552" s="52" t="str">
        <f>IFERROR(VLOOKUP(Open[[#This Row],[TS SH O 24.06.23 Rang]],$AZ$7:$BA$101,2,0)*O$5," ")</f>
        <v xml:space="preserve"> </v>
      </c>
      <c r="P552" s="52" t="str">
        <f>IFERROR(VLOOKUP(Open[[#This Row],[TS LU O A 1.6.23 R]],$AZ$7:$BA$101,2,0)*P$5," ")</f>
        <v xml:space="preserve"> </v>
      </c>
      <c r="Q552" s="52" t="str">
        <f>IFERROR(VLOOKUP(Open[[#This Row],[TS LU O B 1.6.23 R]],$AZ$7:$BA$101,2,0)*Q$5," ")</f>
        <v xml:space="preserve"> </v>
      </c>
      <c r="R552" s="52" t="str">
        <f>IFERROR(VLOOKUP(Open[[#This Row],[TS ZH O/A 8.7.23 R]],$AZ$7:$BA$101,2,0)*R$5," ")</f>
        <v xml:space="preserve"> </v>
      </c>
      <c r="S552" s="148" t="str">
        <f>IFERROR(VLOOKUP(Open[[#This Row],[TS ZH O/B 8.7.23 R]],$AZ$7:$BA$101,2,0)*S$5," ")</f>
        <v xml:space="preserve"> </v>
      </c>
      <c r="T552" s="148" t="str">
        <f>IFERROR(VLOOKUP(Open[[#This Row],[TS BA O A 12.08.23 R]],$AZ$7:$BA$101,2,0)*T$5," ")</f>
        <v xml:space="preserve"> </v>
      </c>
      <c r="U552" s="148" t="str">
        <f>IFERROR(VLOOKUP(Open[[#This Row],[TS BA O B 12.08.23  R]],$AZ$7:$BA$101,2,0)*U$5," ")</f>
        <v xml:space="preserve"> </v>
      </c>
      <c r="V552" s="148" t="str">
        <f>IFERROR(VLOOKUP(Open[[#This Row],[SM LT O A 2.9.23 R]],$AZ$7:$BA$101,2,0)*V$5," ")</f>
        <v xml:space="preserve"> </v>
      </c>
      <c r="W552" s="148" t="str">
        <f>IFERROR(VLOOKUP(Open[[#This Row],[SM LT O B 2.9.23 R]],$AZ$7:$BA$101,2,0)*W$5," ")</f>
        <v xml:space="preserve"> </v>
      </c>
      <c r="X552" s="148" t="str">
        <f>IFERROR(VLOOKUP(Open[[#This Row],[TS LA O 16.9.23 R]],$AZ$7:$BA$101,2,0)*X$5," ")</f>
        <v xml:space="preserve"> </v>
      </c>
      <c r="Y552" s="148" t="str">
        <f>IFERROR(VLOOKUP(Open[[#This Row],[TS ZH O 8.10.23 R]],$AZ$7:$BA$101,2,0)*Y$5," ")</f>
        <v xml:space="preserve"> </v>
      </c>
      <c r="Z552" s="148" t="str">
        <f>IFERROR(VLOOKUP(Open[[#This Row],[TS ZH O/A 6.1.24 R]],$AZ$7:$BA$101,2,0)*Z$5," ")</f>
        <v xml:space="preserve"> </v>
      </c>
      <c r="AA552" s="148" t="str">
        <f>IFERROR(VLOOKUP(Open[[#This Row],[TS ZH O/B 6.1.24 R]],$AZ$7:$BA$101,2,0)*AA$5," ")</f>
        <v xml:space="preserve"> </v>
      </c>
      <c r="AB552" s="148" t="str">
        <f>IFERROR(VLOOKUP(Open[[#This Row],[TS SH O 13.1.24 R]],$AZ$7:$BA$101,2,0)*AB$5," ")</f>
        <v xml:space="preserve"> </v>
      </c>
      <c r="AC552">
        <v>0</v>
      </c>
      <c r="AD552">
        <v>0</v>
      </c>
      <c r="AE552">
        <v>0</v>
      </c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</row>
    <row r="553" spans="1:48">
      <c r="A553" s="53">
        <f>RANK(Open[[#This Row],[PR Punkte]],Open[PR Punkte],0)</f>
        <v>332</v>
      </c>
      <c r="B553">
        <f>IF(Open[[#This Row],[PR Rang beim letzten Turnier]]&gt;Open[[#This Row],[PR Rang]],1,IF(Open[[#This Row],[PR Rang beim letzten Turnier]]=Open[[#This Row],[PR Rang]],0,-1))</f>
        <v>0</v>
      </c>
      <c r="C553" s="53">
        <f>RANK(Open[[#This Row],[PR Punkte]],Open[PR Punkte],0)</f>
        <v>332</v>
      </c>
      <c r="D553" s="1" t="s">
        <v>209</v>
      </c>
      <c r="E553" s="1" t="s">
        <v>16</v>
      </c>
      <c r="F553" s="52">
        <f>SUM(Open[[#This Row],[PR 1]:[PR 3]])</f>
        <v>0</v>
      </c>
      <c r="G553" s="52">
        <f>LARGE(Open[[#This Row],[TS ZH O/B 26.03.23]:[PR3]],1)</f>
        <v>0</v>
      </c>
      <c r="H553" s="52">
        <f>LARGE(Open[[#This Row],[TS ZH O/B 26.03.23]:[PR3]],2)</f>
        <v>0</v>
      </c>
      <c r="I553" s="52">
        <f>LARGE(Open[[#This Row],[TS ZH O/B 26.03.23]:[PR3]],3)</f>
        <v>0</v>
      </c>
      <c r="J553" s="1">
        <f t="shared" si="16"/>
        <v>332</v>
      </c>
      <c r="K553" s="52">
        <f t="shared" si="17"/>
        <v>0</v>
      </c>
      <c r="L553" s="52" t="str">
        <f>IFERROR(VLOOKUP(Open[[#This Row],[TS ZH O/B 26.03.23 Rang]],$AZ$7:$BA$101,2,0)*L$5," ")</f>
        <v xml:space="preserve"> </v>
      </c>
      <c r="M553" s="52" t="str">
        <f>IFERROR(VLOOKUP(Open[[#This Row],[TS SG O 29.04.23 Rang]],$AZ$7:$BA$101,2,0)*M$5," ")</f>
        <v xml:space="preserve"> </v>
      </c>
      <c r="N553" s="52" t="str">
        <f>IFERROR(VLOOKUP(Open[[#This Row],[TS ES O 11.06.23 Rang]],$AZ$7:$BA$101,2,0)*N$5," ")</f>
        <v xml:space="preserve"> </v>
      </c>
      <c r="O553" s="52" t="str">
        <f>IFERROR(VLOOKUP(Open[[#This Row],[TS SH O 24.06.23 Rang]],$AZ$7:$BA$101,2,0)*O$5," ")</f>
        <v xml:space="preserve"> </v>
      </c>
      <c r="P553" s="52" t="str">
        <f>IFERROR(VLOOKUP(Open[[#This Row],[TS LU O A 1.6.23 R]],$AZ$7:$BA$101,2,0)*P$5," ")</f>
        <v xml:space="preserve"> </v>
      </c>
      <c r="Q553" s="52" t="str">
        <f>IFERROR(VLOOKUP(Open[[#This Row],[TS LU O B 1.6.23 R]],$AZ$7:$BA$101,2,0)*Q$5," ")</f>
        <v xml:space="preserve"> </v>
      </c>
      <c r="R553" s="52" t="str">
        <f>IFERROR(VLOOKUP(Open[[#This Row],[TS ZH O/A 8.7.23 R]],$AZ$7:$BA$101,2,0)*R$5," ")</f>
        <v xml:space="preserve"> </v>
      </c>
      <c r="S553" s="148" t="str">
        <f>IFERROR(VLOOKUP(Open[[#This Row],[TS ZH O/B 8.7.23 R]],$AZ$7:$BA$101,2,0)*S$5," ")</f>
        <v xml:space="preserve"> </v>
      </c>
      <c r="T553" s="148" t="str">
        <f>IFERROR(VLOOKUP(Open[[#This Row],[TS BA O A 12.08.23 R]],$AZ$7:$BA$101,2,0)*T$5," ")</f>
        <v xml:space="preserve"> </v>
      </c>
      <c r="U553" s="148" t="str">
        <f>IFERROR(VLOOKUP(Open[[#This Row],[TS BA O B 12.08.23  R]],$AZ$7:$BA$101,2,0)*U$5," ")</f>
        <v xml:space="preserve"> </v>
      </c>
      <c r="V553" s="148" t="str">
        <f>IFERROR(VLOOKUP(Open[[#This Row],[SM LT O A 2.9.23 R]],$AZ$7:$BA$101,2,0)*V$5," ")</f>
        <v xml:space="preserve"> </v>
      </c>
      <c r="W553" s="148" t="str">
        <f>IFERROR(VLOOKUP(Open[[#This Row],[SM LT O B 2.9.23 R]],$AZ$7:$BA$101,2,0)*W$5," ")</f>
        <v xml:space="preserve"> </v>
      </c>
      <c r="X553" s="148" t="str">
        <f>IFERROR(VLOOKUP(Open[[#This Row],[TS LA O 16.9.23 R]],$AZ$7:$BA$101,2,0)*X$5," ")</f>
        <v xml:space="preserve"> </v>
      </c>
      <c r="Y553" s="148" t="str">
        <f>IFERROR(VLOOKUP(Open[[#This Row],[TS ZH O 8.10.23 R]],$AZ$7:$BA$101,2,0)*Y$5," ")</f>
        <v xml:space="preserve"> </v>
      </c>
      <c r="Z553" s="148" t="str">
        <f>IFERROR(VLOOKUP(Open[[#This Row],[TS ZH O/A 6.1.24 R]],$AZ$7:$BA$101,2,0)*Z$5," ")</f>
        <v xml:space="preserve"> </v>
      </c>
      <c r="AA553" s="148" t="str">
        <f>IFERROR(VLOOKUP(Open[[#This Row],[TS ZH O/B 6.1.24 R]],$AZ$7:$BA$101,2,0)*AA$5," ")</f>
        <v xml:space="preserve"> </v>
      </c>
      <c r="AB553" s="148" t="str">
        <f>IFERROR(VLOOKUP(Open[[#This Row],[TS SH O 13.1.24 R]],$AZ$7:$BA$101,2,0)*AB$5," ")</f>
        <v xml:space="preserve"> </v>
      </c>
      <c r="AC553">
        <v>0</v>
      </c>
      <c r="AD553">
        <v>0</v>
      </c>
      <c r="AE553">
        <v>0</v>
      </c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</row>
    <row r="554" spans="1:48">
      <c r="A554" s="53">
        <f>RANK(Open[[#This Row],[PR Punkte]],Open[PR Punkte],0)</f>
        <v>332</v>
      </c>
      <c r="B554">
        <f>IF(Open[[#This Row],[PR Rang beim letzten Turnier]]&gt;Open[[#This Row],[PR Rang]],1,IF(Open[[#This Row],[PR Rang beim letzten Turnier]]=Open[[#This Row],[PR Rang]],0,-1))</f>
        <v>0</v>
      </c>
      <c r="C554" s="53">
        <f>RANK(Open[[#This Row],[PR Punkte]],Open[PR Punkte],0)</f>
        <v>332</v>
      </c>
      <c r="D554" s="1" t="s">
        <v>147</v>
      </c>
      <c r="E554" t="s">
        <v>16</v>
      </c>
      <c r="F554" s="52">
        <f>SUM(Open[[#This Row],[PR 1]:[PR 3]])</f>
        <v>0</v>
      </c>
      <c r="G554" s="52">
        <f>LARGE(Open[[#This Row],[TS ZH O/B 26.03.23]:[PR3]],1)</f>
        <v>0</v>
      </c>
      <c r="H554" s="52">
        <f>LARGE(Open[[#This Row],[TS ZH O/B 26.03.23]:[PR3]],2)</f>
        <v>0</v>
      </c>
      <c r="I554" s="52">
        <f>LARGE(Open[[#This Row],[TS ZH O/B 26.03.23]:[PR3]],3)</f>
        <v>0</v>
      </c>
      <c r="J554" s="1">
        <f t="shared" si="16"/>
        <v>332</v>
      </c>
      <c r="K554" s="52">
        <f t="shared" si="17"/>
        <v>0</v>
      </c>
      <c r="L554" s="52" t="str">
        <f>IFERROR(VLOOKUP(Open[[#This Row],[TS ZH O/B 26.03.23 Rang]],$AZ$7:$BA$101,2,0)*L$5," ")</f>
        <v xml:space="preserve"> </v>
      </c>
      <c r="M554" s="52" t="str">
        <f>IFERROR(VLOOKUP(Open[[#This Row],[TS SG O 29.04.23 Rang]],$AZ$7:$BA$101,2,0)*M$5," ")</f>
        <v xml:space="preserve"> </v>
      </c>
      <c r="N554" s="52" t="str">
        <f>IFERROR(VLOOKUP(Open[[#This Row],[TS ES O 11.06.23 Rang]],$AZ$7:$BA$101,2,0)*N$5," ")</f>
        <v xml:space="preserve"> </v>
      </c>
      <c r="O554" s="52" t="str">
        <f>IFERROR(VLOOKUP(Open[[#This Row],[TS SH O 24.06.23 Rang]],$AZ$7:$BA$101,2,0)*O$5," ")</f>
        <v xml:space="preserve"> </v>
      </c>
      <c r="P554" s="52" t="str">
        <f>IFERROR(VLOOKUP(Open[[#This Row],[TS LU O A 1.6.23 R]],$AZ$7:$BA$101,2,0)*P$5," ")</f>
        <v xml:space="preserve"> </v>
      </c>
      <c r="Q554" s="52" t="str">
        <f>IFERROR(VLOOKUP(Open[[#This Row],[TS LU O B 1.6.23 R]],$AZ$7:$BA$101,2,0)*Q$5," ")</f>
        <v xml:space="preserve"> </v>
      </c>
      <c r="R554" s="52" t="str">
        <f>IFERROR(VLOOKUP(Open[[#This Row],[TS ZH O/A 8.7.23 R]],$AZ$7:$BA$101,2,0)*R$5," ")</f>
        <v xml:space="preserve"> </v>
      </c>
      <c r="S554" s="148" t="str">
        <f>IFERROR(VLOOKUP(Open[[#This Row],[TS ZH O/B 8.7.23 R]],$AZ$7:$BA$101,2,0)*S$5," ")</f>
        <v xml:space="preserve"> </v>
      </c>
      <c r="T554" s="148" t="str">
        <f>IFERROR(VLOOKUP(Open[[#This Row],[TS BA O A 12.08.23 R]],$AZ$7:$BA$101,2,0)*T$5," ")</f>
        <v xml:space="preserve"> </v>
      </c>
      <c r="U554" s="148" t="str">
        <f>IFERROR(VLOOKUP(Open[[#This Row],[TS BA O B 12.08.23  R]],$AZ$7:$BA$101,2,0)*U$5," ")</f>
        <v xml:space="preserve"> </v>
      </c>
      <c r="V554" s="148" t="str">
        <f>IFERROR(VLOOKUP(Open[[#This Row],[SM LT O A 2.9.23 R]],$AZ$7:$BA$101,2,0)*V$5," ")</f>
        <v xml:space="preserve"> </v>
      </c>
      <c r="W554" s="148" t="str">
        <f>IFERROR(VLOOKUP(Open[[#This Row],[SM LT O B 2.9.23 R]],$AZ$7:$BA$101,2,0)*W$5," ")</f>
        <v xml:space="preserve"> </v>
      </c>
      <c r="X554" s="148" t="str">
        <f>IFERROR(VLOOKUP(Open[[#This Row],[TS LA O 16.9.23 R]],$AZ$7:$BA$101,2,0)*X$5," ")</f>
        <v xml:space="preserve"> </v>
      </c>
      <c r="Y554" s="148" t="str">
        <f>IFERROR(VLOOKUP(Open[[#This Row],[TS ZH O 8.10.23 R]],$AZ$7:$BA$101,2,0)*Y$5," ")</f>
        <v xml:space="preserve"> </v>
      </c>
      <c r="Z554" s="148" t="str">
        <f>IFERROR(VLOOKUP(Open[[#This Row],[TS ZH O/A 6.1.24 R]],$AZ$7:$BA$101,2,0)*Z$5," ")</f>
        <v xml:space="preserve"> </v>
      </c>
      <c r="AA554" s="148" t="str">
        <f>IFERROR(VLOOKUP(Open[[#This Row],[TS ZH O/B 6.1.24 R]],$AZ$7:$BA$101,2,0)*AA$5," ")</f>
        <v xml:space="preserve"> </v>
      </c>
      <c r="AB554" s="148" t="str">
        <f>IFERROR(VLOOKUP(Open[[#This Row],[TS SH O 13.1.24 R]],$AZ$7:$BA$101,2,0)*AB$5," ")</f>
        <v xml:space="preserve"> </v>
      </c>
      <c r="AC554">
        <v>0</v>
      </c>
      <c r="AD554">
        <v>0</v>
      </c>
      <c r="AE554">
        <v>0</v>
      </c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</row>
    <row r="555" spans="1:48">
      <c r="A555" s="53">
        <f>RANK(Open[[#This Row],[PR Punkte]],Open[PR Punkte],0)</f>
        <v>332</v>
      </c>
      <c r="B555">
        <f>IF(Open[[#This Row],[PR Rang beim letzten Turnier]]&gt;Open[[#This Row],[PR Rang]],1,IF(Open[[#This Row],[PR Rang beim letzten Turnier]]=Open[[#This Row],[PR Rang]],0,-1))</f>
        <v>0</v>
      </c>
      <c r="C555" s="53">
        <f>RANK(Open[[#This Row],[PR Punkte]],Open[PR Punkte],0)</f>
        <v>332</v>
      </c>
      <c r="D555" s="4" t="s">
        <v>126</v>
      </c>
      <c r="E555" t="s">
        <v>16</v>
      </c>
      <c r="F555" s="52">
        <f>SUM(Open[[#This Row],[PR 1]:[PR 3]])</f>
        <v>0</v>
      </c>
      <c r="G555" s="52">
        <f>LARGE(Open[[#This Row],[TS ZH O/B 26.03.23]:[PR3]],1)</f>
        <v>0</v>
      </c>
      <c r="H555" s="52">
        <f>LARGE(Open[[#This Row],[TS ZH O/B 26.03.23]:[PR3]],2)</f>
        <v>0</v>
      </c>
      <c r="I555" s="52">
        <f>LARGE(Open[[#This Row],[TS ZH O/B 26.03.23]:[PR3]],3)</f>
        <v>0</v>
      </c>
      <c r="J555" s="1">
        <f t="shared" si="16"/>
        <v>332</v>
      </c>
      <c r="K555" s="52">
        <f t="shared" si="17"/>
        <v>0</v>
      </c>
      <c r="L555" s="52" t="str">
        <f>IFERROR(VLOOKUP(Open[[#This Row],[TS ZH O/B 26.03.23 Rang]],$AZ$7:$BA$101,2,0)*L$5," ")</f>
        <v xml:space="preserve"> </v>
      </c>
      <c r="M555" s="52" t="str">
        <f>IFERROR(VLOOKUP(Open[[#This Row],[TS SG O 29.04.23 Rang]],$AZ$7:$BA$101,2,0)*M$5," ")</f>
        <v xml:space="preserve"> </v>
      </c>
      <c r="N555" s="52" t="str">
        <f>IFERROR(VLOOKUP(Open[[#This Row],[TS ES O 11.06.23 Rang]],$AZ$7:$BA$101,2,0)*N$5," ")</f>
        <v xml:space="preserve"> </v>
      </c>
      <c r="O555" s="52" t="str">
        <f>IFERROR(VLOOKUP(Open[[#This Row],[TS SH O 24.06.23 Rang]],$AZ$7:$BA$101,2,0)*O$5," ")</f>
        <v xml:space="preserve"> </v>
      </c>
      <c r="P555" s="52" t="str">
        <f>IFERROR(VLOOKUP(Open[[#This Row],[TS LU O A 1.6.23 R]],$AZ$7:$BA$101,2,0)*P$5," ")</f>
        <v xml:space="preserve"> </v>
      </c>
      <c r="Q555" s="52" t="str">
        <f>IFERROR(VLOOKUP(Open[[#This Row],[TS LU O B 1.6.23 R]],$AZ$7:$BA$101,2,0)*Q$5," ")</f>
        <v xml:space="preserve"> </v>
      </c>
      <c r="R555" s="52" t="str">
        <f>IFERROR(VLOOKUP(Open[[#This Row],[TS ZH O/A 8.7.23 R]],$AZ$7:$BA$101,2,0)*R$5," ")</f>
        <v xml:space="preserve"> </v>
      </c>
      <c r="S555" s="148" t="str">
        <f>IFERROR(VLOOKUP(Open[[#This Row],[TS ZH O/B 8.7.23 R]],$AZ$7:$BA$101,2,0)*S$5," ")</f>
        <v xml:space="preserve"> </v>
      </c>
      <c r="T555" s="148" t="str">
        <f>IFERROR(VLOOKUP(Open[[#This Row],[TS BA O A 12.08.23 R]],$AZ$7:$BA$101,2,0)*T$5," ")</f>
        <v xml:space="preserve"> </v>
      </c>
      <c r="U555" s="148" t="str">
        <f>IFERROR(VLOOKUP(Open[[#This Row],[TS BA O B 12.08.23  R]],$AZ$7:$BA$101,2,0)*U$5," ")</f>
        <v xml:space="preserve"> </v>
      </c>
      <c r="V555" s="148" t="str">
        <f>IFERROR(VLOOKUP(Open[[#This Row],[SM LT O A 2.9.23 R]],$AZ$7:$BA$101,2,0)*V$5," ")</f>
        <v xml:space="preserve"> </v>
      </c>
      <c r="W555" s="148" t="str">
        <f>IFERROR(VLOOKUP(Open[[#This Row],[SM LT O B 2.9.23 R]],$AZ$7:$BA$101,2,0)*W$5," ")</f>
        <v xml:space="preserve"> </v>
      </c>
      <c r="X555" s="148" t="str">
        <f>IFERROR(VLOOKUP(Open[[#This Row],[TS LA O 16.9.23 R]],$AZ$7:$BA$101,2,0)*X$5," ")</f>
        <v xml:space="preserve"> </v>
      </c>
      <c r="Y555" s="148" t="str">
        <f>IFERROR(VLOOKUP(Open[[#This Row],[TS ZH O 8.10.23 R]],$AZ$7:$BA$101,2,0)*Y$5," ")</f>
        <v xml:space="preserve"> </v>
      </c>
      <c r="Z555" s="148" t="str">
        <f>IFERROR(VLOOKUP(Open[[#This Row],[TS ZH O/A 6.1.24 R]],$AZ$7:$BA$101,2,0)*Z$5," ")</f>
        <v xml:space="preserve"> </v>
      </c>
      <c r="AA555" s="148" t="str">
        <f>IFERROR(VLOOKUP(Open[[#This Row],[TS ZH O/B 6.1.24 R]],$AZ$7:$BA$101,2,0)*AA$5," ")</f>
        <v xml:space="preserve"> </v>
      </c>
      <c r="AB555" s="148" t="str">
        <f>IFERROR(VLOOKUP(Open[[#This Row],[TS SH O 13.1.24 R]],$AZ$7:$BA$101,2,0)*AB$5," ")</f>
        <v xml:space="preserve"> </v>
      </c>
      <c r="AC555">
        <v>0</v>
      </c>
      <c r="AD555">
        <v>0</v>
      </c>
      <c r="AE555">
        <v>0</v>
      </c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</row>
    <row r="556" spans="1:48">
      <c r="A556" s="53">
        <f>RANK(Open[[#This Row],[PR Punkte]],Open[PR Punkte],0)</f>
        <v>332</v>
      </c>
      <c r="B556">
        <f>IF(Open[[#This Row],[PR Rang beim letzten Turnier]]&gt;Open[[#This Row],[PR Rang]],1,IF(Open[[#This Row],[PR Rang beim letzten Turnier]]=Open[[#This Row],[PR Rang]],0,-1))</f>
        <v>0</v>
      </c>
      <c r="C556" s="53">
        <f>RANK(Open[[#This Row],[PR Punkte]],Open[PR Punkte],0)</f>
        <v>332</v>
      </c>
      <c r="D556" s="1" t="s">
        <v>210</v>
      </c>
      <c r="E556" s="1" t="s">
        <v>16</v>
      </c>
      <c r="F556" s="52">
        <f>SUM(Open[[#This Row],[PR 1]:[PR 3]])</f>
        <v>0</v>
      </c>
      <c r="G556" s="52">
        <f>LARGE(Open[[#This Row],[TS ZH O/B 26.03.23]:[PR3]],1)</f>
        <v>0</v>
      </c>
      <c r="H556" s="52">
        <f>LARGE(Open[[#This Row],[TS ZH O/B 26.03.23]:[PR3]],2)</f>
        <v>0</v>
      </c>
      <c r="I556" s="52">
        <f>LARGE(Open[[#This Row],[TS ZH O/B 26.03.23]:[PR3]],3)</f>
        <v>0</v>
      </c>
      <c r="J556" s="1">
        <f t="shared" si="16"/>
        <v>332</v>
      </c>
      <c r="K556" s="52">
        <f t="shared" si="17"/>
        <v>0</v>
      </c>
      <c r="L556" s="52" t="str">
        <f>IFERROR(VLOOKUP(Open[[#This Row],[TS ZH O/B 26.03.23 Rang]],$AZ$7:$BA$101,2,0)*L$5," ")</f>
        <v xml:space="preserve"> </v>
      </c>
      <c r="M556" s="52" t="str">
        <f>IFERROR(VLOOKUP(Open[[#This Row],[TS SG O 29.04.23 Rang]],$AZ$7:$BA$101,2,0)*M$5," ")</f>
        <v xml:space="preserve"> </v>
      </c>
      <c r="N556" s="52" t="str">
        <f>IFERROR(VLOOKUP(Open[[#This Row],[TS ES O 11.06.23 Rang]],$AZ$7:$BA$101,2,0)*N$5," ")</f>
        <v xml:space="preserve"> </v>
      </c>
      <c r="O556" s="52" t="str">
        <f>IFERROR(VLOOKUP(Open[[#This Row],[TS SH O 24.06.23 Rang]],$AZ$7:$BA$101,2,0)*O$5," ")</f>
        <v xml:space="preserve"> </v>
      </c>
      <c r="P556" s="52" t="str">
        <f>IFERROR(VLOOKUP(Open[[#This Row],[TS LU O A 1.6.23 R]],$AZ$7:$BA$101,2,0)*P$5," ")</f>
        <v xml:space="preserve"> </v>
      </c>
      <c r="Q556" s="52" t="str">
        <f>IFERROR(VLOOKUP(Open[[#This Row],[TS LU O B 1.6.23 R]],$AZ$7:$BA$101,2,0)*Q$5," ")</f>
        <v xml:space="preserve"> </v>
      </c>
      <c r="R556" s="52" t="str">
        <f>IFERROR(VLOOKUP(Open[[#This Row],[TS ZH O/A 8.7.23 R]],$AZ$7:$BA$101,2,0)*R$5," ")</f>
        <v xml:space="preserve"> </v>
      </c>
      <c r="S556" s="148" t="str">
        <f>IFERROR(VLOOKUP(Open[[#This Row],[TS ZH O/B 8.7.23 R]],$AZ$7:$BA$101,2,0)*S$5," ")</f>
        <v xml:space="preserve"> </v>
      </c>
      <c r="T556" s="148" t="str">
        <f>IFERROR(VLOOKUP(Open[[#This Row],[TS BA O A 12.08.23 R]],$AZ$7:$BA$101,2,0)*T$5," ")</f>
        <v xml:space="preserve"> </v>
      </c>
      <c r="U556" s="148" t="str">
        <f>IFERROR(VLOOKUP(Open[[#This Row],[TS BA O B 12.08.23  R]],$AZ$7:$BA$101,2,0)*U$5," ")</f>
        <v xml:space="preserve"> </v>
      </c>
      <c r="V556" s="148" t="str">
        <f>IFERROR(VLOOKUP(Open[[#This Row],[SM LT O A 2.9.23 R]],$AZ$7:$BA$101,2,0)*V$5," ")</f>
        <v xml:space="preserve"> </v>
      </c>
      <c r="W556" s="148" t="str">
        <f>IFERROR(VLOOKUP(Open[[#This Row],[SM LT O B 2.9.23 R]],$AZ$7:$BA$101,2,0)*W$5," ")</f>
        <v xml:space="preserve"> </v>
      </c>
      <c r="X556" s="148" t="str">
        <f>IFERROR(VLOOKUP(Open[[#This Row],[TS LA O 16.9.23 R]],$AZ$7:$BA$101,2,0)*X$5," ")</f>
        <v xml:space="preserve"> </v>
      </c>
      <c r="Y556" s="148" t="str">
        <f>IFERROR(VLOOKUP(Open[[#This Row],[TS ZH O 8.10.23 R]],$AZ$7:$BA$101,2,0)*Y$5," ")</f>
        <v xml:space="preserve"> </v>
      </c>
      <c r="Z556" s="148" t="str">
        <f>IFERROR(VLOOKUP(Open[[#This Row],[TS ZH O/A 6.1.24 R]],$AZ$7:$BA$101,2,0)*Z$5," ")</f>
        <v xml:space="preserve"> </v>
      </c>
      <c r="AA556" s="148" t="str">
        <f>IFERROR(VLOOKUP(Open[[#This Row],[TS ZH O/B 6.1.24 R]],$AZ$7:$BA$101,2,0)*AA$5," ")</f>
        <v xml:space="preserve"> </v>
      </c>
      <c r="AB556" s="148" t="str">
        <f>IFERROR(VLOOKUP(Open[[#This Row],[TS SH O 13.1.24 R]],$AZ$7:$BA$101,2,0)*AB$5," ")</f>
        <v xml:space="preserve"> </v>
      </c>
      <c r="AC556">
        <v>0</v>
      </c>
      <c r="AD556">
        <v>0</v>
      </c>
      <c r="AE556">
        <v>0</v>
      </c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</row>
    <row r="557" spans="1:48">
      <c r="A557" s="53">
        <f>RANK(Open[[#This Row],[PR Punkte]],Open[PR Punkte],0)</f>
        <v>332</v>
      </c>
      <c r="B557">
        <f>IF(Open[[#This Row],[PR Rang beim letzten Turnier]]&gt;Open[[#This Row],[PR Rang]],1,IF(Open[[#This Row],[PR Rang beim letzten Turnier]]=Open[[#This Row],[PR Rang]],0,-1))</f>
        <v>0</v>
      </c>
      <c r="C557" s="53">
        <f>RANK(Open[[#This Row],[PR Punkte]],Open[PR Punkte],0)</f>
        <v>332</v>
      </c>
      <c r="D557" s="7" t="s">
        <v>269</v>
      </c>
      <c r="E557" t="s">
        <v>16</v>
      </c>
      <c r="F557" s="52">
        <f>SUM(Open[[#This Row],[PR 1]:[PR 3]])</f>
        <v>0</v>
      </c>
      <c r="G557" s="52">
        <f>LARGE(Open[[#This Row],[TS ZH O/B 26.03.23]:[PR3]],1)</f>
        <v>0</v>
      </c>
      <c r="H557" s="52">
        <f>LARGE(Open[[#This Row],[TS ZH O/B 26.03.23]:[PR3]],2)</f>
        <v>0</v>
      </c>
      <c r="I557" s="52">
        <f>LARGE(Open[[#This Row],[TS ZH O/B 26.03.23]:[PR3]],3)</f>
        <v>0</v>
      </c>
      <c r="J557" s="1">
        <f t="shared" si="16"/>
        <v>332</v>
      </c>
      <c r="K557" s="52">
        <f t="shared" si="17"/>
        <v>0</v>
      </c>
      <c r="L557" s="52" t="str">
        <f>IFERROR(VLOOKUP(Open[[#This Row],[TS ZH O/B 26.03.23 Rang]],$AZ$7:$BA$101,2,0)*L$5," ")</f>
        <v xml:space="preserve"> </v>
      </c>
      <c r="M557" s="52" t="str">
        <f>IFERROR(VLOOKUP(Open[[#This Row],[TS SG O 29.04.23 Rang]],$AZ$7:$BA$101,2,0)*M$5," ")</f>
        <v xml:space="preserve"> </v>
      </c>
      <c r="N557" s="52" t="str">
        <f>IFERROR(VLOOKUP(Open[[#This Row],[TS ES O 11.06.23 Rang]],$AZ$7:$BA$101,2,0)*N$5," ")</f>
        <v xml:space="preserve"> </v>
      </c>
      <c r="O557" s="52" t="str">
        <f>IFERROR(VLOOKUP(Open[[#This Row],[TS SH O 24.06.23 Rang]],$AZ$7:$BA$101,2,0)*O$5," ")</f>
        <v xml:space="preserve"> </v>
      </c>
      <c r="P557" s="52" t="str">
        <f>IFERROR(VLOOKUP(Open[[#This Row],[TS LU O A 1.6.23 R]],$AZ$7:$BA$101,2,0)*P$5," ")</f>
        <v xml:space="preserve"> </v>
      </c>
      <c r="Q557" s="52" t="str">
        <f>IFERROR(VLOOKUP(Open[[#This Row],[TS LU O B 1.6.23 R]],$AZ$7:$BA$101,2,0)*Q$5," ")</f>
        <v xml:space="preserve"> </v>
      </c>
      <c r="R557" s="52" t="str">
        <f>IFERROR(VLOOKUP(Open[[#This Row],[TS ZH O/A 8.7.23 R]],$AZ$7:$BA$101,2,0)*R$5," ")</f>
        <v xml:space="preserve"> </v>
      </c>
      <c r="S557" s="148" t="str">
        <f>IFERROR(VLOOKUP(Open[[#This Row],[TS ZH O/B 8.7.23 R]],$AZ$7:$BA$101,2,0)*S$5," ")</f>
        <v xml:space="preserve"> </v>
      </c>
      <c r="T557" s="148" t="str">
        <f>IFERROR(VLOOKUP(Open[[#This Row],[TS BA O A 12.08.23 R]],$AZ$7:$BA$101,2,0)*T$5," ")</f>
        <v xml:space="preserve"> </v>
      </c>
      <c r="U557" s="148" t="str">
        <f>IFERROR(VLOOKUP(Open[[#This Row],[TS BA O B 12.08.23  R]],$AZ$7:$BA$101,2,0)*U$5," ")</f>
        <v xml:space="preserve"> </v>
      </c>
      <c r="V557" s="148" t="str">
        <f>IFERROR(VLOOKUP(Open[[#This Row],[SM LT O A 2.9.23 R]],$AZ$7:$BA$101,2,0)*V$5," ")</f>
        <v xml:space="preserve"> </v>
      </c>
      <c r="W557" s="148" t="str">
        <f>IFERROR(VLOOKUP(Open[[#This Row],[SM LT O B 2.9.23 R]],$AZ$7:$BA$101,2,0)*W$5," ")</f>
        <v xml:space="preserve"> </v>
      </c>
      <c r="X557" s="148" t="str">
        <f>IFERROR(VLOOKUP(Open[[#This Row],[TS LA O 16.9.23 R]],$AZ$7:$BA$101,2,0)*X$5," ")</f>
        <v xml:space="preserve"> </v>
      </c>
      <c r="Y557" s="148" t="str">
        <f>IFERROR(VLOOKUP(Open[[#This Row],[TS ZH O 8.10.23 R]],$AZ$7:$BA$101,2,0)*Y$5," ")</f>
        <v xml:space="preserve"> </v>
      </c>
      <c r="Z557" s="148" t="str">
        <f>IFERROR(VLOOKUP(Open[[#This Row],[TS ZH O/A 6.1.24 R]],$AZ$7:$BA$101,2,0)*Z$5," ")</f>
        <v xml:space="preserve"> </v>
      </c>
      <c r="AA557" s="148" t="str">
        <f>IFERROR(VLOOKUP(Open[[#This Row],[TS ZH O/B 6.1.24 R]],$AZ$7:$BA$101,2,0)*AA$5," ")</f>
        <v xml:space="preserve"> </v>
      </c>
      <c r="AB557" s="148" t="str">
        <f>IFERROR(VLOOKUP(Open[[#This Row],[TS SH O 13.1.24 R]],$AZ$7:$BA$101,2,0)*AB$5," ")</f>
        <v xml:space="preserve"> </v>
      </c>
      <c r="AC557">
        <v>0</v>
      </c>
      <c r="AD557">
        <v>0</v>
      </c>
      <c r="AE557">
        <v>0</v>
      </c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</row>
    <row r="558" spans="1:48">
      <c r="A558" s="53">
        <f>RANK(Open[[#This Row],[PR Punkte]],Open[PR Punkte],0)</f>
        <v>332</v>
      </c>
      <c r="B558">
        <f>IF(Open[[#This Row],[PR Rang beim letzten Turnier]]&gt;Open[[#This Row],[PR Rang]],1,IF(Open[[#This Row],[PR Rang beim letzten Turnier]]=Open[[#This Row],[PR Rang]],0,-1))</f>
        <v>0</v>
      </c>
      <c r="C558" s="53">
        <f>RANK(Open[[#This Row],[PR Punkte]],Open[PR Punkte],0)</f>
        <v>332</v>
      </c>
      <c r="D558" t="s">
        <v>98</v>
      </c>
      <c r="E558" s="1" t="s">
        <v>16</v>
      </c>
      <c r="F558" s="52">
        <f>SUM(Open[[#This Row],[PR 1]:[PR 3]])</f>
        <v>0</v>
      </c>
      <c r="G558" s="52">
        <f>LARGE(Open[[#This Row],[TS ZH O/B 26.03.23]:[PR3]],1)</f>
        <v>0</v>
      </c>
      <c r="H558" s="52">
        <f>LARGE(Open[[#This Row],[TS ZH O/B 26.03.23]:[PR3]],2)</f>
        <v>0</v>
      </c>
      <c r="I558" s="52">
        <f>LARGE(Open[[#This Row],[TS ZH O/B 26.03.23]:[PR3]],3)</f>
        <v>0</v>
      </c>
      <c r="J558" s="1">
        <f t="shared" si="16"/>
        <v>332</v>
      </c>
      <c r="K558" s="52">
        <f t="shared" si="17"/>
        <v>0</v>
      </c>
      <c r="L558" s="52" t="str">
        <f>IFERROR(VLOOKUP(Open[[#This Row],[TS ZH O/B 26.03.23 Rang]],$AZ$7:$BA$101,2,0)*L$5," ")</f>
        <v xml:space="preserve"> </v>
      </c>
      <c r="M558" s="52" t="str">
        <f>IFERROR(VLOOKUP(Open[[#This Row],[TS SG O 29.04.23 Rang]],$AZ$7:$BA$101,2,0)*M$5," ")</f>
        <v xml:space="preserve"> </v>
      </c>
      <c r="N558" s="52" t="str">
        <f>IFERROR(VLOOKUP(Open[[#This Row],[TS ES O 11.06.23 Rang]],$AZ$7:$BA$101,2,0)*N$5," ")</f>
        <v xml:space="preserve"> </v>
      </c>
      <c r="O558" s="52" t="str">
        <f>IFERROR(VLOOKUP(Open[[#This Row],[TS SH O 24.06.23 Rang]],$AZ$7:$BA$101,2,0)*O$5," ")</f>
        <v xml:space="preserve"> </v>
      </c>
      <c r="P558" s="52" t="str">
        <f>IFERROR(VLOOKUP(Open[[#This Row],[TS LU O A 1.6.23 R]],$AZ$7:$BA$101,2,0)*P$5," ")</f>
        <v xml:space="preserve"> </v>
      </c>
      <c r="Q558" s="52" t="str">
        <f>IFERROR(VLOOKUP(Open[[#This Row],[TS LU O B 1.6.23 R]],$AZ$7:$BA$101,2,0)*Q$5," ")</f>
        <v xml:space="preserve"> </v>
      </c>
      <c r="R558" s="52" t="str">
        <f>IFERROR(VLOOKUP(Open[[#This Row],[TS ZH O/A 8.7.23 R]],$AZ$7:$BA$101,2,0)*R$5," ")</f>
        <v xml:space="preserve"> </v>
      </c>
      <c r="S558" s="148" t="str">
        <f>IFERROR(VLOOKUP(Open[[#This Row],[TS ZH O/B 8.7.23 R]],$AZ$7:$BA$101,2,0)*S$5," ")</f>
        <v xml:space="preserve"> </v>
      </c>
      <c r="T558" s="148" t="str">
        <f>IFERROR(VLOOKUP(Open[[#This Row],[TS BA O A 12.08.23 R]],$AZ$7:$BA$101,2,0)*T$5," ")</f>
        <v xml:space="preserve"> </v>
      </c>
      <c r="U558" s="148" t="str">
        <f>IFERROR(VLOOKUP(Open[[#This Row],[TS BA O B 12.08.23  R]],$AZ$7:$BA$101,2,0)*U$5," ")</f>
        <v xml:space="preserve"> </v>
      </c>
      <c r="V558" s="148" t="str">
        <f>IFERROR(VLOOKUP(Open[[#This Row],[SM LT O A 2.9.23 R]],$AZ$7:$BA$101,2,0)*V$5," ")</f>
        <v xml:space="preserve"> </v>
      </c>
      <c r="W558" s="148" t="str">
        <f>IFERROR(VLOOKUP(Open[[#This Row],[SM LT O B 2.9.23 R]],$AZ$7:$BA$101,2,0)*W$5," ")</f>
        <v xml:space="preserve"> </v>
      </c>
      <c r="X558" s="148" t="str">
        <f>IFERROR(VLOOKUP(Open[[#This Row],[TS LA O 16.9.23 R]],$AZ$7:$BA$101,2,0)*X$5," ")</f>
        <v xml:space="preserve"> </v>
      </c>
      <c r="Y558" s="148" t="str">
        <f>IFERROR(VLOOKUP(Open[[#This Row],[TS ZH O 8.10.23 R]],$AZ$7:$BA$101,2,0)*Y$5," ")</f>
        <v xml:space="preserve"> </v>
      </c>
      <c r="Z558" s="148" t="str">
        <f>IFERROR(VLOOKUP(Open[[#This Row],[TS ZH O/A 6.1.24 R]],$AZ$7:$BA$101,2,0)*Z$5," ")</f>
        <v xml:space="preserve"> </v>
      </c>
      <c r="AA558" s="148" t="str">
        <f>IFERROR(VLOOKUP(Open[[#This Row],[TS ZH O/B 6.1.24 R]],$AZ$7:$BA$101,2,0)*AA$5," ")</f>
        <v xml:space="preserve"> </v>
      </c>
      <c r="AB558" s="148" t="str">
        <f>IFERROR(VLOOKUP(Open[[#This Row],[TS SH O 13.1.24 R]],$AZ$7:$BA$101,2,0)*AB$5," ")</f>
        <v xml:space="preserve"> </v>
      </c>
      <c r="AC558">
        <v>0</v>
      </c>
      <c r="AD558">
        <v>0</v>
      </c>
      <c r="AE558">
        <v>0</v>
      </c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</row>
    <row r="559" spans="1:48">
      <c r="A559" s="53">
        <f>RANK(Open[[#This Row],[PR Punkte]],Open[PR Punkte],0)</f>
        <v>332</v>
      </c>
      <c r="B559">
        <f>IF(Open[[#This Row],[PR Rang beim letzten Turnier]]&gt;Open[[#This Row],[PR Rang]],1,IF(Open[[#This Row],[PR Rang beim letzten Turnier]]=Open[[#This Row],[PR Rang]],0,-1))</f>
        <v>0</v>
      </c>
      <c r="C559" s="53">
        <f>RANK(Open[[#This Row],[PR Punkte]],Open[PR Punkte],0)</f>
        <v>332</v>
      </c>
      <c r="D559" t="s">
        <v>58</v>
      </c>
      <c r="E559" t="s">
        <v>16</v>
      </c>
      <c r="F559" s="52">
        <f>SUM(Open[[#This Row],[PR 1]:[PR 3]])</f>
        <v>0</v>
      </c>
      <c r="G559" s="52">
        <f>LARGE(Open[[#This Row],[TS ZH O/B 26.03.23]:[PR3]],1)</f>
        <v>0</v>
      </c>
      <c r="H559" s="52">
        <f>LARGE(Open[[#This Row],[TS ZH O/B 26.03.23]:[PR3]],2)</f>
        <v>0</v>
      </c>
      <c r="I559" s="52">
        <f>LARGE(Open[[#This Row],[TS ZH O/B 26.03.23]:[PR3]],3)</f>
        <v>0</v>
      </c>
      <c r="J559" s="1">
        <f t="shared" si="16"/>
        <v>332</v>
      </c>
      <c r="K559" s="52">
        <f t="shared" si="17"/>
        <v>0</v>
      </c>
      <c r="L559" s="52" t="str">
        <f>IFERROR(VLOOKUP(Open[[#This Row],[TS ZH O/B 26.03.23 Rang]],$AZ$7:$BA$101,2,0)*L$5," ")</f>
        <v xml:space="preserve"> </v>
      </c>
      <c r="M559" s="52" t="str">
        <f>IFERROR(VLOOKUP(Open[[#This Row],[TS SG O 29.04.23 Rang]],$AZ$7:$BA$101,2,0)*M$5," ")</f>
        <v xml:space="preserve"> </v>
      </c>
      <c r="N559" s="52" t="str">
        <f>IFERROR(VLOOKUP(Open[[#This Row],[TS ES O 11.06.23 Rang]],$AZ$7:$BA$101,2,0)*N$5," ")</f>
        <v xml:space="preserve"> </v>
      </c>
      <c r="O559" s="52" t="str">
        <f>IFERROR(VLOOKUP(Open[[#This Row],[TS SH O 24.06.23 Rang]],$AZ$7:$BA$101,2,0)*O$5," ")</f>
        <v xml:space="preserve"> </v>
      </c>
      <c r="P559" s="52" t="str">
        <f>IFERROR(VLOOKUP(Open[[#This Row],[TS LU O A 1.6.23 R]],$AZ$7:$BA$101,2,0)*P$5," ")</f>
        <v xml:space="preserve"> </v>
      </c>
      <c r="Q559" s="52" t="str">
        <f>IFERROR(VLOOKUP(Open[[#This Row],[TS LU O B 1.6.23 R]],$AZ$7:$BA$101,2,0)*Q$5," ")</f>
        <v xml:space="preserve"> </v>
      </c>
      <c r="R559" s="52" t="str">
        <f>IFERROR(VLOOKUP(Open[[#This Row],[TS ZH O/A 8.7.23 R]],$AZ$7:$BA$101,2,0)*R$5," ")</f>
        <v xml:space="preserve"> </v>
      </c>
      <c r="S559" s="148" t="str">
        <f>IFERROR(VLOOKUP(Open[[#This Row],[TS ZH O/B 8.7.23 R]],$AZ$7:$BA$101,2,0)*S$5," ")</f>
        <v xml:space="preserve"> </v>
      </c>
      <c r="T559" s="148" t="str">
        <f>IFERROR(VLOOKUP(Open[[#This Row],[TS BA O A 12.08.23 R]],$AZ$7:$BA$101,2,0)*T$5," ")</f>
        <v xml:space="preserve"> </v>
      </c>
      <c r="U559" s="148" t="str">
        <f>IFERROR(VLOOKUP(Open[[#This Row],[TS BA O B 12.08.23  R]],$AZ$7:$BA$101,2,0)*U$5," ")</f>
        <v xml:space="preserve"> </v>
      </c>
      <c r="V559" s="148" t="str">
        <f>IFERROR(VLOOKUP(Open[[#This Row],[SM LT O A 2.9.23 R]],$AZ$7:$BA$101,2,0)*V$5," ")</f>
        <v xml:space="preserve"> </v>
      </c>
      <c r="W559" s="148" t="str">
        <f>IFERROR(VLOOKUP(Open[[#This Row],[SM LT O B 2.9.23 R]],$AZ$7:$BA$101,2,0)*W$5," ")</f>
        <v xml:space="preserve"> </v>
      </c>
      <c r="X559" s="148" t="str">
        <f>IFERROR(VLOOKUP(Open[[#This Row],[TS LA O 16.9.23 R]],$AZ$7:$BA$101,2,0)*X$5," ")</f>
        <v xml:space="preserve"> </v>
      </c>
      <c r="Y559" s="148" t="str">
        <f>IFERROR(VLOOKUP(Open[[#This Row],[TS ZH O 8.10.23 R]],$AZ$7:$BA$101,2,0)*Y$5," ")</f>
        <v xml:space="preserve"> </v>
      </c>
      <c r="Z559" s="148" t="str">
        <f>IFERROR(VLOOKUP(Open[[#This Row],[TS ZH O/A 6.1.24 R]],$AZ$7:$BA$101,2,0)*Z$5," ")</f>
        <v xml:space="preserve"> </v>
      </c>
      <c r="AA559" s="148" t="str">
        <f>IFERROR(VLOOKUP(Open[[#This Row],[TS ZH O/B 6.1.24 R]],$AZ$7:$BA$101,2,0)*AA$5," ")</f>
        <v xml:space="preserve"> </v>
      </c>
      <c r="AB559" s="148" t="str">
        <f>IFERROR(VLOOKUP(Open[[#This Row],[TS SH O 13.1.24 R]],$AZ$7:$BA$101,2,0)*AB$5," ")</f>
        <v xml:space="preserve"> </v>
      </c>
      <c r="AC559">
        <v>0</v>
      </c>
      <c r="AD559">
        <v>0</v>
      </c>
      <c r="AE559">
        <v>0</v>
      </c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</row>
    <row r="560" spans="1:48">
      <c r="A560" s="53">
        <f>RANK(Open[[#This Row],[PR Punkte]],Open[PR Punkte],0)</f>
        <v>332</v>
      </c>
      <c r="B560">
        <f>IF(Open[[#This Row],[PR Rang beim letzten Turnier]]&gt;Open[[#This Row],[PR Rang]],1,IF(Open[[#This Row],[PR Rang beim letzten Turnier]]=Open[[#This Row],[PR Rang]],0,-1))</f>
        <v>0</v>
      </c>
      <c r="C560" s="53">
        <f>RANK(Open[[#This Row],[PR Punkte]],Open[PR Punkte],0)</f>
        <v>332</v>
      </c>
      <c r="D560" s="1" t="s">
        <v>496</v>
      </c>
      <c r="E560" s="1" t="s">
        <v>10</v>
      </c>
      <c r="F560" s="52">
        <f>SUM(Open[[#This Row],[PR 1]:[PR 3]])</f>
        <v>0</v>
      </c>
      <c r="G560" s="52">
        <f>LARGE(Open[[#This Row],[TS ZH O/B 26.03.23]:[PR3]],1)</f>
        <v>0</v>
      </c>
      <c r="H560" s="52">
        <f>LARGE(Open[[#This Row],[TS ZH O/B 26.03.23]:[PR3]],2)</f>
        <v>0</v>
      </c>
      <c r="I560" s="52">
        <f>LARGE(Open[[#This Row],[TS ZH O/B 26.03.23]:[PR3]],3)</f>
        <v>0</v>
      </c>
      <c r="J560" s="1">
        <f t="shared" si="16"/>
        <v>332</v>
      </c>
      <c r="K560" s="52">
        <f t="shared" si="17"/>
        <v>0</v>
      </c>
      <c r="L560" s="52" t="str">
        <f>IFERROR(VLOOKUP(Open[[#This Row],[TS ZH O/B 26.03.23 Rang]],$AZ$7:$BA$101,2,0)*L$5," ")</f>
        <v xml:space="preserve"> </v>
      </c>
      <c r="M560" s="52" t="str">
        <f>IFERROR(VLOOKUP(Open[[#This Row],[TS SG O 29.04.23 Rang]],$AZ$7:$BA$101,2,0)*M$5," ")</f>
        <v xml:space="preserve"> </v>
      </c>
      <c r="N560" s="52" t="str">
        <f>IFERROR(VLOOKUP(Open[[#This Row],[TS ES O 11.06.23 Rang]],$AZ$7:$BA$101,2,0)*N$5," ")</f>
        <v xml:space="preserve"> </v>
      </c>
      <c r="O560" s="52" t="str">
        <f>IFERROR(VLOOKUP(Open[[#This Row],[TS SH O 24.06.23 Rang]],$AZ$7:$BA$101,2,0)*O$5," ")</f>
        <v xml:space="preserve"> </v>
      </c>
      <c r="P560" s="52" t="str">
        <f>IFERROR(VLOOKUP(Open[[#This Row],[TS LU O A 1.6.23 R]],$AZ$7:$BA$101,2,0)*P$5," ")</f>
        <v xml:space="preserve"> </v>
      </c>
      <c r="Q560" s="52" t="str">
        <f>IFERROR(VLOOKUP(Open[[#This Row],[TS LU O B 1.6.23 R]],$AZ$7:$BA$101,2,0)*Q$5," ")</f>
        <v xml:space="preserve"> </v>
      </c>
      <c r="R560" s="52" t="str">
        <f>IFERROR(VLOOKUP(Open[[#This Row],[TS ZH O/A 8.7.23 R]],$AZ$7:$BA$101,2,0)*R$5," ")</f>
        <v xml:space="preserve"> </v>
      </c>
      <c r="S560" s="148" t="str">
        <f>IFERROR(VLOOKUP(Open[[#This Row],[TS ZH O/B 8.7.23 R]],$AZ$7:$BA$101,2,0)*S$5," ")</f>
        <v xml:space="preserve"> </v>
      </c>
      <c r="T560" s="148" t="str">
        <f>IFERROR(VLOOKUP(Open[[#This Row],[TS BA O A 12.08.23 R]],$AZ$7:$BA$101,2,0)*T$5," ")</f>
        <v xml:space="preserve"> </v>
      </c>
      <c r="U560" s="148" t="str">
        <f>IFERROR(VLOOKUP(Open[[#This Row],[TS BA O B 12.08.23  R]],$AZ$7:$BA$101,2,0)*U$5," ")</f>
        <v xml:space="preserve"> </v>
      </c>
      <c r="V560" s="148" t="str">
        <f>IFERROR(VLOOKUP(Open[[#This Row],[SM LT O A 2.9.23 R]],$AZ$7:$BA$101,2,0)*V$5," ")</f>
        <v xml:space="preserve"> </v>
      </c>
      <c r="W560" s="148" t="str">
        <f>IFERROR(VLOOKUP(Open[[#This Row],[SM LT O B 2.9.23 R]],$AZ$7:$BA$101,2,0)*W$5," ")</f>
        <v xml:space="preserve"> </v>
      </c>
      <c r="X560" s="148" t="str">
        <f>IFERROR(VLOOKUP(Open[[#This Row],[TS LA O 16.9.23 R]],$AZ$7:$BA$101,2,0)*X$5," ")</f>
        <v xml:space="preserve"> </v>
      </c>
      <c r="Y560" s="148" t="str">
        <f>IFERROR(VLOOKUP(Open[[#This Row],[TS ZH O 8.10.23 R]],$AZ$7:$BA$101,2,0)*Y$5," ")</f>
        <v xml:space="preserve"> </v>
      </c>
      <c r="Z560" s="148" t="str">
        <f>IFERROR(VLOOKUP(Open[[#This Row],[TS ZH O/A 6.1.24 R]],$AZ$7:$BA$101,2,0)*Z$5," ")</f>
        <v xml:space="preserve"> </v>
      </c>
      <c r="AA560" s="148" t="str">
        <f>IFERROR(VLOOKUP(Open[[#This Row],[TS ZH O/B 6.1.24 R]],$AZ$7:$BA$101,2,0)*AA$5," ")</f>
        <v xml:space="preserve"> </v>
      </c>
      <c r="AB560" s="148" t="str">
        <f>IFERROR(VLOOKUP(Open[[#This Row],[TS SH O 13.1.24 R]],$AZ$7:$BA$101,2,0)*AB$5," ")</f>
        <v xml:space="preserve"> </v>
      </c>
      <c r="AC560">
        <v>0</v>
      </c>
      <c r="AD560">
        <v>0</v>
      </c>
      <c r="AE560">
        <v>0</v>
      </c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</row>
    <row r="561" spans="1:48">
      <c r="A561" s="53">
        <f>RANK(Open[[#This Row],[PR Punkte]],Open[PR Punkte],0)</f>
        <v>332</v>
      </c>
      <c r="B561">
        <f>IF(Open[[#This Row],[PR Rang beim letzten Turnier]]&gt;Open[[#This Row],[PR Rang]],1,IF(Open[[#This Row],[PR Rang beim letzten Turnier]]=Open[[#This Row],[PR Rang]],0,-1))</f>
        <v>0</v>
      </c>
      <c r="C561" s="53">
        <f>RANK(Open[[#This Row],[PR Punkte]],Open[PR Punkte],0)</f>
        <v>332</v>
      </c>
      <c r="D561" s="1" t="s">
        <v>484</v>
      </c>
      <c r="E561" s="1" t="s">
        <v>10</v>
      </c>
      <c r="F561" s="52">
        <f>SUM(Open[[#This Row],[PR 1]:[PR 3]])</f>
        <v>0</v>
      </c>
      <c r="G561" s="52">
        <f>LARGE(Open[[#This Row],[TS ZH O/B 26.03.23]:[PR3]],1)</f>
        <v>0</v>
      </c>
      <c r="H561" s="52">
        <f>LARGE(Open[[#This Row],[TS ZH O/B 26.03.23]:[PR3]],2)</f>
        <v>0</v>
      </c>
      <c r="I561" s="52">
        <f>LARGE(Open[[#This Row],[TS ZH O/B 26.03.23]:[PR3]],3)</f>
        <v>0</v>
      </c>
      <c r="J561" s="1">
        <f t="shared" si="16"/>
        <v>332</v>
      </c>
      <c r="K561" s="52">
        <f t="shared" si="17"/>
        <v>0</v>
      </c>
      <c r="L561" s="52" t="str">
        <f>IFERROR(VLOOKUP(Open[[#This Row],[TS ZH O/B 26.03.23 Rang]],$AZ$7:$BA$101,2,0)*L$5," ")</f>
        <v xml:space="preserve"> </v>
      </c>
      <c r="M561" s="52" t="str">
        <f>IFERROR(VLOOKUP(Open[[#This Row],[TS SG O 29.04.23 Rang]],$AZ$7:$BA$101,2,0)*M$5," ")</f>
        <v xml:space="preserve"> </v>
      </c>
      <c r="N561" s="52" t="str">
        <f>IFERROR(VLOOKUP(Open[[#This Row],[TS ES O 11.06.23 Rang]],$AZ$7:$BA$101,2,0)*N$5," ")</f>
        <v xml:space="preserve"> </v>
      </c>
      <c r="O561" s="52" t="str">
        <f>IFERROR(VLOOKUP(Open[[#This Row],[TS SH O 24.06.23 Rang]],$AZ$7:$BA$101,2,0)*O$5," ")</f>
        <v xml:space="preserve"> </v>
      </c>
      <c r="P561" s="52" t="str">
        <f>IFERROR(VLOOKUP(Open[[#This Row],[TS LU O A 1.6.23 R]],$AZ$7:$BA$101,2,0)*P$5," ")</f>
        <v xml:space="preserve"> </v>
      </c>
      <c r="Q561" s="52" t="str">
        <f>IFERROR(VLOOKUP(Open[[#This Row],[TS LU O B 1.6.23 R]],$AZ$7:$BA$101,2,0)*Q$5," ")</f>
        <v xml:space="preserve"> </v>
      </c>
      <c r="R561" s="52" t="str">
        <f>IFERROR(VLOOKUP(Open[[#This Row],[TS ZH O/A 8.7.23 R]],$AZ$7:$BA$101,2,0)*R$5," ")</f>
        <v xml:space="preserve"> </v>
      </c>
      <c r="S561" s="148" t="str">
        <f>IFERROR(VLOOKUP(Open[[#This Row],[TS ZH O/B 8.7.23 R]],$AZ$7:$BA$101,2,0)*S$5," ")</f>
        <v xml:space="preserve"> </v>
      </c>
      <c r="T561" s="148" t="str">
        <f>IFERROR(VLOOKUP(Open[[#This Row],[TS BA O A 12.08.23 R]],$AZ$7:$BA$101,2,0)*T$5," ")</f>
        <v xml:space="preserve"> </v>
      </c>
      <c r="U561" s="148" t="str">
        <f>IFERROR(VLOOKUP(Open[[#This Row],[TS BA O B 12.08.23  R]],$AZ$7:$BA$101,2,0)*U$5," ")</f>
        <v xml:space="preserve"> </v>
      </c>
      <c r="V561" s="148" t="str">
        <f>IFERROR(VLOOKUP(Open[[#This Row],[SM LT O A 2.9.23 R]],$AZ$7:$BA$101,2,0)*V$5," ")</f>
        <v xml:space="preserve"> </v>
      </c>
      <c r="W561" s="148" t="str">
        <f>IFERROR(VLOOKUP(Open[[#This Row],[SM LT O B 2.9.23 R]],$AZ$7:$BA$101,2,0)*W$5," ")</f>
        <v xml:space="preserve"> </v>
      </c>
      <c r="X561" s="148" t="str">
        <f>IFERROR(VLOOKUP(Open[[#This Row],[TS LA O 16.9.23 R]],$AZ$7:$BA$101,2,0)*X$5," ")</f>
        <v xml:space="preserve"> </v>
      </c>
      <c r="Y561" s="148" t="str">
        <f>IFERROR(VLOOKUP(Open[[#This Row],[TS ZH O 8.10.23 R]],$AZ$7:$BA$101,2,0)*Y$5," ")</f>
        <v xml:space="preserve"> </v>
      </c>
      <c r="Z561" s="148" t="str">
        <f>IFERROR(VLOOKUP(Open[[#This Row],[TS ZH O/A 6.1.24 R]],$AZ$7:$BA$101,2,0)*Z$5," ")</f>
        <v xml:space="preserve"> </v>
      </c>
      <c r="AA561" s="148" t="str">
        <f>IFERROR(VLOOKUP(Open[[#This Row],[TS ZH O/B 6.1.24 R]],$AZ$7:$BA$101,2,0)*AA$5," ")</f>
        <v xml:space="preserve"> </v>
      </c>
      <c r="AB561" s="148" t="str">
        <f>IFERROR(VLOOKUP(Open[[#This Row],[TS SH O 13.1.24 R]],$AZ$7:$BA$101,2,0)*AB$5," ")</f>
        <v xml:space="preserve"> </v>
      </c>
      <c r="AC561">
        <v>0</v>
      </c>
      <c r="AD561">
        <v>0</v>
      </c>
      <c r="AE561">
        <v>0</v>
      </c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</row>
    <row r="562" spans="1:48">
      <c r="A562" s="53">
        <f>RANK(Open[[#This Row],[PR Punkte]],Open[PR Punkte],0)</f>
        <v>332</v>
      </c>
      <c r="B562">
        <f>IF(Open[[#This Row],[PR Rang beim letzten Turnier]]&gt;Open[[#This Row],[PR Rang]],1,IF(Open[[#This Row],[PR Rang beim letzten Turnier]]=Open[[#This Row],[PR Rang]],0,-1))</f>
        <v>0</v>
      </c>
      <c r="C562" s="53">
        <f>RANK(Open[[#This Row],[PR Punkte]],Open[PR Punkte],0)</f>
        <v>332</v>
      </c>
      <c r="D562" s="1" t="s">
        <v>487</v>
      </c>
      <c r="E562" s="1" t="s">
        <v>10</v>
      </c>
      <c r="F562" s="52">
        <f>SUM(Open[[#This Row],[PR 1]:[PR 3]])</f>
        <v>0</v>
      </c>
      <c r="G562" s="52">
        <f>LARGE(Open[[#This Row],[TS ZH O/B 26.03.23]:[PR3]],1)</f>
        <v>0</v>
      </c>
      <c r="H562" s="52">
        <f>LARGE(Open[[#This Row],[TS ZH O/B 26.03.23]:[PR3]],2)</f>
        <v>0</v>
      </c>
      <c r="I562" s="52">
        <f>LARGE(Open[[#This Row],[TS ZH O/B 26.03.23]:[PR3]],3)</f>
        <v>0</v>
      </c>
      <c r="J562" s="1">
        <f t="shared" si="16"/>
        <v>332</v>
      </c>
      <c r="K562" s="52">
        <f t="shared" si="17"/>
        <v>0</v>
      </c>
      <c r="L562" s="52" t="str">
        <f>IFERROR(VLOOKUP(Open[[#This Row],[TS ZH O/B 26.03.23 Rang]],$AZ$7:$BA$101,2,0)*L$5," ")</f>
        <v xml:space="preserve"> </v>
      </c>
      <c r="M562" s="52" t="str">
        <f>IFERROR(VLOOKUP(Open[[#This Row],[TS SG O 29.04.23 Rang]],$AZ$7:$BA$101,2,0)*M$5," ")</f>
        <v xml:space="preserve"> </v>
      </c>
      <c r="N562" s="52" t="str">
        <f>IFERROR(VLOOKUP(Open[[#This Row],[TS ES O 11.06.23 Rang]],$AZ$7:$BA$101,2,0)*N$5," ")</f>
        <v xml:space="preserve"> </v>
      </c>
      <c r="O562" s="52" t="str">
        <f>IFERROR(VLOOKUP(Open[[#This Row],[TS SH O 24.06.23 Rang]],$AZ$7:$BA$101,2,0)*O$5," ")</f>
        <v xml:space="preserve"> </v>
      </c>
      <c r="P562" s="52" t="str">
        <f>IFERROR(VLOOKUP(Open[[#This Row],[TS LU O A 1.6.23 R]],$AZ$7:$BA$101,2,0)*P$5," ")</f>
        <v xml:space="preserve"> </v>
      </c>
      <c r="Q562" s="52" t="str">
        <f>IFERROR(VLOOKUP(Open[[#This Row],[TS LU O B 1.6.23 R]],$AZ$7:$BA$101,2,0)*Q$5," ")</f>
        <v xml:space="preserve"> </v>
      </c>
      <c r="R562" s="52" t="str">
        <f>IFERROR(VLOOKUP(Open[[#This Row],[TS ZH O/A 8.7.23 R]],$AZ$7:$BA$101,2,0)*R$5," ")</f>
        <v xml:space="preserve"> </v>
      </c>
      <c r="S562" s="148" t="str">
        <f>IFERROR(VLOOKUP(Open[[#This Row],[TS ZH O/B 8.7.23 R]],$AZ$7:$BA$101,2,0)*S$5," ")</f>
        <v xml:space="preserve"> </v>
      </c>
      <c r="T562" s="148" t="str">
        <f>IFERROR(VLOOKUP(Open[[#This Row],[TS BA O A 12.08.23 R]],$AZ$7:$BA$101,2,0)*T$5," ")</f>
        <v xml:space="preserve"> </v>
      </c>
      <c r="U562" s="148" t="str">
        <f>IFERROR(VLOOKUP(Open[[#This Row],[TS BA O B 12.08.23  R]],$AZ$7:$BA$101,2,0)*U$5," ")</f>
        <v xml:space="preserve"> </v>
      </c>
      <c r="V562" s="148" t="str">
        <f>IFERROR(VLOOKUP(Open[[#This Row],[SM LT O A 2.9.23 R]],$AZ$7:$BA$101,2,0)*V$5," ")</f>
        <v xml:space="preserve"> </v>
      </c>
      <c r="W562" s="148" t="str">
        <f>IFERROR(VLOOKUP(Open[[#This Row],[SM LT O B 2.9.23 R]],$AZ$7:$BA$101,2,0)*W$5," ")</f>
        <v xml:space="preserve"> </v>
      </c>
      <c r="X562" s="148" t="str">
        <f>IFERROR(VLOOKUP(Open[[#This Row],[TS LA O 16.9.23 R]],$AZ$7:$BA$101,2,0)*X$5," ")</f>
        <v xml:space="preserve"> </v>
      </c>
      <c r="Y562" s="148" t="str">
        <f>IFERROR(VLOOKUP(Open[[#This Row],[TS ZH O 8.10.23 R]],$AZ$7:$BA$101,2,0)*Y$5," ")</f>
        <v xml:space="preserve"> </v>
      </c>
      <c r="Z562" s="148" t="str">
        <f>IFERROR(VLOOKUP(Open[[#This Row],[TS ZH O/A 6.1.24 R]],$AZ$7:$BA$101,2,0)*Z$5," ")</f>
        <v xml:space="preserve"> </v>
      </c>
      <c r="AA562" s="148" t="str">
        <f>IFERROR(VLOOKUP(Open[[#This Row],[TS ZH O/B 6.1.24 R]],$AZ$7:$BA$101,2,0)*AA$5," ")</f>
        <v xml:space="preserve"> </v>
      </c>
      <c r="AB562" s="148" t="str">
        <f>IFERROR(VLOOKUP(Open[[#This Row],[TS SH O 13.1.24 R]],$AZ$7:$BA$101,2,0)*AB$5," ")</f>
        <v xml:space="preserve"> </v>
      </c>
      <c r="AC562">
        <v>0</v>
      </c>
      <c r="AD562">
        <v>0</v>
      </c>
      <c r="AE562">
        <v>0</v>
      </c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</row>
    <row r="563" spans="1:48">
      <c r="A563" s="53">
        <f>RANK(Open[[#This Row],[PR Punkte]],Open[PR Punkte],0)</f>
        <v>332</v>
      </c>
      <c r="B563">
        <f>IF(Open[[#This Row],[PR Rang beim letzten Turnier]]&gt;Open[[#This Row],[PR Rang]],1,IF(Open[[#This Row],[PR Rang beim letzten Turnier]]=Open[[#This Row],[PR Rang]],0,-1))</f>
        <v>0</v>
      </c>
      <c r="C563" s="53">
        <f>RANK(Open[[#This Row],[PR Punkte]],Open[PR Punkte],0)</f>
        <v>332</v>
      </c>
      <c r="D563" s="1" t="s">
        <v>477</v>
      </c>
      <c r="E563" s="1" t="s">
        <v>10</v>
      </c>
      <c r="F563" s="52">
        <f>SUM(Open[[#This Row],[PR 1]:[PR 3]])</f>
        <v>0</v>
      </c>
      <c r="G563" s="52">
        <f>LARGE(Open[[#This Row],[TS ZH O/B 26.03.23]:[PR3]],1)</f>
        <v>0</v>
      </c>
      <c r="H563" s="52">
        <f>LARGE(Open[[#This Row],[TS ZH O/B 26.03.23]:[PR3]],2)</f>
        <v>0</v>
      </c>
      <c r="I563" s="52">
        <f>LARGE(Open[[#This Row],[TS ZH O/B 26.03.23]:[PR3]],3)</f>
        <v>0</v>
      </c>
      <c r="J563" s="1">
        <f t="shared" si="16"/>
        <v>332</v>
      </c>
      <c r="K563" s="52">
        <f t="shared" si="17"/>
        <v>0</v>
      </c>
      <c r="L563" s="52" t="str">
        <f>IFERROR(VLOOKUP(Open[[#This Row],[TS ZH O/B 26.03.23 Rang]],$AZ$7:$BA$101,2,0)*L$5," ")</f>
        <v xml:space="preserve"> </v>
      </c>
      <c r="M563" s="52" t="str">
        <f>IFERROR(VLOOKUP(Open[[#This Row],[TS SG O 29.04.23 Rang]],$AZ$7:$BA$101,2,0)*M$5," ")</f>
        <v xml:space="preserve"> </v>
      </c>
      <c r="N563" s="52" t="str">
        <f>IFERROR(VLOOKUP(Open[[#This Row],[TS ES O 11.06.23 Rang]],$AZ$7:$BA$101,2,0)*N$5," ")</f>
        <v xml:space="preserve"> </v>
      </c>
      <c r="O563" s="52" t="str">
        <f>IFERROR(VLOOKUP(Open[[#This Row],[TS SH O 24.06.23 Rang]],$AZ$7:$BA$101,2,0)*O$5," ")</f>
        <v xml:space="preserve"> </v>
      </c>
      <c r="P563" s="52" t="str">
        <f>IFERROR(VLOOKUP(Open[[#This Row],[TS LU O A 1.6.23 R]],$AZ$7:$BA$101,2,0)*P$5," ")</f>
        <v xml:space="preserve"> </v>
      </c>
      <c r="Q563" s="52" t="str">
        <f>IFERROR(VLOOKUP(Open[[#This Row],[TS LU O B 1.6.23 R]],$AZ$7:$BA$101,2,0)*Q$5," ")</f>
        <v xml:space="preserve"> </v>
      </c>
      <c r="R563" s="52" t="str">
        <f>IFERROR(VLOOKUP(Open[[#This Row],[TS ZH O/A 8.7.23 R]],$AZ$7:$BA$101,2,0)*R$5," ")</f>
        <v xml:space="preserve"> </v>
      </c>
      <c r="S563" s="148" t="str">
        <f>IFERROR(VLOOKUP(Open[[#This Row],[TS ZH O/B 8.7.23 R]],$AZ$7:$BA$101,2,0)*S$5," ")</f>
        <v xml:space="preserve"> </v>
      </c>
      <c r="T563" s="148" t="str">
        <f>IFERROR(VLOOKUP(Open[[#This Row],[TS BA O A 12.08.23 R]],$AZ$7:$BA$101,2,0)*T$5," ")</f>
        <v xml:space="preserve"> </v>
      </c>
      <c r="U563" s="148" t="str">
        <f>IFERROR(VLOOKUP(Open[[#This Row],[TS BA O B 12.08.23  R]],$AZ$7:$BA$101,2,0)*U$5," ")</f>
        <v xml:space="preserve"> </v>
      </c>
      <c r="V563" s="148" t="str">
        <f>IFERROR(VLOOKUP(Open[[#This Row],[SM LT O A 2.9.23 R]],$AZ$7:$BA$101,2,0)*V$5," ")</f>
        <v xml:space="preserve"> </v>
      </c>
      <c r="W563" s="148" t="str">
        <f>IFERROR(VLOOKUP(Open[[#This Row],[SM LT O B 2.9.23 R]],$AZ$7:$BA$101,2,0)*W$5," ")</f>
        <v xml:space="preserve"> </v>
      </c>
      <c r="X563" s="148" t="str">
        <f>IFERROR(VLOOKUP(Open[[#This Row],[TS LA O 16.9.23 R]],$AZ$7:$BA$101,2,0)*X$5," ")</f>
        <v xml:space="preserve"> </v>
      </c>
      <c r="Y563" s="148" t="str">
        <f>IFERROR(VLOOKUP(Open[[#This Row],[TS ZH O 8.10.23 R]],$AZ$7:$BA$101,2,0)*Y$5," ")</f>
        <v xml:space="preserve"> </v>
      </c>
      <c r="Z563" s="148" t="str">
        <f>IFERROR(VLOOKUP(Open[[#This Row],[TS ZH O/A 6.1.24 R]],$AZ$7:$BA$101,2,0)*Z$5," ")</f>
        <v xml:space="preserve"> </v>
      </c>
      <c r="AA563" s="148" t="str">
        <f>IFERROR(VLOOKUP(Open[[#This Row],[TS ZH O/B 6.1.24 R]],$AZ$7:$BA$101,2,0)*AA$5," ")</f>
        <v xml:space="preserve"> </v>
      </c>
      <c r="AB563" s="148" t="str">
        <f>IFERROR(VLOOKUP(Open[[#This Row],[TS SH O 13.1.24 R]],$AZ$7:$BA$101,2,0)*AB$5," ")</f>
        <v xml:space="preserve"> </v>
      </c>
      <c r="AC563">
        <v>0</v>
      </c>
      <c r="AD563">
        <v>0</v>
      </c>
      <c r="AE563">
        <v>0</v>
      </c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</row>
    <row r="564" spans="1:48">
      <c r="A564" s="53">
        <f>RANK(Open[[#This Row],[PR Punkte]],Open[PR Punkte],0)</f>
        <v>332</v>
      </c>
      <c r="B564">
        <f>IF(Open[[#This Row],[PR Rang beim letzten Turnier]]&gt;Open[[#This Row],[PR Rang]],1,IF(Open[[#This Row],[PR Rang beim letzten Turnier]]=Open[[#This Row],[PR Rang]],0,-1))</f>
        <v>0</v>
      </c>
      <c r="C564" s="53">
        <f>RANK(Open[[#This Row],[PR Punkte]],Open[PR Punkte],0)</f>
        <v>332</v>
      </c>
      <c r="D564" s="1" t="s">
        <v>473</v>
      </c>
      <c r="E564" s="1" t="s">
        <v>10</v>
      </c>
      <c r="F564" s="52">
        <f>SUM(Open[[#This Row],[PR 1]:[PR 3]])</f>
        <v>0</v>
      </c>
      <c r="G564" s="52">
        <f>LARGE(Open[[#This Row],[TS ZH O/B 26.03.23]:[PR3]],1)</f>
        <v>0</v>
      </c>
      <c r="H564" s="52">
        <f>LARGE(Open[[#This Row],[TS ZH O/B 26.03.23]:[PR3]],2)</f>
        <v>0</v>
      </c>
      <c r="I564" s="52">
        <f>LARGE(Open[[#This Row],[TS ZH O/B 26.03.23]:[PR3]],3)</f>
        <v>0</v>
      </c>
      <c r="J564" s="1">
        <f t="shared" si="16"/>
        <v>332</v>
      </c>
      <c r="K564" s="52">
        <f t="shared" si="17"/>
        <v>0</v>
      </c>
      <c r="L564" s="52" t="str">
        <f>IFERROR(VLOOKUP(Open[[#This Row],[TS ZH O/B 26.03.23 Rang]],$AZ$7:$BA$101,2,0)*L$5," ")</f>
        <v xml:space="preserve"> </v>
      </c>
      <c r="M564" s="52" t="str">
        <f>IFERROR(VLOOKUP(Open[[#This Row],[TS SG O 29.04.23 Rang]],$AZ$7:$BA$101,2,0)*M$5," ")</f>
        <v xml:space="preserve"> </v>
      </c>
      <c r="N564" s="52" t="str">
        <f>IFERROR(VLOOKUP(Open[[#This Row],[TS ES O 11.06.23 Rang]],$AZ$7:$BA$101,2,0)*N$5," ")</f>
        <v xml:space="preserve"> </v>
      </c>
      <c r="O564" s="52" t="str">
        <f>IFERROR(VLOOKUP(Open[[#This Row],[TS SH O 24.06.23 Rang]],$AZ$7:$BA$101,2,0)*O$5," ")</f>
        <v xml:space="preserve"> </v>
      </c>
      <c r="P564" s="52" t="str">
        <f>IFERROR(VLOOKUP(Open[[#This Row],[TS LU O A 1.6.23 R]],$AZ$7:$BA$101,2,0)*P$5," ")</f>
        <v xml:space="preserve"> </v>
      </c>
      <c r="Q564" s="52" t="str">
        <f>IFERROR(VLOOKUP(Open[[#This Row],[TS LU O B 1.6.23 R]],$AZ$7:$BA$101,2,0)*Q$5," ")</f>
        <v xml:space="preserve"> </v>
      </c>
      <c r="R564" s="52" t="str">
        <f>IFERROR(VLOOKUP(Open[[#This Row],[TS ZH O/A 8.7.23 R]],$AZ$7:$BA$101,2,0)*R$5," ")</f>
        <v xml:space="preserve"> </v>
      </c>
      <c r="S564" s="148" t="str">
        <f>IFERROR(VLOOKUP(Open[[#This Row],[TS ZH O/B 8.7.23 R]],$AZ$7:$BA$101,2,0)*S$5," ")</f>
        <v xml:space="preserve"> </v>
      </c>
      <c r="T564" s="148" t="str">
        <f>IFERROR(VLOOKUP(Open[[#This Row],[TS BA O A 12.08.23 R]],$AZ$7:$BA$101,2,0)*T$5," ")</f>
        <v xml:space="preserve"> </v>
      </c>
      <c r="U564" s="148" t="str">
        <f>IFERROR(VLOOKUP(Open[[#This Row],[TS BA O B 12.08.23  R]],$AZ$7:$BA$101,2,0)*U$5," ")</f>
        <v xml:space="preserve"> </v>
      </c>
      <c r="V564" s="148" t="str">
        <f>IFERROR(VLOOKUP(Open[[#This Row],[SM LT O A 2.9.23 R]],$AZ$7:$BA$101,2,0)*V$5," ")</f>
        <v xml:space="preserve"> </v>
      </c>
      <c r="W564" s="148" t="str">
        <f>IFERROR(VLOOKUP(Open[[#This Row],[SM LT O B 2.9.23 R]],$AZ$7:$BA$101,2,0)*W$5," ")</f>
        <v xml:space="preserve"> </v>
      </c>
      <c r="X564" s="148" t="str">
        <f>IFERROR(VLOOKUP(Open[[#This Row],[TS LA O 16.9.23 R]],$AZ$7:$BA$101,2,0)*X$5," ")</f>
        <v xml:space="preserve"> </v>
      </c>
      <c r="Y564" s="148" t="str">
        <f>IFERROR(VLOOKUP(Open[[#This Row],[TS ZH O 8.10.23 R]],$AZ$7:$BA$101,2,0)*Y$5," ")</f>
        <v xml:space="preserve"> </v>
      </c>
      <c r="Z564" s="148" t="str">
        <f>IFERROR(VLOOKUP(Open[[#This Row],[TS ZH O/A 6.1.24 R]],$AZ$7:$BA$101,2,0)*Z$5," ")</f>
        <v xml:space="preserve"> </v>
      </c>
      <c r="AA564" s="148" t="str">
        <f>IFERROR(VLOOKUP(Open[[#This Row],[TS ZH O/B 6.1.24 R]],$AZ$7:$BA$101,2,0)*AA$5," ")</f>
        <v xml:space="preserve"> </v>
      </c>
      <c r="AB564" s="148" t="str">
        <f>IFERROR(VLOOKUP(Open[[#This Row],[TS SH O 13.1.24 R]],$AZ$7:$BA$101,2,0)*AB$5," ")</f>
        <v xml:space="preserve"> </v>
      </c>
      <c r="AC564">
        <v>0</v>
      </c>
      <c r="AD564">
        <v>0</v>
      </c>
      <c r="AE564">
        <v>0</v>
      </c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</row>
    <row r="565" spans="1:48">
      <c r="A565" s="53">
        <f>RANK(Open[[#This Row],[PR Punkte]],Open[PR Punkte],0)</f>
        <v>332</v>
      </c>
      <c r="B565">
        <f>IF(Open[[#This Row],[PR Rang beim letzten Turnier]]&gt;Open[[#This Row],[PR Rang]],1,IF(Open[[#This Row],[PR Rang beim letzten Turnier]]=Open[[#This Row],[PR Rang]],0,-1))</f>
        <v>0</v>
      </c>
      <c r="C565" s="53">
        <f>RANK(Open[[#This Row],[PR Punkte]],Open[PR Punkte],0)</f>
        <v>332</v>
      </c>
      <c r="D565" s="1" t="s">
        <v>486</v>
      </c>
      <c r="E565" s="1" t="s">
        <v>10</v>
      </c>
      <c r="F565" s="52">
        <f>SUM(Open[[#This Row],[PR 1]:[PR 3]])</f>
        <v>0</v>
      </c>
      <c r="G565" s="52">
        <f>LARGE(Open[[#This Row],[TS ZH O/B 26.03.23]:[PR3]],1)</f>
        <v>0</v>
      </c>
      <c r="H565" s="52">
        <f>LARGE(Open[[#This Row],[TS ZH O/B 26.03.23]:[PR3]],2)</f>
        <v>0</v>
      </c>
      <c r="I565" s="52">
        <f>LARGE(Open[[#This Row],[TS ZH O/B 26.03.23]:[PR3]],3)</f>
        <v>0</v>
      </c>
      <c r="J565" s="1">
        <f t="shared" si="16"/>
        <v>332</v>
      </c>
      <c r="K565" s="52">
        <f t="shared" si="17"/>
        <v>0</v>
      </c>
      <c r="L565" s="52" t="str">
        <f>IFERROR(VLOOKUP(Open[[#This Row],[TS ZH O/B 26.03.23 Rang]],$AZ$7:$BA$101,2,0)*L$5," ")</f>
        <v xml:space="preserve"> </v>
      </c>
      <c r="M565" s="52" t="str">
        <f>IFERROR(VLOOKUP(Open[[#This Row],[TS SG O 29.04.23 Rang]],$AZ$7:$BA$101,2,0)*M$5," ")</f>
        <v xml:space="preserve"> </v>
      </c>
      <c r="N565" s="52" t="str">
        <f>IFERROR(VLOOKUP(Open[[#This Row],[TS ES O 11.06.23 Rang]],$AZ$7:$BA$101,2,0)*N$5," ")</f>
        <v xml:space="preserve"> </v>
      </c>
      <c r="O565" s="52" t="str">
        <f>IFERROR(VLOOKUP(Open[[#This Row],[TS SH O 24.06.23 Rang]],$AZ$7:$BA$101,2,0)*O$5," ")</f>
        <v xml:space="preserve"> </v>
      </c>
      <c r="P565" s="52" t="str">
        <f>IFERROR(VLOOKUP(Open[[#This Row],[TS LU O A 1.6.23 R]],$AZ$7:$BA$101,2,0)*P$5," ")</f>
        <v xml:space="preserve"> </v>
      </c>
      <c r="Q565" s="52" t="str">
        <f>IFERROR(VLOOKUP(Open[[#This Row],[TS LU O B 1.6.23 R]],$AZ$7:$BA$101,2,0)*Q$5," ")</f>
        <v xml:space="preserve"> </v>
      </c>
      <c r="R565" s="52" t="str">
        <f>IFERROR(VLOOKUP(Open[[#This Row],[TS ZH O/A 8.7.23 R]],$AZ$7:$BA$101,2,0)*R$5," ")</f>
        <v xml:space="preserve"> </v>
      </c>
      <c r="S565" s="148" t="str">
        <f>IFERROR(VLOOKUP(Open[[#This Row],[TS ZH O/B 8.7.23 R]],$AZ$7:$BA$101,2,0)*S$5," ")</f>
        <v xml:space="preserve"> </v>
      </c>
      <c r="T565" s="148" t="str">
        <f>IFERROR(VLOOKUP(Open[[#This Row],[TS BA O A 12.08.23 R]],$AZ$7:$BA$101,2,0)*T$5," ")</f>
        <v xml:space="preserve"> </v>
      </c>
      <c r="U565" s="148" t="str">
        <f>IFERROR(VLOOKUP(Open[[#This Row],[TS BA O B 12.08.23  R]],$AZ$7:$BA$101,2,0)*U$5," ")</f>
        <v xml:space="preserve"> </v>
      </c>
      <c r="V565" s="148" t="str">
        <f>IFERROR(VLOOKUP(Open[[#This Row],[SM LT O A 2.9.23 R]],$AZ$7:$BA$101,2,0)*V$5," ")</f>
        <v xml:space="preserve"> </v>
      </c>
      <c r="W565" s="148" t="str">
        <f>IFERROR(VLOOKUP(Open[[#This Row],[SM LT O B 2.9.23 R]],$AZ$7:$BA$101,2,0)*W$5," ")</f>
        <v xml:space="preserve"> </v>
      </c>
      <c r="X565" s="148" t="str">
        <f>IFERROR(VLOOKUP(Open[[#This Row],[TS LA O 16.9.23 R]],$AZ$7:$BA$101,2,0)*X$5," ")</f>
        <v xml:space="preserve"> </v>
      </c>
      <c r="Y565" s="148" t="str">
        <f>IFERROR(VLOOKUP(Open[[#This Row],[TS ZH O 8.10.23 R]],$AZ$7:$BA$101,2,0)*Y$5," ")</f>
        <v xml:space="preserve"> </v>
      </c>
      <c r="Z565" s="148" t="str">
        <f>IFERROR(VLOOKUP(Open[[#This Row],[TS ZH O/A 6.1.24 R]],$AZ$7:$BA$101,2,0)*Z$5," ")</f>
        <v xml:space="preserve"> </v>
      </c>
      <c r="AA565" s="148" t="str">
        <f>IFERROR(VLOOKUP(Open[[#This Row],[TS ZH O/B 6.1.24 R]],$AZ$7:$BA$101,2,0)*AA$5," ")</f>
        <v xml:space="preserve"> </v>
      </c>
      <c r="AB565" s="148" t="str">
        <f>IFERROR(VLOOKUP(Open[[#This Row],[TS SH O 13.1.24 R]],$AZ$7:$BA$101,2,0)*AB$5," ")</f>
        <v xml:space="preserve"> </v>
      </c>
      <c r="AC565">
        <v>0</v>
      </c>
      <c r="AD565">
        <v>0</v>
      </c>
      <c r="AE565">
        <v>0</v>
      </c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</row>
    <row r="566" spans="1:48">
      <c r="A566" s="53">
        <f>RANK(Open[[#This Row],[PR Punkte]],Open[PR Punkte],0)</f>
        <v>332</v>
      </c>
      <c r="B566">
        <f>IF(Open[[#This Row],[PR Rang beim letzten Turnier]]&gt;Open[[#This Row],[PR Rang]],1,IF(Open[[#This Row],[PR Rang beim letzten Turnier]]=Open[[#This Row],[PR Rang]],0,-1))</f>
        <v>0</v>
      </c>
      <c r="C566" s="53">
        <f>RANK(Open[[#This Row],[PR Punkte]],Open[PR Punkte],0)</f>
        <v>332</v>
      </c>
      <c r="D566" s="1" t="s">
        <v>479</v>
      </c>
      <c r="E566" s="1" t="s">
        <v>10</v>
      </c>
      <c r="F566" s="52">
        <f>SUM(Open[[#This Row],[PR 1]:[PR 3]])</f>
        <v>0</v>
      </c>
      <c r="G566" s="52">
        <f>LARGE(Open[[#This Row],[TS ZH O/B 26.03.23]:[PR3]],1)</f>
        <v>0</v>
      </c>
      <c r="H566" s="52">
        <f>LARGE(Open[[#This Row],[TS ZH O/B 26.03.23]:[PR3]],2)</f>
        <v>0</v>
      </c>
      <c r="I566" s="52">
        <f>LARGE(Open[[#This Row],[TS ZH O/B 26.03.23]:[PR3]],3)</f>
        <v>0</v>
      </c>
      <c r="J566" s="1">
        <f t="shared" si="16"/>
        <v>332</v>
      </c>
      <c r="K566" s="52">
        <f t="shared" si="17"/>
        <v>0</v>
      </c>
      <c r="L566" s="52" t="str">
        <f>IFERROR(VLOOKUP(Open[[#This Row],[TS ZH O/B 26.03.23 Rang]],$AZ$7:$BA$101,2,0)*L$5," ")</f>
        <v xml:space="preserve"> </v>
      </c>
      <c r="M566" s="52" t="str">
        <f>IFERROR(VLOOKUP(Open[[#This Row],[TS SG O 29.04.23 Rang]],$AZ$7:$BA$101,2,0)*M$5," ")</f>
        <v xml:space="preserve"> </v>
      </c>
      <c r="N566" s="52" t="str">
        <f>IFERROR(VLOOKUP(Open[[#This Row],[TS ES O 11.06.23 Rang]],$AZ$7:$BA$101,2,0)*N$5," ")</f>
        <v xml:space="preserve"> </v>
      </c>
      <c r="O566" s="52" t="str">
        <f>IFERROR(VLOOKUP(Open[[#This Row],[TS SH O 24.06.23 Rang]],$AZ$7:$BA$101,2,0)*O$5," ")</f>
        <v xml:space="preserve"> </v>
      </c>
      <c r="P566" s="52" t="str">
        <f>IFERROR(VLOOKUP(Open[[#This Row],[TS LU O A 1.6.23 R]],$AZ$7:$BA$101,2,0)*P$5," ")</f>
        <v xml:space="preserve"> </v>
      </c>
      <c r="Q566" s="52" t="str">
        <f>IFERROR(VLOOKUP(Open[[#This Row],[TS LU O B 1.6.23 R]],$AZ$7:$BA$101,2,0)*Q$5," ")</f>
        <v xml:space="preserve"> </v>
      </c>
      <c r="R566" s="52" t="str">
        <f>IFERROR(VLOOKUP(Open[[#This Row],[TS ZH O/A 8.7.23 R]],$AZ$7:$BA$101,2,0)*R$5," ")</f>
        <v xml:space="preserve"> </v>
      </c>
      <c r="S566" s="148" t="str">
        <f>IFERROR(VLOOKUP(Open[[#This Row],[TS ZH O/B 8.7.23 R]],$AZ$7:$BA$101,2,0)*S$5," ")</f>
        <v xml:space="preserve"> </v>
      </c>
      <c r="T566" s="148" t="str">
        <f>IFERROR(VLOOKUP(Open[[#This Row],[TS BA O A 12.08.23 R]],$AZ$7:$BA$101,2,0)*T$5," ")</f>
        <v xml:space="preserve"> </v>
      </c>
      <c r="U566" s="148" t="str">
        <f>IFERROR(VLOOKUP(Open[[#This Row],[TS BA O B 12.08.23  R]],$AZ$7:$BA$101,2,0)*U$5," ")</f>
        <v xml:space="preserve"> </v>
      </c>
      <c r="V566" s="148" t="str">
        <f>IFERROR(VLOOKUP(Open[[#This Row],[SM LT O A 2.9.23 R]],$AZ$7:$BA$101,2,0)*V$5," ")</f>
        <v xml:space="preserve"> </v>
      </c>
      <c r="W566" s="148" t="str">
        <f>IFERROR(VLOOKUP(Open[[#This Row],[SM LT O B 2.9.23 R]],$AZ$7:$BA$101,2,0)*W$5," ")</f>
        <v xml:space="preserve"> </v>
      </c>
      <c r="X566" s="148" t="str">
        <f>IFERROR(VLOOKUP(Open[[#This Row],[TS LA O 16.9.23 R]],$AZ$7:$BA$101,2,0)*X$5," ")</f>
        <v xml:space="preserve"> </v>
      </c>
      <c r="Y566" s="148" t="str">
        <f>IFERROR(VLOOKUP(Open[[#This Row],[TS ZH O 8.10.23 R]],$AZ$7:$BA$101,2,0)*Y$5," ")</f>
        <v xml:space="preserve"> </v>
      </c>
      <c r="Z566" s="148" t="str">
        <f>IFERROR(VLOOKUP(Open[[#This Row],[TS ZH O/A 6.1.24 R]],$AZ$7:$BA$101,2,0)*Z$5," ")</f>
        <v xml:space="preserve"> </v>
      </c>
      <c r="AA566" s="148" t="str">
        <f>IFERROR(VLOOKUP(Open[[#This Row],[TS ZH O/B 6.1.24 R]],$AZ$7:$BA$101,2,0)*AA$5," ")</f>
        <v xml:space="preserve"> </v>
      </c>
      <c r="AB566" s="148" t="str">
        <f>IFERROR(VLOOKUP(Open[[#This Row],[TS SH O 13.1.24 R]],$AZ$7:$BA$101,2,0)*AB$5," ")</f>
        <v xml:space="preserve"> </v>
      </c>
      <c r="AC566">
        <v>0</v>
      </c>
      <c r="AD566">
        <v>0</v>
      </c>
      <c r="AE566">
        <v>0</v>
      </c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</row>
    <row r="567" spans="1:48">
      <c r="A567" s="53">
        <f>RANK(Open[[#This Row],[PR Punkte]],Open[PR Punkte],0)</f>
        <v>332</v>
      </c>
      <c r="B567">
        <f>IF(Open[[#This Row],[PR Rang beim letzten Turnier]]&gt;Open[[#This Row],[PR Rang]],1,IF(Open[[#This Row],[PR Rang beim letzten Turnier]]=Open[[#This Row],[PR Rang]],0,-1))</f>
        <v>0</v>
      </c>
      <c r="C567" s="53">
        <f>RANK(Open[[#This Row],[PR Punkte]],Open[PR Punkte],0)</f>
        <v>332</v>
      </c>
      <c r="D567" s="1" t="s">
        <v>476</v>
      </c>
      <c r="E567" s="1" t="s">
        <v>10</v>
      </c>
      <c r="F567" s="52">
        <f>SUM(Open[[#This Row],[PR 1]:[PR 3]])</f>
        <v>0</v>
      </c>
      <c r="G567" s="52">
        <f>LARGE(Open[[#This Row],[TS ZH O/B 26.03.23]:[PR3]],1)</f>
        <v>0</v>
      </c>
      <c r="H567" s="52">
        <f>LARGE(Open[[#This Row],[TS ZH O/B 26.03.23]:[PR3]],2)</f>
        <v>0</v>
      </c>
      <c r="I567" s="52">
        <f>LARGE(Open[[#This Row],[TS ZH O/B 26.03.23]:[PR3]],3)</f>
        <v>0</v>
      </c>
      <c r="J567" s="1">
        <f t="shared" si="16"/>
        <v>332</v>
      </c>
      <c r="K567" s="52">
        <f t="shared" si="17"/>
        <v>0</v>
      </c>
      <c r="L567" s="52" t="str">
        <f>IFERROR(VLOOKUP(Open[[#This Row],[TS ZH O/B 26.03.23 Rang]],$AZ$7:$BA$101,2,0)*L$5," ")</f>
        <v xml:space="preserve"> </v>
      </c>
      <c r="M567" s="52" t="str">
        <f>IFERROR(VLOOKUP(Open[[#This Row],[TS SG O 29.04.23 Rang]],$AZ$7:$BA$101,2,0)*M$5," ")</f>
        <v xml:space="preserve"> </v>
      </c>
      <c r="N567" s="52" t="str">
        <f>IFERROR(VLOOKUP(Open[[#This Row],[TS ES O 11.06.23 Rang]],$AZ$7:$BA$101,2,0)*N$5," ")</f>
        <v xml:space="preserve"> </v>
      </c>
      <c r="O567" s="52" t="str">
        <f>IFERROR(VLOOKUP(Open[[#This Row],[TS SH O 24.06.23 Rang]],$AZ$7:$BA$101,2,0)*O$5," ")</f>
        <v xml:space="preserve"> </v>
      </c>
      <c r="P567" s="52" t="str">
        <f>IFERROR(VLOOKUP(Open[[#This Row],[TS LU O A 1.6.23 R]],$AZ$7:$BA$101,2,0)*P$5," ")</f>
        <v xml:space="preserve"> </v>
      </c>
      <c r="Q567" s="52" t="str">
        <f>IFERROR(VLOOKUP(Open[[#This Row],[TS LU O B 1.6.23 R]],$AZ$7:$BA$101,2,0)*Q$5," ")</f>
        <v xml:space="preserve"> </v>
      </c>
      <c r="R567" s="52" t="str">
        <f>IFERROR(VLOOKUP(Open[[#This Row],[TS ZH O/A 8.7.23 R]],$AZ$7:$BA$101,2,0)*R$5," ")</f>
        <v xml:space="preserve"> </v>
      </c>
      <c r="S567" s="148" t="str">
        <f>IFERROR(VLOOKUP(Open[[#This Row],[TS ZH O/B 8.7.23 R]],$AZ$7:$BA$101,2,0)*S$5," ")</f>
        <v xml:space="preserve"> </v>
      </c>
      <c r="T567" s="148" t="str">
        <f>IFERROR(VLOOKUP(Open[[#This Row],[TS BA O A 12.08.23 R]],$AZ$7:$BA$101,2,0)*T$5," ")</f>
        <v xml:space="preserve"> </v>
      </c>
      <c r="U567" s="148" t="str">
        <f>IFERROR(VLOOKUP(Open[[#This Row],[TS BA O B 12.08.23  R]],$AZ$7:$BA$101,2,0)*U$5," ")</f>
        <v xml:space="preserve"> </v>
      </c>
      <c r="V567" s="148" t="str">
        <f>IFERROR(VLOOKUP(Open[[#This Row],[SM LT O A 2.9.23 R]],$AZ$7:$BA$101,2,0)*V$5," ")</f>
        <v xml:space="preserve"> </v>
      </c>
      <c r="W567" s="148" t="str">
        <f>IFERROR(VLOOKUP(Open[[#This Row],[SM LT O B 2.9.23 R]],$AZ$7:$BA$101,2,0)*W$5," ")</f>
        <v xml:space="preserve"> </v>
      </c>
      <c r="X567" s="148" t="str">
        <f>IFERROR(VLOOKUP(Open[[#This Row],[TS LA O 16.9.23 R]],$AZ$7:$BA$101,2,0)*X$5," ")</f>
        <v xml:space="preserve"> </v>
      </c>
      <c r="Y567" s="148" t="str">
        <f>IFERROR(VLOOKUP(Open[[#This Row],[TS ZH O 8.10.23 R]],$AZ$7:$BA$101,2,0)*Y$5," ")</f>
        <v xml:space="preserve"> </v>
      </c>
      <c r="Z567" s="148" t="str">
        <f>IFERROR(VLOOKUP(Open[[#This Row],[TS ZH O/A 6.1.24 R]],$AZ$7:$BA$101,2,0)*Z$5," ")</f>
        <v xml:space="preserve"> </v>
      </c>
      <c r="AA567" s="148" t="str">
        <f>IFERROR(VLOOKUP(Open[[#This Row],[TS ZH O/B 6.1.24 R]],$AZ$7:$BA$101,2,0)*AA$5," ")</f>
        <v xml:space="preserve"> </v>
      </c>
      <c r="AB567" s="148" t="str">
        <f>IFERROR(VLOOKUP(Open[[#This Row],[TS SH O 13.1.24 R]],$AZ$7:$BA$101,2,0)*AB$5," ")</f>
        <v xml:space="preserve"> </v>
      </c>
      <c r="AC567">
        <v>0</v>
      </c>
      <c r="AD567">
        <v>0</v>
      </c>
      <c r="AE567">
        <v>0</v>
      </c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</row>
    <row r="568" spans="1:48">
      <c r="A568" s="53">
        <f>RANK(Open[[#This Row],[PR Punkte]],Open[PR Punkte],0)</f>
        <v>332</v>
      </c>
      <c r="B568">
        <f>IF(Open[[#This Row],[PR Rang beim letzten Turnier]]&gt;Open[[#This Row],[PR Rang]],1,IF(Open[[#This Row],[PR Rang beim letzten Turnier]]=Open[[#This Row],[PR Rang]],0,-1))</f>
        <v>0</v>
      </c>
      <c r="C568" s="53">
        <f>RANK(Open[[#This Row],[PR Punkte]],Open[PR Punkte],0)</f>
        <v>332</v>
      </c>
      <c r="D568" s="1" t="s">
        <v>488</v>
      </c>
      <c r="E568" s="1" t="s">
        <v>10</v>
      </c>
      <c r="F568" s="52">
        <f>SUM(Open[[#This Row],[PR 1]:[PR 3]])</f>
        <v>0</v>
      </c>
      <c r="G568" s="52">
        <f>LARGE(Open[[#This Row],[TS ZH O/B 26.03.23]:[PR3]],1)</f>
        <v>0</v>
      </c>
      <c r="H568" s="52">
        <f>LARGE(Open[[#This Row],[TS ZH O/B 26.03.23]:[PR3]],2)</f>
        <v>0</v>
      </c>
      <c r="I568" s="52">
        <f>LARGE(Open[[#This Row],[TS ZH O/B 26.03.23]:[PR3]],3)</f>
        <v>0</v>
      </c>
      <c r="J568" s="1">
        <f t="shared" si="16"/>
        <v>332</v>
      </c>
      <c r="K568" s="52">
        <f t="shared" si="17"/>
        <v>0</v>
      </c>
      <c r="L568" s="52" t="str">
        <f>IFERROR(VLOOKUP(Open[[#This Row],[TS ZH O/B 26.03.23 Rang]],$AZ$7:$BA$101,2,0)*L$5," ")</f>
        <v xml:space="preserve"> </v>
      </c>
      <c r="M568" s="52" t="str">
        <f>IFERROR(VLOOKUP(Open[[#This Row],[TS SG O 29.04.23 Rang]],$AZ$7:$BA$101,2,0)*M$5," ")</f>
        <v xml:space="preserve"> </v>
      </c>
      <c r="N568" s="52" t="str">
        <f>IFERROR(VLOOKUP(Open[[#This Row],[TS ES O 11.06.23 Rang]],$AZ$7:$BA$101,2,0)*N$5," ")</f>
        <v xml:space="preserve"> </v>
      </c>
      <c r="O568" s="52" t="str">
        <f>IFERROR(VLOOKUP(Open[[#This Row],[TS SH O 24.06.23 Rang]],$AZ$7:$BA$101,2,0)*O$5," ")</f>
        <v xml:space="preserve"> </v>
      </c>
      <c r="P568" s="52" t="str">
        <f>IFERROR(VLOOKUP(Open[[#This Row],[TS LU O A 1.6.23 R]],$AZ$7:$BA$101,2,0)*P$5," ")</f>
        <v xml:space="preserve"> </v>
      </c>
      <c r="Q568" s="52" t="str">
        <f>IFERROR(VLOOKUP(Open[[#This Row],[TS LU O B 1.6.23 R]],$AZ$7:$BA$101,2,0)*Q$5," ")</f>
        <v xml:space="preserve"> </v>
      </c>
      <c r="R568" s="52" t="str">
        <f>IFERROR(VLOOKUP(Open[[#This Row],[TS ZH O/A 8.7.23 R]],$AZ$7:$BA$101,2,0)*R$5," ")</f>
        <v xml:space="preserve"> </v>
      </c>
      <c r="S568" s="148" t="str">
        <f>IFERROR(VLOOKUP(Open[[#This Row],[TS ZH O/B 8.7.23 R]],$AZ$7:$BA$101,2,0)*S$5," ")</f>
        <v xml:space="preserve"> </v>
      </c>
      <c r="T568" s="148" t="str">
        <f>IFERROR(VLOOKUP(Open[[#This Row],[TS BA O A 12.08.23 R]],$AZ$7:$BA$101,2,0)*T$5," ")</f>
        <v xml:space="preserve"> </v>
      </c>
      <c r="U568" s="148" t="str">
        <f>IFERROR(VLOOKUP(Open[[#This Row],[TS BA O B 12.08.23  R]],$AZ$7:$BA$101,2,0)*U$5," ")</f>
        <v xml:space="preserve"> </v>
      </c>
      <c r="V568" s="148" t="str">
        <f>IFERROR(VLOOKUP(Open[[#This Row],[SM LT O A 2.9.23 R]],$AZ$7:$BA$101,2,0)*V$5," ")</f>
        <v xml:space="preserve"> </v>
      </c>
      <c r="W568" s="148" t="str">
        <f>IFERROR(VLOOKUP(Open[[#This Row],[SM LT O B 2.9.23 R]],$AZ$7:$BA$101,2,0)*W$5," ")</f>
        <v xml:space="preserve"> </v>
      </c>
      <c r="X568" s="148" t="str">
        <f>IFERROR(VLOOKUP(Open[[#This Row],[TS LA O 16.9.23 R]],$AZ$7:$BA$101,2,0)*X$5," ")</f>
        <v xml:space="preserve"> </v>
      </c>
      <c r="Y568" s="148" t="str">
        <f>IFERROR(VLOOKUP(Open[[#This Row],[TS ZH O 8.10.23 R]],$AZ$7:$BA$101,2,0)*Y$5," ")</f>
        <v xml:space="preserve"> </v>
      </c>
      <c r="Z568" s="148" t="str">
        <f>IFERROR(VLOOKUP(Open[[#This Row],[TS ZH O/A 6.1.24 R]],$AZ$7:$BA$101,2,0)*Z$5," ")</f>
        <v xml:space="preserve"> </v>
      </c>
      <c r="AA568" s="148" t="str">
        <f>IFERROR(VLOOKUP(Open[[#This Row],[TS ZH O/B 6.1.24 R]],$AZ$7:$BA$101,2,0)*AA$5," ")</f>
        <v xml:space="preserve"> </v>
      </c>
      <c r="AB568" s="148" t="str">
        <f>IFERROR(VLOOKUP(Open[[#This Row],[TS SH O 13.1.24 R]],$AZ$7:$BA$101,2,0)*AB$5," ")</f>
        <v xml:space="preserve"> </v>
      </c>
      <c r="AC568">
        <v>0</v>
      </c>
      <c r="AD568">
        <v>0</v>
      </c>
      <c r="AE568">
        <v>0</v>
      </c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</row>
    <row r="569" spans="1:48">
      <c r="A569" s="53">
        <f>RANK(Open[[#This Row],[PR Punkte]],Open[PR Punkte],0)</f>
        <v>332</v>
      </c>
      <c r="B569">
        <f>IF(Open[[#This Row],[PR Rang beim letzten Turnier]]&gt;Open[[#This Row],[PR Rang]],1,IF(Open[[#This Row],[PR Rang beim letzten Turnier]]=Open[[#This Row],[PR Rang]],0,-1))</f>
        <v>0</v>
      </c>
      <c r="C569" s="53">
        <f>RANK(Open[[#This Row],[PR Punkte]],Open[PR Punkte],0)</f>
        <v>332</v>
      </c>
      <c r="D569" s="1" t="s">
        <v>490</v>
      </c>
      <c r="E569" s="1" t="s">
        <v>10</v>
      </c>
      <c r="F569" s="52">
        <f>SUM(Open[[#This Row],[PR 1]:[PR 3]])</f>
        <v>0</v>
      </c>
      <c r="G569" s="52">
        <f>LARGE(Open[[#This Row],[TS ZH O/B 26.03.23]:[PR3]],1)</f>
        <v>0</v>
      </c>
      <c r="H569" s="52">
        <f>LARGE(Open[[#This Row],[TS ZH O/B 26.03.23]:[PR3]],2)</f>
        <v>0</v>
      </c>
      <c r="I569" s="52">
        <f>LARGE(Open[[#This Row],[TS ZH O/B 26.03.23]:[PR3]],3)</f>
        <v>0</v>
      </c>
      <c r="J569" s="1">
        <f t="shared" si="16"/>
        <v>332</v>
      </c>
      <c r="K569" s="52">
        <f t="shared" si="17"/>
        <v>0</v>
      </c>
      <c r="L569" s="52" t="str">
        <f>IFERROR(VLOOKUP(Open[[#This Row],[TS ZH O/B 26.03.23 Rang]],$AZ$7:$BA$101,2,0)*L$5," ")</f>
        <v xml:space="preserve"> </v>
      </c>
      <c r="M569" s="52" t="str">
        <f>IFERROR(VLOOKUP(Open[[#This Row],[TS SG O 29.04.23 Rang]],$AZ$7:$BA$101,2,0)*M$5," ")</f>
        <v xml:space="preserve"> </v>
      </c>
      <c r="N569" s="52" t="str">
        <f>IFERROR(VLOOKUP(Open[[#This Row],[TS ES O 11.06.23 Rang]],$AZ$7:$BA$101,2,0)*N$5," ")</f>
        <v xml:space="preserve"> </v>
      </c>
      <c r="O569" s="52" t="str">
        <f>IFERROR(VLOOKUP(Open[[#This Row],[TS SH O 24.06.23 Rang]],$AZ$7:$BA$101,2,0)*O$5," ")</f>
        <v xml:space="preserve"> </v>
      </c>
      <c r="P569" s="52" t="str">
        <f>IFERROR(VLOOKUP(Open[[#This Row],[TS LU O A 1.6.23 R]],$AZ$7:$BA$101,2,0)*P$5," ")</f>
        <v xml:space="preserve"> </v>
      </c>
      <c r="Q569" s="52" t="str">
        <f>IFERROR(VLOOKUP(Open[[#This Row],[TS LU O B 1.6.23 R]],$AZ$7:$BA$101,2,0)*Q$5," ")</f>
        <v xml:space="preserve"> </v>
      </c>
      <c r="R569" s="52" t="str">
        <f>IFERROR(VLOOKUP(Open[[#This Row],[TS ZH O/A 8.7.23 R]],$AZ$7:$BA$101,2,0)*R$5," ")</f>
        <v xml:space="preserve"> </v>
      </c>
      <c r="S569" s="148" t="str">
        <f>IFERROR(VLOOKUP(Open[[#This Row],[TS ZH O/B 8.7.23 R]],$AZ$7:$BA$101,2,0)*S$5," ")</f>
        <v xml:space="preserve"> </v>
      </c>
      <c r="T569" s="148" t="str">
        <f>IFERROR(VLOOKUP(Open[[#This Row],[TS BA O A 12.08.23 R]],$AZ$7:$BA$101,2,0)*T$5," ")</f>
        <v xml:space="preserve"> </v>
      </c>
      <c r="U569" s="148" t="str">
        <f>IFERROR(VLOOKUP(Open[[#This Row],[TS BA O B 12.08.23  R]],$AZ$7:$BA$101,2,0)*U$5," ")</f>
        <v xml:space="preserve"> </v>
      </c>
      <c r="V569" s="148" t="str">
        <f>IFERROR(VLOOKUP(Open[[#This Row],[SM LT O A 2.9.23 R]],$AZ$7:$BA$101,2,0)*V$5," ")</f>
        <v xml:space="preserve"> </v>
      </c>
      <c r="W569" s="148" t="str">
        <f>IFERROR(VLOOKUP(Open[[#This Row],[SM LT O B 2.9.23 R]],$AZ$7:$BA$101,2,0)*W$5," ")</f>
        <v xml:space="preserve"> </v>
      </c>
      <c r="X569" s="148" t="str">
        <f>IFERROR(VLOOKUP(Open[[#This Row],[TS LA O 16.9.23 R]],$AZ$7:$BA$101,2,0)*X$5," ")</f>
        <v xml:space="preserve"> </v>
      </c>
      <c r="Y569" s="148" t="str">
        <f>IFERROR(VLOOKUP(Open[[#This Row],[TS ZH O 8.10.23 R]],$AZ$7:$BA$101,2,0)*Y$5," ")</f>
        <v xml:space="preserve"> </v>
      </c>
      <c r="Z569" s="148" t="str">
        <f>IFERROR(VLOOKUP(Open[[#This Row],[TS ZH O/A 6.1.24 R]],$AZ$7:$BA$101,2,0)*Z$5," ")</f>
        <v xml:space="preserve"> </v>
      </c>
      <c r="AA569" s="148" t="str">
        <f>IFERROR(VLOOKUP(Open[[#This Row],[TS ZH O/B 6.1.24 R]],$AZ$7:$BA$101,2,0)*AA$5," ")</f>
        <v xml:space="preserve"> </v>
      </c>
      <c r="AB569" s="148" t="str">
        <f>IFERROR(VLOOKUP(Open[[#This Row],[TS SH O 13.1.24 R]],$AZ$7:$BA$101,2,0)*AB$5," ")</f>
        <v xml:space="preserve"> </v>
      </c>
      <c r="AC569">
        <v>0</v>
      </c>
      <c r="AD569">
        <v>0</v>
      </c>
      <c r="AE569">
        <v>0</v>
      </c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</row>
    <row r="570" spans="1:48">
      <c r="A570" s="53">
        <f>RANK(Open[[#This Row],[PR Punkte]],Open[PR Punkte],0)</f>
        <v>332</v>
      </c>
      <c r="B570">
        <f>IF(Open[[#This Row],[PR Rang beim letzten Turnier]]&gt;Open[[#This Row],[PR Rang]],1,IF(Open[[#This Row],[PR Rang beim letzten Turnier]]=Open[[#This Row],[PR Rang]],0,-1))</f>
        <v>0</v>
      </c>
      <c r="C570" s="53">
        <f>RANK(Open[[#This Row],[PR Punkte]],Open[PR Punkte],0)</f>
        <v>332</v>
      </c>
      <c r="D570" s="1" t="s">
        <v>475</v>
      </c>
      <c r="E570" s="1" t="s">
        <v>10</v>
      </c>
      <c r="F570" s="52">
        <f>SUM(Open[[#This Row],[PR 1]:[PR 3]])</f>
        <v>0</v>
      </c>
      <c r="G570" s="52">
        <f>LARGE(Open[[#This Row],[TS ZH O/B 26.03.23]:[PR3]],1)</f>
        <v>0</v>
      </c>
      <c r="H570" s="52">
        <f>LARGE(Open[[#This Row],[TS ZH O/B 26.03.23]:[PR3]],2)</f>
        <v>0</v>
      </c>
      <c r="I570" s="52">
        <f>LARGE(Open[[#This Row],[TS ZH O/B 26.03.23]:[PR3]],3)</f>
        <v>0</v>
      </c>
      <c r="J570" s="1">
        <f t="shared" si="16"/>
        <v>332</v>
      </c>
      <c r="K570" s="52">
        <f t="shared" si="17"/>
        <v>0</v>
      </c>
      <c r="L570" s="52" t="str">
        <f>IFERROR(VLOOKUP(Open[[#This Row],[TS ZH O/B 26.03.23 Rang]],$AZ$7:$BA$101,2,0)*L$5," ")</f>
        <v xml:space="preserve"> </v>
      </c>
      <c r="M570" s="52" t="str">
        <f>IFERROR(VLOOKUP(Open[[#This Row],[TS SG O 29.04.23 Rang]],$AZ$7:$BA$101,2,0)*M$5," ")</f>
        <v xml:space="preserve"> </v>
      </c>
      <c r="N570" s="52" t="str">
        <f>IFERROR(VLOOKUP(Open[[#This Row],[TS ES O 11.06.23 Rang]],$AZ$7:$BA$101,2,0)*N$5," ")</f>
        <v xml:space="preserve"> </v>
      </c>
      <c r="O570" s="52" t="str">
        <f>IFERROR(VLOOKUP(Open[[#This Row],[TS SH O 24.06.23 Rang]],$AZ$7:$BA$101,2,0)*O$5," ")</f>
        <v xml:space="preserve"> </v>
      </c>
      <c r="P570" s="52" t="str">
        <f>IFERROR(VLOOKUP(Open[[#This Row],[TS LU O A 1.6.23 R]],$AZ$7:$BA$101,2,0)*P$5," ")</f>
        <v xml:space="preserve"> </v>
      </c>
      <c r="Q570" s="52" t="str">
        <f>IFERROR(VLOOKUP(Open[[#This Row],[TS LU O B 1.6.23 R]],$AZ$7:$BA$101,2,0)*Q$5," ")</f>
        <v xml:space="preserve"> </v>
      </c>
      <c r="R570" s="52" t="str">
        <f>IFERROR(VLOOKUP(Open[[#This Row],[TS ZH O/A 8.7.23 R]],$AZ$7:$BA$101,2,0)*R$5," ")</f>
        <v xml:space="preserve"> </v>
      </c>
      <c r="S570" s="148" t="str">
        <f>IFERROR(VLOOKUP(Open[[#This Row],[TS ZH O/B 8.7.23 R]],$AZ$7:$BA$101,2,0)*S$5," ")</f>
        <v xml:space="preserve"> </v>
      </c>
      <c r="T570" s="148" t="str">
        <f>IFERROR(VLOOKUP(Open[[#This Row],[TS BA O A 12.08.23 R]],$AZ$7:$BA$101,2,0)*T$5," ")</f>
        <v xml:space="preserve"> </v>
      </c>
      <c r="U570" s="148" t="str">
        <f>IFERROR(VLOOKUP(Open[[#This Row],[TS BA O B 12.08.23  R]],$AZ$7:$BA$101,2,0)*U$5," ")</f>
        <v xml:space="preserve"> </v>
      </c>
      <c r="V570" s="148" t="str">
        <f>IFERROR(VLOOKUP(Open[[#This Row],[SM LT O A 2.9.23 R]],$AZ$7:$BA$101,2,0)*V$5," ")</f>
        <v xml:space="preserve"> </v>
      </c>
      <c r="W570" s="148" t="str">
        <f>IFERROR(VLOOKUP(Open[[#This Row],[SM LT O B 2.9.23 R]],$AZ$7:$BA$101,2,0)*W$5," ")</f>
        <v xml:space="preserve"> </v>
      </c>
      <c r="X570" s="148" t="str">
        <f>IFERROR(VLOOKUP(Open[[#This Row],[TS LA O 16.9.23 R]],$AZ$7:$BA$101,2,0)*X$5," ")</f>
        <v xml:space="preserve"> </v>
      </c>
      <c r="Y570" s="148" t="str">
        <f>IFERROR(VLOOKUP(Open[[#This Row],[TS ZH O 8.10.23 R]],$AZ$7:$BA$101,2,0)*Y$5," ")</f>
        <v xml:space="preserve"> </v>
      </c>
      <c r="Z570" s="148" t="str">
        <f>IFERROR(VLOOKUP(Open[[#This Row],[TS ZH O/A 6.1.24 R]],$AZ$7:$BA$101,2,0)*Z$5," ")</f>
        <v xml:space="preserve"> </v>
      </c>
      <c r="AA570" s="148" t="str">
        <f>IFERROR(VLOOKUP(Open[[#This Row],[TS ZH O/B 6.1.24 R]],$AZ$7:$BA$101,2,0)*AA$5," ")</f>
        <v xml:space="preserve"> </v>
      </c>
      <c r="AB570" s="148" t="str">
        <f>IFERROR(VLOOKUP(Open[[#This Row],[TS SH O 13.1.24 R]],$AZ$7:$BA$101,2,0)*AB$5," ")</f>
        <v xml:space="preserve"> </v>
      </c>
      <c r="AC570">
        <v>0</v>
      </c>
      <c r="AD570">
        <v>0</v>
      </c>
      <c r="AE570">
        <v>0</v>
      </c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</row>
    <row r="571" spans="1:48">
      <c r="A571" s="53">
        <f>RANK(Open[[#This Row],[PR Punkte]],Open[PR Punkte],0)</f>
        <v>332</v>
      </c>
      <c r="B571">
        <f>IF(Open[[#This Row],[PR Rang beim letzten Turnier]]&gt;Open[[#This Row],[PR Rang]],1,IF(Open[[#This Row],[PR Rang beim letzten Turnier]]=Open[[#This Row],[PR Rang]],0,-1))</f>
        <v>0</v>
      </c>
      <c r="C571" s="53">
        <f>RANK(Open[[#This Row],[PR Punkte]],Open[PR Punkte],0)</f>
        <v>332</v>
      </c>
      <c r="D571" s="1" t="s">
        <v>472</v>
      </c>
      <c r="E571" s="1" t="s">
        <v>10</v>
      </c>
      <c r="F571" s="52">
        <f>SUM(Open[[#This Row],[PR 1]:[PR 3]])</f>
        <v>0</v>
      </c>
      <c r="G571" s="52">
        <f>LARGE(Open[[#This Row],[TS ZH O/B 26.03.23]:[PR3]],1)</f>
        <v>0</v>
      </c>
      <c r="H571" s="52">
        <f>LARGE(Open[[#This Row],[TS ZH O/B 26.03.23]:[PR3]],2)</f>
        <v>0</v>
      </c>
      <c r="I571" s="52">
        <f>LARGE(Open[[#This Row],[TS ZH O/B 26.03.23]:[PR3]],3)</f>
        <v>0</v>
      </c>
      <c r="J571" s="1">
        <f t="shared" si="16"/>
        <v>332</v>
      </c>
      <c r="K571" s="52">
        <f t="shared" si="17"/>
        <v>0</v>
      </c>
      <c r="L571" s="52" t="str">
        <f>IFERROR(VLOOKUP(Open[[#This Row],[TS ZH O/B 26.03.23 Rang]],$AZ$7:$BA$101,2,0)*L$5," ")</f>
        <v xml:space="preserve"> </v>
      </c>
      <c r="M571" s="52" t="str">
        <f>IFERROR(VLOOKUP(Open[[#This Row],[TS SG O 29.04.23 Rang]],$AZ$7:$BA$101,2,0)*M$5," ")</f>
        <v xml:space="preserve"> </v>
      </c>
      <c r="N571" s="52" t="str">
        <f>IFERROR(VLOOKUP(Open[[#This Row],[TS ES O 11.06.23 Rang]],$AZ$7:$BA$101,2,0)*N$5," ")</f>
        <v xml:space="preserve"> </v>
      </c>
      <c r="O571" s="52" t="str">
        <f>IFERROR(VLOOKUP(Open[[#This Row],[TS SH O 24.06.23 Rang]],$AZ$7:$BA$101,2,0)*O$5," ")</f>
        <v xml:space="preserve"> </v>
      </c>
      <c r="P571" s="52" t="str">
        <f>IFERROR(VLOOKUP(Open[[#This Row],[TS LU O A 1.6.23 R]],$AZ$7:$BA$101,2,0)*P$5," ")</f>
        <v xml:space="preserve"> </v>
      </c>
      <c r="Q571" s="52" t="str">
        <f>IFERROR(VLOOKUP(Open[[#This Row],[TS LU O B 1.6.23 R]],$AZ$7:$BA$101,2,0)*Q$5," ")</f>
        <v xml:space="preserve"> </v>
      </c>
      <c r="R571" s="52" t="str">
        <f>IFERROR(VLOOKUP(Open[[#This Row],[TS ZH O/A 8.7.23 R]],$AZ$7:$BA$101,2,0)*R$5," ")</f>
        <v xml:space="preserve"> </v>
      </c>
      <c r="S571" s="148" t="str">
        <f>IFERROR(VLOOKUP(Open[[#This Row],[TS ZH O/B 8.7.23 R]],$AZ$7:$BA$101,2,0)*S$5," ")</f>
        <v xml:space="preserve"> </v>
      </c>
      <c r="T571" s="148" t="str">
        <f>IFERROR(VLOOKUP(Open[[#This Row],[TS BA O A 12.08.23 R]],$AZ$7:$BA$101,2,0)*T$5," ")</f>
        <v xml:space="preserve"> </v>
      </c>
      <c r="U571" s="148" t="str">
        <f>IFERROR(VLOOKUP(Open[[#This Row],[TS BA O B 12.08.23  R]],$AZ$7:$BA$101,2,0)*U$5," ")</f>
        <v xml:space="preserve"> </v>
      </c>
      <c r="V571" s="148" t="str">
        <f>IFERROR(VLOOKUP(Open[[#This Row],[SM LT O A 2.9.23 R]],$AZ$7:$BA$101,2,0)*V$5," ")</f>
        <v xml:space="preserve"> </v>
      </c>
      <c r="W571" s="148" t="str">
        <f>IFERROR(VLOOKUP(Open[[#This Row],[SM LT O B 2.9.23 R]],$AZ$7:$BA$101,2,0)*W$5," ")</f>
        <v xml:space="preserve"> </v>
      </c>
      <c r="X571" s="148" t="str">
        <f>IFERROR(VLOOKUP(Open[[#This Row],[TS LA O 16.9.23 R]],$AZ$7:$BA$101,2,0)*X$5," ")</f>
        <v xml:space="preserve"> </v>
      </c>
      <c r="Y571" s="148" t="str">
        <f>IFERROR(VLOOKUP(Open[[#This Row],[TS ZH O 8.10.23 R]],$AZ$7:$BA$101,2,0)*Y$5," ")</f>
        <v xml:space="preserve"> </v>
      </c>
      <c r="Z571" s="148" t="str">
        <f>IFERROR(VLOOKUP(Open[[#This Row],[TS ZH O/A 6.1.24 R]],$AZ$7:$BA$101,2,0)*Z$5," ")</f>
        <v xml:space="preserve"> </v>
      </c>
      <c r="AA571" s="148" t="str">
        <f>IFERROR(VLOOKUP(Open[[#This Row],[TS ZH O/B 6.1.24 R]],$AZ$7:$BA$101,2,0)*AA$5," ")</f>
        <v xml:space="preserve"> </v>
      </c>
      <c r="AB571" s="148" t="str">
        <f>IFERROR(VLOOKUP(Open[[#This Row],[TS SH O 13.1.24 R]],$AZ$7:$BA$101,2,0)*AB$5," ")</f>
        <v xml:space="preserve"> </v>
      </c>
      <c r="AC571">
        <v>0</v>
      </c>
      <c r="AD571">
        <v>0</v>
      </c>
      <c r="AE571">
        <v>0</v>
      </c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</row>
    <row r="572" spans="1:48">
      <c r="A572" s="53">
        <f>RANK(Open[[#This Row],[PR Punkte]],Open[PR Punkte],0)</f>
        <v>332</v>
      </c>
      <c r="B572">
        <f>IF(Open[[#This Row],[PR Rang beim letzten Turnier]]&gt;Open[[#This Row],[PR Rang]],1,IF(Open[[#This Row],[PR Rang beim letzten Turnier]]=Open[[#This Row],[PR Rang]],0,-1))</f>
        <v>0</v>
      </c>
      <c r="C572" s="53">
        <f>RANK(Open[[#This Row],[PR Punkte]],Open[PR Punkte],0)</f>
        <v>332</v>
      </c>
      <c r="D572" s="1" t="s">
        <v>482</v>
      </c>
      <c r="E572" s="1" t="s">
        <v>10</v>
      </c>
      <c r="F572" s="52">
        <f>SUM(Open[[#This Row],[PR 1]:[PR 3]])</f>
        <v>0</v>
      </c>
      <c r="G572" s="52">
        <f>LARGE(Open[[#This Row],[TS ZH O/B 26.03.23]:[PR3]],1)</f>
        <v>0</v>
      </c>
      <c r="H572" s="52">
        <f>LARGE(Open[[#This Row],[TS ZH O/B 26.03.23]:[PR3]],2)</f>
        <v>0</v>
      </c>
      <c r="I572" s="52">
        <f>LARGE(Open[[#This Row],[TS ZH O/B 26.03.23]:[PR3]],3)</f>
        <v>0</v>
      </c>
      <c r="J572" s="1">
        <f t="shared" si="16"/>
        <v>332</v>
      </c>
      <c r="K572" s="52">
        <f t="shared" si="17"/>
        <v>0</v>
      </c>
      <c r="L572" s="52" t="str">
        <f>IFERROR(VLOOKUP(Open[[#This Row],[TS ZH O/B 26.03.23 Rang]],$AZ$7:$BA$101,2,0)*L$5," ")</f>
        <v xml:space="preserve"> </v>
      </c>
      <c r="M572" s="52" t="str">
        <f>IFERROR(VLOOKUP(Open[[#This Row],[TS SG O 29.04.23 Rang]],$AZ$7:$BA$101,2,0)*M$5," ")</f>
        <v xml:space="preserve"> </v>
      </c>
      <c r="N572" s="52" t="str">
        <f>IFERROR(VLOOKUP(Open[[#This Row],[TS ES O 11.06.23 Rang]],$AZ$7:$BA$101,2,0)*N$5," ")</f>
        <v xml:space="preserve"> </v>
      </c>
      <c r="O572" s="52" t="str">
        <f>IFERROR(VLOOKUP(Open[[#This Row],[TS SH O 24.06.23 Rang]],$AZ$7:$BA$101,2,0)*O$5," ")</f>
        <v xml:space="preserve"> </v>
      </c>
      <c r="P572" s="52" t="str">
        <f>IFERROR(VLOOKUP(Open[[#This Row],[TS LU O A 1.6.23 R]],$AZ$7:$BA$101,2,0)*P$5," ")</f>
        <v xml:space="preserve"> </v>
      </c>
      <c r="Q572" s="52" t="str">
        <f>IFERROR(VLOOKUP(Open[[#This Row],[TS LU O B 1.6.23 R]],$AZ$7:$BA$101,2,0)*Q$5," ")</f>
        <v xml:space="preserve"> </v>
      </c>
      <c r="R572" s="52" t="str">
        <f>IFERROR(VLOOKUP(Open[[#This Row],[TS ZH O/A 8.7.23 R]],$AZ$7:$BA$101,2,0)*R$5," ")</f>
        <v xml:space="preserve"> </v>
      </c>
      <c r="S572" s="148" t="str">
        <f>IFERROR(VLOOKUP(Open[[#This Row],[TS ZH O/B 8.7.23 R]],$AZ$7:$BA$101,2,0)*S$5," ")</f>
        <v xml:space="preserve"> </v>
      </c>
      <c r="T572" s="148" t="str">
        <f>IFERROR(VLOOKUP(Open[[#This Row],[TS BA O A 12.08.23 R]],$AZ$7:$BA$101,2,0)*T$5," ")</f>
        <v xml:space="preserve"> </v>
      </c>
      <c r="U572" s="148" t="str">
        <f>IFERROR(VLOOKUP(Open[[#This Row],[TS BA O B 12.08.23  R]],$AZ$7:$BA$101,2,0)*U$5," ")</f>
        <v xml:space="preserve"> </v>
      </c>
      <c r="V572" s="148" t="str">
        <f>IFERROR(VLOOKUP(Open[[#This Row],[SM LT O A 2.9.23 R]],$AZ$7:$BA$101,2,0)*V$5," ")</f>
        <v xml:space="preserve"> </v>
      </c>
      <c r="W572" s="148" t="str">
        <f>IFERROR(VLOOKUP(Open[[#This Row],[SM LT O B 2.9.23 R]],$AZ$7:$BA$101,2,0)*W$5," ")</f>
        <v xml:space="preserve"> </v>
      </c>
      <c r="X572" s="148" t="str">
        <f>IFERROR(VLOOKUP(Open[[#This Row],[TS LA O 16.9.23 R]],$AZ$7:$BA$101,2,0)*X$5," ")</f>
        <v xml:space="preserve"> </v>
      </c>
      <c r="Y572" s="148" t="str">
        <f>IFERROR(VLOOKUP(Open[[#This Row],[TS ZH O 8.10.23 R]],$AZ$7:$BA$101,2,0)*Y$5," ")</f>
        <v xml:space="preserve"> </v>
      </c>
      <c r="Z572" s="148" t="str">
        <f>IFERROR(VLOOKUP(Open[[#This Row],[TS ZH O/A 6.1.24 R]],$AZ$7:$BA$101,2,0)*Z$5," ")</f>
        <v xml:space="preserve"> </v>
      </c>
      <c r="AA572" s="148" t="str">
        <f>IFERROR(VLOOKUP(Open[[#This Row],[TS ZH O/B 6.1.24 R]],$AZ$7:$BA$101,2,0)*AA$5," ")</f>
        <v xml:space="preserve"> </v>
      </c>
      <c r="AB572" s="148" t="str">
        <f>IFERROR(VLOOKUP(Open[[#This Row],[TS SH O 13.1.24 R]],$AZ$7:$BA$101,2,0)*AB$5," ")</f>
        <v xml:space="preserve"> </v>
      </c>
      <c r="AC572">
        <v>0</v>
      </c>
      <c r="AD572">
        <v>0</v>
      </c>
      <c r="AE572">
        <v>0</v>
      </c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</row>
    <row r="573" spans="1:48">
      <c r="A573" s="53">
        <f>RANK(Open[[#This Row],[PR Punkte]],Open[PR Punkte],0)</f>
        <v>332</v>
      </c>
      <c r="B573">
        <f>IF(Open[[#This Row],[PR Rang beim letzten Turnier]]&gt;Open[[#This Row],[PR Rang]],1,IF(Open[[#This Row],[PR Rang beim letzten Turnier]]=Open[[#This Row],[PR Rang]],0,-1))</f>
        <v>0</v>
      </c>
      <c r="C573" s="53">
        <f>RANK(Open[[#This Row],[PR Punkte]],Open[PR Punkte],0)</f>
        <v>332</v>
      </c>
      <c r="D573" s="1" t="s">
        <v>480</v>
      </c>
      <c r="E573" s="1" t="s">
        <v>10</v>
      </c>
      <c r="F573" s="52">
        <f>SUM(Open[[#This Row],[PR 1]:[PR 3]])</f>
        <v>0</v>
      </c>
      <c r="G573" s="52">
        <f>LARGE(Open[[#This Row],[TS ZH O/B 26.03.23]:[PR3]],1)</f>
        <v>0</v>
      </c>
      <c r="H573" s="52">
        <f>LARGE(Open[[#This Row],[TS ZH O/B 26.03.23]:[PR3]],2)</f>
        <v>0</v>
      </c>
      <c r="I573" s="52">
        <f>LARGE(Open[[#This Row],[TS ZH O/B 26.03.23]:[PR3]],3)</f>
        <v>0</v>
      </c>
      <c r="J573" s="1">
        <f t="shared" si="16"/>
        <v>332</v>
      </c>
      <c r="K573" s="52">
        <f t="shared" si="17"/>
        <v>0</v>
      </c>
      <c r="L573" s="52" t="str">
        <f>IFERROR(VLOOKUP(Open[[#This Row],[TS ZH O/B 26.03.23 Rang]],$AZ$7:$BA$101,2,0)*L$5," ")</f>
        <v xml:space="preserve"> </v>
      </c>
      <c r="M573" s="52" t="str">
        <f>IFERROR(VLOOKUP(Open[[#This Row],[TS SG O 29.04.23 Rang]],$AZ$7:$BA$101,2,0)*M$5," ")</f>
        <v xml:space="preserve"> </v>
      </c>
      <c r="N573" s="52" t="str">
        <f>IFERROR(VLOOKUP(Open[[#This Row],[TS ES O 11.06.23 Rang]],$AZ$7:$BA$101,2,0)*N$5," ")</f>
        <v xml:space="preserve"> </v>
      </c>
      <c r="O573" s="52" t="str">
        <f>IFERROR(VLOOKUP(Open[[#This Row],[TS SH O 24.06.23 Rang]],$AZ$7:$BA$101,2,0)*O$5," ")</f>
        <v xml:space="preserve"> </v>
      </c>
      <c r="P573" s="52" t="str">
        <f>IFERROR(VLOOKUP(Open[[#This Row],[TS LU O A 1.6.23 R]],$AZ$7:$BA$101,2,0)*P$5," ")</f>
        <v xml:space="preserve"> </v>
      </c>
      <c r="Q573" s="52" t="str">
        <f>IFERROR(VLOOKUP(Open[[#This Row],[TS LU O B 1.6.23 R]],$AZ$7:$BA$101,2,0)*Q$5," ")</f>
        <v xml:space="preserve"> </v>
      </c>
      <c r="R573" s="52" t="str">
        <f>IFERROR(VLOOKUP(Open[[#This Row],[TS ZH O/A 8.7.23 R]],$AZ$7:$BA$101,2,0)*R$5," ")</f>
        <v xml:space="preserve"> </v>
      </c>
      <c r="S573" s="148" t="str">
        <f>IFERROR(VLOOKUP(Open[[#This Row],[TS ZH O/B 8.7.23 R]],$AZ$7:$BA$101,2,0)*S$5," ")</f>
        <v xml:space="preserve"> </v>
      </c>
      <c r="T573" s="148" t="str">
        <f>IFERROR(VLOOKUP(Open[[#This Row],[TS BA O A 12.08.23 R]],$AZ$7:$BA$101,2,0)*T$5," ")</f>
        <v xml:space="preserve"> </v>
      </c>
      <c r="U573" s="148" t="str">
        <f>IFERROR(VLOOKUP(Open[[#This Row],[TS BA O B 12.08.23  R]],$AZ$7:$BA$101,2,0)*U$5," ")</f>
        <v xml:space="preserve"> </v>
      </c>
      <c r="V573" s="148" t="str">
        <f>IFERROR(VLOOKUP(Open[[#This Row],[SM LT O A 2.9.23 R]],$AZ$7:$BA$101,2,0)*V$5," ")</f>
        <v xml:space="preserve"> </v>
      </c>
      <c r="W573" s="148" t="str">
        <f>IFERROR(VLOOKUP(Open[[#This Row],[SM LT O B 2.9.23 R]],$AZ$7:$BA$101,2,0)*W$5," ")</f>
        <v xml:space="preserve"> </v>
      </c>
      <c r="X573" s="148" t="str">
        <f>IFERROR(VLOOKUP(Open[[#This Row],[TS LA O 16.9.23 R]],$AZ$7:$BA$101,2,0)*X$5," ")</f>
        <v xml:space="preserve"> </v>
      </c>
      <c r="Y573" s="148" t="str">
        <f>IFERROR(VLOOKUP(Open[[#This Row],[TS ZH O 8.10.23 R]],$AZ$7:$BA$101,2,0)*Y$5," ")</f>
        <v xml:space="preserve"> </v>
      </c>
      <c r="Z573" s="148" t="str">
        <f>IFERROR(VLOOKUP(Open[[#This Row],[TS ZH O/A 6.1.24 R]],$AZ$7:$BA$101,2,0)*Z$5," ")</f>
        <v xml:space="preserve"> </v>
      </c>
      <c r="AA573" s="148" t="str">
        <f>IFERROR(VLOOKUP(Open[[#This Row],[TS ZH O/B 6.1.24 R]],$AZ$7:$BA$101,2,0)*AA$5," ")</f>
        <v xml:space="preserve"> </v>
      </c>
      <c r="AB573" s="148" t="str">
        <f>IFERROR(VLOOKUP(Open[[#This Row],[TS SH O 13.1.24 R]],$AZ$7:$BA$101,2,0)*AB$5," ")</f>
        <v xml:space="preserve"> </v>
      </c>
      <c r="AC573">
        <v>0</v>
      </c>
      <c r="AD573">
        <v>0</v>
      </c>
      <c r="AE573">
        <v>0</v>
      </c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</row>
    <row r="574" spans="1:48">
      <c r="A574" s="53">
        <f>RANK(Open[[#This Row],[PR Punkte]],Open[PR Punkte],0)</f>
        <v>332</v>
      </c>
      <c r="B574">
        <f>IF(Open[[#This Row],[PR Rang beim letzten Turnier]]&gt;Open[[#This Row],[PR Rang]],1,IF(Open[[#This Row],[PR Rang beim letzten Turnier]]=Open[[#This Row],[PR Rang]],0,-1))</f>
        <v>0</v>
      </c>
      <c r="C574" s="53">
        <f>RANK(Open[[#This Row],[PR Punkte]],Open[PR Punkte],0)</f>
        <v>332</v>
      </c>
      <c r="D574" s="1" t="s">
        <v>485</v>
      </c>
      <c r="E574" s="1" t="s">
        <v>10</v>
      </c>
      <c r="F574" s="52">
        <f>SUM(Open[[#This Row],[PR 1]:[PR 3]])</f>
        <v>0</v>
      </c>
      <c r="G574" s="52">
        <f>LARGE(Open[[#This Row],[TS ZH O/B 26.03.23]:[PR3]],1)</f>
        <v>0</v>
      </c>
      <c r="H574" s="52">
        <f>LARGE(Open[[#This Row],[TS ZH O/B 26.03.23]:[PR3]],2)</f>
        <v>0</v>
      </c>
      <c r="I574" s="52">
        <f>LARGE(Open[[#This Row],[TS ZH O/B 26.03.23]:[PR3]],3)</f>
        <v>0</v>
      </c>
      <c r="J574" s="1">
        <f t="shared" si="16"/>
        <v>332</v>
      </c>
      <c r="K574" s="52">
        <f t="shared" si="17"/>
        <v>0</v>
      </c>
      <c r="L574" s="52" t="str">
        <f>IFERROR(VLOOKUP(Open[[#This Row],[TS ZH O/B 26.03.23 Rang]],$AZ$7:$BA$101,2,0)*L$5," ")</f>
        <v xml:space="preserve"> </v>
      </c>
      <c r="M574" s="52" t="str">
        <f>IFERROR(VLOOKUP(Open[[#This Row],[TS SG O 29.04.23 Rang]],$AZ$7:$BA$101,2,0)*M$5," ")</f>
        <v xml:space="preserve"> </v>
      </c>
      <c r="N574" s="52" t="str">
        <f>IFERROR(VLOOKUP(Open[[#This Row],[TS ES O 11.06.23 Rang]],$AZ$7:$BA$101,2,0)*N$5," ")</f>
        <v xml:space="preserve"> </v>
      </c>
      <c r="O574" s="52" t="str">
        <f>IFERROR(VLOOKUP(Open[[#This Row],[TS SH O 24.06.23 Rang]],$AZ$7:$BA$101,2,0)*O$5," ")</f>
        <v xml:space="preserve"> </v>
      </c>
      <c r="P574" s="52" t="str">
        <f>IFERROR(VLOOKUP(Open[[#This Row],[TS LU O A 1.6.23 R]],$AZ$7:$BA$101,2,0)*P$5," ")</f>
        <v xml:space="preserve"> </v>
      </c>
      <c r="Q574" s="52" t="str">
        <f>IFERROR(VLOOKUP(Open[[#This Row],[TS LU O B 1.6.23 R]],$AZ$7:$BA$101,2,0)*Q$5," ")</f>
        <v xml:space="preserve"> </v>
      </c>
      <c r="R574" s="52" t="str">
        <f>IFERROR(VLOOKUP(Open[[#This Row],[TS ZH O/A 8.7.23 R]],$AZ$7:$BA$101,2,0)*R$5," ")</f>
        <v xml:space="preserve"> </v>
      </c>
      <c r="S574" s="148" t="str">
        <f>IFERROR(VLOOKUP(Open[[#This Row],[TS ZH O/B 8.7.23 R]],$AZ$7:$BA$101,2,0)*S$5," ")</f>
        <v xml:space="preserve"> </v>
      </c>
      <c r="T574" s="148" t="str">
        <f>IFERROR(VLOOKUP(Open[[#This Row],[TS BA O A 12.08.23 R]],$AZ$7:$BA$101,2,0)*T$5," ")</f>
        <v xml:space="preserve"> </v>
      </c>
      <c r="U574" s="148" t="str">
        <f>IFERROR(VLOOKUP(Open[[#This Row],[TS BA O B 12.08.23  R]],$AZ$7:$BA$101,2,0)*U$5," ")</f>
        <v xml:space="preserve"> </v>
      </c>
      <c r="V574" s="148" t="str">
        <f>IFERROR(VLOOKUP(Open[[#This Row],[SM LT O A 2.9.23 R]],$AZ$7:$BA$101,2,0)*V$5," ")</f>
        <v xml:space="preserve"> </v>
      </c>
      <c r="W574" s="148" t="str">
        <f>IFERROR(VLOOKUP(Open[[#This Row],[SM LT O B 2.9.23 R]],$AZ$7:$BA$101,2,0)*W$5," ")</f>
        <v xml:space="preserve"> </v>
      </c>
      <c r="X574" s="148" t="str">
        <f>IFERROR(VLOOKUP(Open[[#This Row],[TS LA O 16.9.23 R]],$AZ$7:$BA$101,2,0)*X$5," ")</f>
        <v xml:space="preserve"> </v>
      </c>
      <c r="Y574" s="148" t="str">
        <f>IFERROR(VLOOKUP(Open[[#This Row],[TS ZH O 8.10.23 R]],$AZ$7:$BA$101,2,0)*Y$5," ")</f>
        <v xml:space="preserve"> </v>
      </c>
      <c r="Z574" s="148" t="str">
        <f>IFERROR(VLOOKUP(Open[[#This Row],[TS ZH O/A 6.1.24 R]],$AZ$7:$BA$101,2,0)*Z$5," ")</f>
        <v xml:space="preserve"> </v>
      </c>
      <c r="AA574" s="148" t="str">
        <f>IFERROR(VLOOKUP(Open[[#This Row],[TS ZH O/B 6.1.24 R]],$AZ$7:$BA$101,2,0)*AA$5," ")</f>
        <v xml:space="preserve"> </v>
      </c>
      <c r="AB574" s="148" t="str">
        <f>IFERROR(VLOOKUP(Open[[#This Row],[TS SH O 13.1.24 R]],$AZ$7:$BA$101,2,0)*AB$5," ")</f>
        <v xml:space="preserve"> </v>
      </c>
      <c r="AC574">
        <v>0</v>
      </c>
      <c r="AD574">
        <v>0</v>
      </c>
      <c r="AE574">
        <v>0</v>
      </c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</row>
    <row r="575" spans="1:48">
      <c r="A575" s="53">
        <f>RANK(Open[[#This Row],[PR Punkte]],Open[PR Punkte],0)</f>
        <v>332</v>
      </c>
      <c r="B575">
        <f>IF(Open[[#This Row],[PR Rang beim letzten Turnier]]&gt;Open[[#This Row],[PR Rang]],1,IF(Open[[#This Row],[PR Rang beim letzten Turnier]]=Open[[#This Row],[PR Rang]],0,-1))</f>
        <v>0</v>
      </c>
      <c r="C575" s="53">
        <f>RANK(Open[[#This Row],[PR Punkte]],Open[PR Punkte],0)</f>
        <v>332</v>
      </c>
      <c r="D575" s="1" t="s">
        <v>478</v>
      </c>
      <c r="E575" s="1" t="s">
        <v>10</v>
      </c>
      <c r="F575" s="52">
        <f>SUM(Open[[#This Row],[PR 1]:[PR 3]])</f>
        <v>0</v>
      </c>
      <c r="G575" s="52">
        <f>LARGE(Open[[#This Row],[TS ZH O/B 26.03.23]:[PR3]],1)</f>
        <v>0</v>
      </c>
      <c r="H575" s="52">
        <f>LARGE(Open[[#This Row],[TS ZH O/B 26.03.23]:[PR3]],2)</f>
        <v>0</v>
      </c>
      <c r="I575" s="52">
        <f>LARGE(Open[[#This Row],[TS ZH O/B 26.03.23]:[PR3]],3)</f>
        <v>0</v>
      </c>
      <c r="J575" s="1">
        <f t="shared" si="16"/>
        <v>332</v>
      </c>
      <c r="K575" s="52">
        <f t="shared" si="17"/>
        <v>0</v>
      </c>
      <c r="L575" s="52" t="str">
        <f>IFERROR(VLOOKUP(Open[[#This Row],[TS ZH O/B 26.03.23 Rang]],$AZ$7:$BA$101,2,0)*L$5," ")</f>
        <v xml:space="preserve"> </v>
      </c>
      <c r="M575" s="52" t="str">
        <f>IFERROR(VLOOKUP(Open[[#This Row],[TS SG O 29.04.23 Rang]],$AZ$7:$BA$101,2,0)*M$5," ")</f>
        <v xml:space="preserve"> </v>
      </c>
      <c r="N575" s="52" t="str">
        <f>IFERROR(VLOOKUP(Open[[#This Row],[TS ES O 11.06.23 Rang]],$AZ$7:$BA$101,2,0)*N$5," ")</f>
        <v xml:space="preserve"> </v>
      </c>
      <c r="O575" s="52" t="str">
        <f>IFERROR(VLOOKUP(Open[[#This Row],[TS SH O 24.06.23 Rang]],$AZ$7:$BA$101,2,0)*O$5," ")</f>
        <v xml:space="preserve"> </v>
      </c>
      <c r="P575" s="52" t="str">
        <f>IFERROR(VLOOKUP(Open[[#This Row],[TS LU O A 1.6.23 R]],$AZ$7:$BA$101,2,0)*P$5," ")</f>
        <v xml:space="preserve"> </v>
      </c>
      <c r="Q575" s="52" t="str">
        <f>IFERROR(VLOOKUP(Open[[#This Row],[TS LU O B 1.6.23 R]],$AZ$7:$BA$101,2,0)*Q$5," ")</f>
        <v xml:space="preserve"> </v>
      </c>
      <c r="R575" s="52" t="str">
        <f>IFERROR(VLOOKUP(Open[[#This Row],[TS ZH O/A 8.7.23 R]],$AZ$7:$BA$101,2,0)*R$5," ")</f>
        <v xml:space="preserve"> </v>
      </c>
      <c r="S575" s="148" t="str">
        <f>IFERROR(VLOOKUP(Open[[#This Row],[TS ZH O/B 8.7.23 R]],$AZ$7:$BA$101,2,0)*S$5," ")</f>
        <v xml:space="preserve"> </v>
      </c>
      <c r="T575" s="148" t="str">
        <f>IFERROR(VLOOKUP(Open[[#This Row],[TS BA O A 12.08.23 R]],$AZ$7:$BA$101,2,0)*T$5," ")</f>
        <v xml:space="preserve"> </v>
      </c>
      <c r="U575" s="148" t="str">
        <f>IFERROR(VLOOKUP(Open[[#This Row],[TS BA O B 12.08.23  R]],$AZ$7:$BA$101,2,0)*U$5," ")</f>
        <v xml:space="preserve"> </v>
      </c>
      <c r="V575" s="148" t="str">
        <f>IFERROR(VLOOKUP(Open[[#This Row],[SM LT O A 2.9.23 R]],$AZ$7:$BA$101,2,0)*V$5," ")</f>
        <v xml:space="preserve"> </v>
      </c>
      <c r="W575" s="148" t="str">
        <f>IFERROR(VLOOKUP(Open[[#This Row],[SM LT O B 2.9.23 R]],$AZ$7:$BA$101,2,0)*W$5," ")</f>
        <v xml:space="preserve"> </v>
      </c>
      <c r="X575" s="148" t="str">
        <f>IFERROR(VLOOKUP(Open[[#This Row],[TS LA O 16.9.23 R]],$AZ$7:$BA$101,2,0)*X$5," ")</f>
        <v xml:space="preserve"> </v>
      </c>
      <c r="Y575" s="148" t="str">
        <f>IFERROR(VLOOKUP(Open[[#This Row],[TS ZH O 8.10.23 R]],$AZ$7:$BA$101,2,0)*Y$5," ")</f>
        <v xml:space="preserve"> </v>
      </c>
      <c r="Z575" s="148" t="str">
        <f>IFERROR(VLOOKUP(Open[[#This Row],[TS ZH O/A 6.1.24 R]],$AZ$7:$BA$101,2,0)*Z$5," ")</f>
        <v xml:space="preserve"> </v>
      </c>
      <c r="AA575" s="148" t="str">
        <f>IFERROR(VLOOKUP(Open[[#This Row],[TS ZH O/B 6.1.24 R]],$AZ$7:$BA$101,2,0)*AA$5," ")</f>
        <v xml:space="preserve"> </v>
      </c>
      <c r="AB575" s="148" t="str">
        <f>IFERROR(VLOOKUP(Open[[#This Row],[TS SH O 13.1.24 R]],$AZ$7:$BA$101,2,0)*AB$5," ")</f>
        <v xml:space="preserve"> </v>
      </c>
      <c r="AC575">
        <v>0</v>
      </c>
      <c r="AD575">
        <v>0</v>
      </c>
      <c r="AE575">
        <v>0</v>
      </c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</row>
    <row r="576" spans="1:48">
      <c r="A576" s="53">
        <f>RANK(Open[[#This Row],[PR Punkte]],Open[PR Punkte],0)</f>
        <v>332</v>
      </c>
      <c r="B576">
        <f>IF(Open[[#This Row],[PR Rang beim letzten Turnier]]&gt;Open[[#This Row],[PR Rang]],1,IF(Open[[#This Row],[PR Rang beim letzten Turnier]]=Open[[#This Row],[PR Rang]],0,-1))</f>
        <v>0</v>
      </c>
      <c r="C576" s="53">
        <f>RANK(Open[[#This Row],[PR Punkte]],Open[PR Punkte],0)</f>
        <v>332</v>
      </c>
      <c r="D576" s="1" t="s">
        <v>483</v>
      </c>
      <c r="E576" s="1" t="s">
        <v>10</v>
      </c>
      <c r="F576" s="52">
        <f>SUM(Open[[#This Row],[PR 1]:[PR 3]])</f>
        <v>0</v>
      </c>
      <c r="G576" s="52">
        <f>LARGE(Open[[#This Row],[TS ZH O/B 26.03.23]:[PR3]],1)</f>
        <v>0</v>
      </c>
      <c r="H576" s="52">
        <f>LARGE(Open[[#This Row],[TS ZH O/B 26.03.23]:[PR3]],2)</f>
        <v>0</v>
      </c>
      <c r="I576" s="52">
        <f>LARGE(Open[[#This Row],[TS ZH O/B 26.03.23]:[PR3]],3)</f>
        <v>0</v>
      </c>
      <c r="J576" s="1">
        <f t="shared" si="16"/>
        <v>332</v>
      </c>
      <c r="K576" s="52">
        <f t="shared" si="17"/>
        <v>0</v>
      </c>
      <c r="L576" s="52" t="str">
        <f>IFERROR(VLOOKUP(Open[[#This Row],[TS ZH O/B 26.03.23 Rang]],$AZ$7:$BA$101,2,0)*L$5," ")</f>
        <v xml:space="preserve"> </v>
      </c>
      <c r="M576" s="52" t="str">
        <f>IFERROR(VLOOKUP(Open[[#This Row],[TS SG O 29.04.23 Rang]],$AZ$7:$BA$101,2,0)*M$5," ")</f>
        <v xml:space="preserve"> </v>
      </c>
      <c r="N576" s="52" t="str">
        <f>IFERROR(VLOOKUP(Open[[#This Row],[TS ES O 11.06.23 Rang]],$AZ$7:$BA$101,2,0)*N$5," ")</f>
        <v xml:space="preserve"> </v>
      </c>
      <c r="O576" s="52" t="str">
        <f>IFERROR(VLOOKUP(Open[[#This Row],[TS SH O 24.06.23 Rang]],$AZ$7:$BA$101,2,0)*O$5," ")</f>
        <v xml:space="preserve"> </v>
      </c>
      <c r="P576" s="52" t="str">
        <f>IFERROR(VLOOKUP(Open[[#This Row],[TS LU O A 1.6.23 R]],$AZ$7:$BA$101,2,0)*P$5," ")</f>
        <v xml:space="preserve"> </v>
      </c>
      <c r="Q576" s="52" t="str">
        <f>IFERROR(VLOOKUP(Open[[#This Row],[TS LU O B 1.6.23 R]],$AZ$7:$BA$101,2,0)*Q$5," ")</f>
        <v xml:space="preserve"> </v>
      </c>
      <c r="R576" s="52" t="str">
        <f>IFERROR(VLOOKUP(Open[[#This Row],[TS ZH O/A 8.7.23 R]],$AZ$7:$BA$101,2,0)*R$5," ")</f>
        <v xml:space="preserve"> </v>
      </c>
      <c r="S576" s="148" t="str">
        <f>IFERROR(VLOOKUP(Open[[#This Row],[TS ZH O/B 8.7.23 R]],$AZ$7:$BA$101,2,0)*S$5," ")</f>
        <v xml:space="preserve"> </v>
      </c>
      <c r="T576" s="148" t="str">
        <f>IFERROR(VLOOKUP(Open[[#This Row],[TS BA O A 12.08.23 R]],$AZ$7:$BA$101,2,0)*T$5," ")</f>
        <v xml:space="preserve"> </v>
      </c>
      <c r="U576" s="148" t="str">
        <f>IFERROR(VLOOKUP(Open[[#This Row],[TS BA O B 12.08.23  R]],$AZ$7:$BA$101,2,0)*U$5," ")</f>
        <v xml:space="preserve"> </v>
      </c>
      <c r="V576" s="148" t="str">
        <f>IFERROR(VLOOKUP(Open[[#This Row],[SM LT O A 2.9.23 R]],$AZ$7:$BA$101,2,0)*V$5," ")</f>
        <v xml:space="preserve"> </v>
      </c>
      <c r="W576" s="148" t="str">
        <f>IFERROR(VLOOKUP(Open[[#This Row],[SM LT O B 2.9.23 R]],$AZ$7:$BA$101,2,0)*W$5," ")</f>
        <v xml:space="preserve"> </v>
      </c>
      <c r="X576" s="148" t="str">
        <f>IFERROR(VLOOKUP(Open[[#This Row],[TS LA O 16.9.23 R]],$AZ$7:$BA$101,2,0)*X$5," ")</f>
        <v xml:space="preserve"> </v>
      </c>
      <c r="Y576" s="148" t="str">
        <f>IFERROR(VLOOKUP(Open[[#This Row],[TS ZH O 8.10.23 R]],$AZ$7:$BA$101,2,0)*Y$5," ")</f>
        <v xml:space="preserve"> </v>
      </c>
      <c r="Z576" s="148" t="str">
        <f>IFERROR(VLOOKUP(Open[[#This Row],[TS ZH O/A 6.1.24 R]],$AZ$7:$BA$101,2,0)*Z$5," ")</f>
        <v xml:space="preserve"> </v>
      </c>
      <c r="AA576" s="148" t="str">
        <f>IFERROR(VLOOKUP(Open[[#This Row],[TS ZH O/B 6.1.24 R]],$AZ$7:$BA$101,2,0)*AA$5," ")</f>
        <v xml:space="preserve"> </v>
      </c>
      <c r="AB576" s="148" t="str">
        <f>IFERROR(VLOOKUP(Open[[#This Row],[TS SH O 13.1.24 R]],$AZ$7:$BA$101,2,0)*AB$5," ")</f>
        <v xml:space="preserve"> </v>
      </c>
      <c r="AC576">
        <v>0</v>
      </c>
      <c r="AD576">
        <v>0</v>
      </c>
      <c r="AE576">
        <v>0</v>
      </c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</row>
    <row r="577" spans="1:48">
      <c r="A577" s="53">
        <f>RANK(Open[[#This Row],[PR Punkte]],Open[PR Punkte],0)</f>
        <v>332</v>
      </c>
      <c r="B577">
        <f>IF(Open[[#This Row],[PR Rang beim letzten Turnier]]&gt;Open[[#This Row],[PR Rang]],1,IF(Open[[#This Row],[PR Rang beim letzten Turnier]]=Open[[#This Row],[PR Rang]],0,-1))</f>
        <v>0</v>
      </c>
      <c r="C577" s="53">
        <f>RANK(Open[[#This Row],[PR Punkte]],Open[PR Punkte],0)</f>
        <v>332</v>
      </c>
      <c r="D577" s="1" t="s">
        <v>493</v>
      </c>
      <c r="E577" s="1" t="s">
        <v>10</v>
      </c>
      <c r="F577" s="52">
        <f>SUM(Open[[#This Row],[PR 1]:[PR 3]])</f>
        <v>0</v>
      </c>
      <c r="G577" s="52">
        <f>LARGE(Open[[#This Row],[TS ZH O/B 26.03.23]:[PR3]],1)</f>
        <v>0</v>
      </c>
      <c r="H577" s="52">
        <f>LARGE(Open[[#This Row],[TS ZH O/B 26.03.23]:[PR3]],2)</f>
        <v>0</v>
      </c>
      <c r="I577" s="52">
        <f>LARGE(Open[[#This Row],[TS ZH O/B 26.03.23]:[PR3]],3)</f>
        <v>0</v>
      </c>
      <c r="J577" s="1">
        <f t="shared" si="16"/>
        <v>332</v>
      </c>
      <c r="K577" s="52">
        <f t="shared" si="17"/>
        <v>0</v>
      </c>
      <c r="L577" s="52" t="str">
        <f>IFERROR(VLOOKUP(Open[[#This Row],[TS ZH O/B 26.03.23 Rang]],$AZ$7:$BA$101,2,0)*L$5," ")</f>
        <v xml:space="preserve"> </v>
      </c>
      <c r="M577" s="52" t="str">
        <f>IFERROR(VLOOKUP(Open[[#This Row],[TS SG O 29.04.23 Rang]],$AZ$7:$BA$101,2,0)*M$5," ")</f>
        <v xml:space="preserve"> </v>
      </c>
      <c r="N577" s="52" t="str">
        <f>IFERROR(VLOOKUP(Open[[#This Row],[TS ES O 11.06.23 Rang]],$AZ$7:$BA$101,2,0)*N$5," ")</f>
        <v xml:space="preserve"> </v>
      </c>
      <c r="O577" s="52" t="str">
        <f>IFERROR(VLOOKUP(Open[[#This Row],[TS SH O 24.06.23 Rang]],$AZ$7:$BA$101,2,0)*O$5," ")</f>
        <v xml:space="preserve"> </v>
      </c>
      <c r="P577" s="52" t="str">
        <f>IFERROR(VLOOKUP(Open[[#This Row],[TS LU O A 1.6.23 R]],$AZ$7:$BA$101,2,0)*P$5," ")</f>
        <v xml:space="preserve"> </v>
      </c>
      <c r="Q577" s="52" t="str">
        <f>IFERROR(VLOOKUP(Open[[#This Row],[TS LU O B 1.6.23 R]],$AZ$7:$BA$101,2,0)*Q$5," ")</f>
        <v xml:space="preserve"> </v>
      </c>
      <c r="R577" s="52" t="str">
        <f>IFERROR(VLOOKUP(Open[[#This Row],[TS ZH O/A 8.7.23 R]],$AZ$7:$BA$101,2,0)*R$5," ")</f>
        <v xml:space="preserve"> </v>
      </c>
      <c r="S577" s="148" t="str">
        <f>IFERROR(VLOOKUP(Open[[#This Row],[TS ZH O/B 8.7.23 R]],$AZ$7:$BA$101,2,0)*S$5," ")</f>
        <v xml:space="preserve"> </v>
      </c>
      <c r="T577" s="148" t="str">
        <f>IFERROR(VLOOKUP(Open[[#This Row],[TS BA O A 12.08.23 R]],$AZ$7:$BA$101,2,0)*T$5," ")</f>
        <v xml:space="preserve"> </v>
      </c>
      <c r="U577" s="148" t="str">
        <f>IFERROR(VLOOKUP(Open[[#This Row],[TS BA O B 12.08.23  R]],$AZ$7:$BA$101,2,0)*U$5," ")</f>
        <v xml:space="preserve"> </v>
      </c>
      <c r="V577" s="148" t="str">
        <f>IFERROR(VLOOKUP(Open[[#This Row],[SM LT O A 2.9.23 R]],$AZ$7:$BA$101,2,0)*V$5," ")</f>
        <v xml:space="preserve"> </v>
      </c>
      <c r="W577" s="148" t="str">
        <f>IFERROR(VLOOKUP(Open[[#This Row],[SM LT O B 2.9.23 R]],$AZ$7:$BA$101,2,0)*W$5," ")</f>
        <v xml:space="preserve"> </v>
      </c>
      <c r="X577" s="148" t="str">
        <f>IFERROR(VLOOKUP(Open[[#This Row],[TS LA O 16.9.23 R]],$AZ$7:$BA$101,2,0)*X$5," ")</f>
        <v xml:space="preserve"> </v>
      </c>
      <c r="Y577" s="148" t="str">
        <f>IFERROR(VLOOKUP(Open[[#This Row],[TS ZH O 8.10.23 R]],$AZ$7:$BA$101,2,0)*Y$5," ")</f>
        <v xml:space="preserve"> </v>
      </c>
      <c r="Z577" s="148" t="str">
        <f>IFERROR(VLOOKUP(Open[[#This Row],[TS ZH O/A 6.1.24 R]],$AZ$7:$BA$101,2,0)*Z$5," ")</f>
        <v xml:space="preserve"> </v>
      </c>
      <c r="AA577" s="148" t="str">
        <f>IFERROR(VLOOKUP(Open[[#This Row],[TS ZH O/B 6.1.24 R]],$AZ$7:$BA$101,2,0)*AA$5," ")</f>
        <v xml:space="preserve"> </v>
      </c>
      <c r="AB577" s="148" t="str">
        <f>IFERROR(VLOOKUP(Open[[#This Row],[TS SH O 13.1.24 R]],$AZ$7:$BA$101,2,0)*AB$5," ")</f>
        <v xml:space="preserve"> </v>
      </c>
      <c r="AC577">
        <v>0</v>
      </c>
      <c r="AD577">
        <v>0</v>
      </c>
      <c r="AE577">
        <v>0</v>
      </c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</row>
    <row r="578" spans="1:48">
      <c r="A578" s="53">
        <f>RANK(Open[[#This Row],[PR Punkte]],Open[PR Punkte],0)</f>
        <v>332</v>
      </c>
      <c r="B578">
        <f>IF(Open[[#This Row],[PR Rang beim letzten Turnier]]&gt;Open[[#This Row],[PR Rang]],1,IF(Open[[#This Row],[PR Rang beim letzten Turnier]]=Open[[#This Row],[PR Rang]],0,-1))</f>
        <v>0</v>
      </c>
      <c r="C578" s="53">
        <f>RANK(Open[[#This Row],[PR Punkte]],Open[PR Punkte],0)</f>
        <v>332</v>
      </c>
      <c r="D578" s="1" t="s">
        <v>489</v>
      </c>
      <c r="E578" s="1" t="s">
        <v>10</v>
      </c>
      <c r="F578" s="52">
        <f>SUM(Open[[#This Row],[PR 1]:[PR 3]])</f>
        <v>0</v>
      </c>
      <c r="G578" s="52">
        <f>LARGE(Open[[#This Row],[TS ZH O/B 26.03.23]:[PR3]],1)</f>
        <v>0</v>
      </c>
      <c r="H578" s="52">
        <f>LARGE(Open[[#This Row],[TS ZH O/B 26.03.23]:[PR3]],2)</f>
        <v>0</v>
      </c>
      <c r="I578" s="52">
        <f>LARGE(Open[[#This Row],[TS ZH O/B 26.03.23]:[PR3]],3)</f>
        <v>0</v>
      </c>
      <c r="J578" s="1">
        <f t="shared" si="16"/>
        <v>332</v>
      </c>
      <c r="K578" s="52">
        <f t="shared" si="17"/>
        <v>0</v>
      </c>
      <c r="L578" s="52" t="str">
        <f>IFERROR(VLOOKUP(Open[[#This Row],[TS ZH O/B 26.03.23 Rang]],$AZ$7:$BA$101,2,0)*L$5," ")</f>
        <v xml:space="preserve"> </v>
      </c>
      <c r="M578" s="52" t="str">
        <f>IFERROR(VLOOKUP(Open[[#This Row],[TS SG O 29.04.23 Rang]],$AZ$7:$BA$101,2,0)*M$5," ")</f>
        <v xml:space="preserve"> </v>
      </c>
      <c r="N578" s="52" t="str">
        <f>IFERROR(VLOOKUP(Open[[#This Row],[TS ES O 11.06.23 Rang]],$AZ$7:$BA$101,2,0)*N$5," ")</f>
        <v xml:space="preserve"> </v>
      </c>
      <c r="O578" s="52" t="str">
        <f>IFERROR(VLOOKUP(Open[[#This Row],[TS SH O 24.06.23 Rang]],$AZ$7:$BA$101,2,0)*O$5," ")</f>
        <v xml:space="preserve"> </v>
      </c>
      <c r="P578" s="52" t="str">
        <f>IFERROR(VLOOKUP(Open[[#This Row],[TS LU O A 1.6.23 R]],$AZ$7:$BA$101,2,0)*P$5," ")</f>
        <v xml:space="preserve"> </v>
      </c>
      <c r="Q578" s="52" t="str">
        <f>IFERROR(VLOOKUP(Open[[#This Row],[TS LU O B 1.6.23 R]],$AZ$7:$BA$101,2,0)*Q$5," ")</f>
        <v xml:space="preserve"> </v>
      </c>
      <c r="R578" s="52" t="str">
        <f>IFERROR(VLOOKUP(Open[[#This Row],[TS ZH O/A 8.7.23 R]],$AZ$7:$BA$101,2,0)*R$5," ")</f>
        <v xml:space="preserve"> </v>
      </c>
      <c r="S578" s="148" t="str">
        <f>IFERROR(VLOOKUP(Open[[#This Row],[TS ZH O/B 8.7.23 R]],$AZ$7:$BA$101,2,0)*S$5," ")</f>
        <v xml:space="preserve"> </v>
      </c>
      <c r="T578" s="148" t="str">
        <f>IFERROR(VLOOKUP(Open[[#This Row],[TS BA O A 12.08.23 R]],$AZ$7:$BA$101,2,0)*T$5," ")</f>
        <v xml:space="preserve"> </v>
      </c>
      <c r="U578" s="148" t="str">
        <f>IFERROR(VLOOKUP(Open[[#This Row],[TS BA O B 12.08.23  R]],$AZ$7:$BA$101,2,0)*U$5," ")</f>
        <v xml:space="preserve"> </v>
      </c>
      <c r="V578" s="148" t="str">
        <f>IFERROR(VLOOKUP(Open[[#This Row],[SM LT O A 2.9.23 R]],$AZ$7:$BA$101,2,0)*V$5," ")</f>
        <v xml:space="preserve"> </v>
      </c>
      <c r="W578" s="148" t="str">
        <f>IFERROR(VLOOKUP(Open[[#This Row],[SM LT O B 2.9.23 R]],$AZ$7:$BA$101,2,0)*W$5," ")</f>
        <v xml:space="preserve"> </v>
      </c>
      <c r="X578" s="148" t="str">
        <f>IFERROR(VLOOKUP(Open[[#This Row],[TS LA O 16.9.23 R]],$AZ$7:$BA$101,2,0)*X$5," ")</f>
        <v xml:space="preserve"> </v>
      </c>
      <c r="Y578" s="148" t="str">
        <f>IFERROR(VLOOKUP(Open[[#This Row],[TS ZH O 8.10.23 R]],$AZ$7:$BA$101,2,0)*Y$5," ")</f>
        <v xml:space="preserve"> </v>
      </c>
      <c r="Z578" s="148" t="str">
        <f>IFERROR(VLOOKUP(Open[[#This Row],[TS ZH O/A 6.1.24 R]],$AZ$7:$BA$101,2,0)*Z$5," ")</f>
        <v xml:space="preserve"> </v>
      </c>
      <c r="AA578" s="148" t="str">
        <f>IFERROR(VLOOKUP(Open[[#This Row],[TS ZH O/B 6.1.24 R]],$AZ$7:$BA$101,2,0)*AA$5," ")</f>
        <v xml:space="preserve"> </v>
      </c>
      <c r="AB578" s="148" t="str">
        <f>IFERROR(VLOOKUP(Open[[#This Row],[TS SH O 13.1.24 R]],$AZ$7:$BA$101,2,0)*AB$5," ")</f>
        <v xml:space="preserve"> </v>
      </c>
      <c r="AC578">
        <v>0</v>
      </c>
      <c r="AD578">
        <v>0</v>
      </c>
      <c r="AE578">
        <v>0</v>
      </c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</row>
    <row r="579" spans="1:48">
      <c r="A579" s="53">
        <f>RANK(Open[[#This Row],[PR Punkte]],Open[PR Punkte],0)</f>
        <v>332</v>
      </c>
      <c r="B579">
        <f>IF(Open[[#This Row],[PR Rang beim letzten Turnier]]&gt;Open[[#This Row],[PR Rang]],1,IF(Open[[#This Row],[PR Rang beim letzten Turnier]]=Open[[#This Row],[PR Rang]],0,-1))</f>
        <v>0</v>
      </c>
      <c r="C579" s="53">
        <f>RANK(Open[[#This Row],[PR Punkte]],Open[PR Punkte],0)</f>
        <v>332</v>
      </c>
      <c r="D579" s="1" t="s">
        <v>474</v>
      </c>
      <c r="E579" s="1" t="s">
        <v>10</v>
      </c>
      <c r="F579" s="52">
        <f>SUM(Open[[#This Row],[PR 1]:[PR 3]])</f>
        <v>0</v>
      </c>
      <c r="G579" s="52">
        <f>LARGE(Open[[#This Row],[TS ZH O/B 26.03.23]:[PR3]],1)</f>
        <v>0</v>
      </c>
      <c r="H579" s="52">
        <f>LARGE(Open[[#This Row],[TS ZH O/B 26.03.23]:[PR3]],2)</f>
        <v>0</v>
      </c>
      <c r="I579" s="52">
        <f>LARGE(Open[[#This Row],[TS ZH O/B 26.03.23]:[PR3]],3)</f>
        <v>0</v>
      </c>
      <c r="J579" s="1">
        <f t="shared" si="16"/>
        <v>332</v>
      </c>
      <c r="K579" s="52">
        <f t="shared" si="17"/>
        <v>0</v>
      </c>
      <c r="L579" s="52" t="str">
        <f>IFERROR(VLOOKUP(Open[[#This Row],[TS ZH O/B 26.03.23 Rang]],$AZ$7:$BA$101,2,0)*L$5," ")</f>
        <v xml:space="preserve"> </v>
      </c>
      <c r="M579" s="52" t="str">
        <f>IFERROR(VLOOKUP(Open[[#This Row],[TS SG O 29.04.23 Rang]],$AZ$7:$BA$101,2,0)*M$5," ")</f>
        <v xml:space="preserve"> </v>
      </c>
      <c r="N579" s="52" t="str">
        <f>IFERROR(VLOOKUP(Open[[#This Row],[TS ES O 11.06.23 Rang]],$AZ$7:$BA$101,2,0)*N$5," ")</f>
        <v xml:space="preserve"> </v>
      </c>
      <c r="O579" s="52" t="str">
        <f>IFERROR(VLOOKUP(Open[[#This Row],[TS SH O 24.06.23 Rang]],$AZ$7:$BA$101,2,0)*O$5," ")</f>
        <v xml:space="preserve"> </v>
      </c>
      <c r="P579" s="52" t="str">
        <f>IFERROR(VLOOKUP(Open[[#This Row],[TS LU O A 1.6.23 R]],$AZ$7:$BA$101,2,0)*P$5," ")</f>
        <v xml:space="preserve"> </v>
      </c>
      <c r="Q579" s="52" t="str">
        <f>IFERROR(VLOOKUP(Open[[#This Row],[TS LU O B 1.6.23 R]],$AZ$7:$BA$101,2,0)*Q$5," ")</f>
        <v xml:space="preserve"> </v>
      </c>
      <c r="R579" s="52" t="str">
        <f>IFERROR(VLOOKUP(Open[[#This Row],[TS ZH O/A 8.7.23 R]],$AZ$7:$BA$101,2,0)*R$5," ")</f>
        <v xml:space="preserve"> </v>
      </c>
      <c r="S579" s="148" t="str">
        <f>IFERROR(VLOOKUP(Open[[#This Row],[TS ZH O/B 8.7.23 R]],$AZ$7:$BA$101,2,0)*S$5," ")</f>
        <v xml:space="preserve"> </v>
      </c>
      <c r="T579" s="148" t="str">
        <f>IFERROR(VLOOKUP(Open[[#This Row],[TS BA O A 12.08.23 R]],$AZ$7:$BA$101,2,0)*T$5," ")</f>
        <v xml:space="preserve"> </v>
      </c>
      <c r="U579" s="148" t="str">
        <f>IFERROR(VLOOKUP(Open[[#This Row],[TS BA O B 12.08.23  R]],$AZ$7:$BA$101,2,0)*U$5," ")</f>
        <v xml:space="preserve"> </v>
      </c>
      <c r="V579" s="148" t="str">
        <f>IFERROR(VLOOKUP(Open[[#This Row],[SM LT O A 2.9.23 R]],$AZ$7:$BA$101,2,0)*V$5," ")</f>
        <v xml:space="preserve"> </v>
      </c>
      <c r="W579" s="148" t="str">
        <f>IFERROR(VLOOKUP(Open[[#This Row],[SM LT O B 2.9.23 R]],$AZ$7:$BA$101,2,0)*W$5," ")</f>
        <v xml:space="preserve"> </v>
      </c>
      <c r="X579" s="148" t="str">
        <f>IFERROR(VLOOKUP(Open[[#This Row],[TS LA O 16.9.23 R]],$AZ$7:$BA$101,2,0)*X$5," ")</f>
        <v xml:space="preserve"> </v>
      </c>
      <c r="Y579" s="148" t="str">
        <f>IFERROR(VLOOKUP(Open[[#This Row],[TS ZH O 8.10.23 R]],$AZ$7:$BA$101,2,0)*Y$5," ")</f>
        <v xml:space="preserve"> </v>
      </c>
      <c r="Z579" s="148" t="str">
        <f>IFERROR(VLOOKUP(Open[[#This Row],[TS ZH O/A 6.1.24 R]],$AZ$7:$BA$101,2,0)*Z$5," ")</f>
        <v xml:space="preserve"> </v>
      </c>
      <c r="AA579" s="148" t="str">
        <f>IFERROR(VLOOKUP(Open[[#This Row],[TS ZH O/B 6.1.24 R]],$AZ$7:$BA$101,2,0)*AA$5," ")</f>
        <v xml:space="preserve"> </v>
      </c>
      <c r="AB579" s="148" t="str">
        <f>IFERROR(VLOOKUP(Open[[#This Row],[TS SH O 13.1.24 R]],$AZ$7:$BA$101,2,0)*AB$5," ")</f>
        <v xml:space="preserve"> </v>
      </c>
      <c r="AC579">
        <v>0</v>
      </c>
      <c r="AD579">
        <v>0</v>
      </c>
      <c r="AE579">
        <v>0</v>
      </c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</row>
    <row r="580" spans="1:48">
      <c r="A580" s="53">
        <f>RANK(Open[[#This Row],[PR Punkte]],Open[PR Punkte],0)</f>
        <v>332</v>
      </c>
      <c r="B580">
        <f>IF(Open[[#This Row],[PR Rang beim letzten Turnier]]&gt;Open[[#This Row],[PR Rang]],1,IF(Open[[#This Row],[PR Rang beim letzten Turnier]]=Open[[#This Row],[PR Rang]],0,-1))</f>
        <v>0</v>
      </c>
      <c r="C580" s="53">
        <f>RANK(Open[[#This Row],[PR Punkte]],Open[PR Punkte],0)</f>
        <v>332</v>
      </c>
      <c r="D580" s="1" t="s">
        <v>492</v>
      </c>
      <c r="E580" s="1" t="s">
        <v>10</v>
      </c>
      <c r="F580" s="52">
        <f>SUM(Open[[#This Row],[PR 1]:[PR 3]])</f>
        <v>0</v>
      </c>
      <c r="G580" s="52">
        <f>LARGE(Open[[#This Row],[TS ZH O/B 26.03.23]:[PR3]],1)</f>
        <v>0</v>
      </c>
      <c r="H580" s="52">
        <f>LARGE(Open[[#This Row],[TS ZH O/B 26.03.23]:[PR3]],2)</f>
        <v>0</v>
      </c>
      <c r="I580" s="52">
        <f>LARGE(Open[[#This Row],[TS ZH O/B 26.03.23]:[PR3]],3)</f>
        <v>0</v>
      </c>
      <c r="J580" s="1">
        <f t="shared" si="16"/>
        <v>332</v>
      </c>
      <c r="K580" s="52">
        <f t="shared" si="17"/>
        <v>0</v>
      </c>
      <c r="L580" s="52" t="str">
        <f>IFERROR(VLOOKUP(Open[[#This Row],[TS ZH O/B 26.03.23 Rang]],$AZ$7:$BA$101,2,0)*L$5," ")</f>
        <v xml:space="preserve"> </v>
      </c>
      <c r="M580" s="52" t="str">
        <f>IFERROR(VLOOKUP(Open[[#This Row],[TS SG O 29.04.23 Rang]],$AZ$7:$BA$101,2,0)*M$5," ")</f>
        <v xml:space="preserve"> </v>
      </c>
      <c r="N580" s="52" t="str">
        <f>IFERROR(VLOOKUP(Open[[#This Row],[TS ES O 11.06.23 Rang]],$AZ$7:$BA$101,2,0)*N$5," ")</f>
        <v xml:space="preserve"> </v>
      </c>
      <c r="O580" s="52" t="str">
        <f>IFERROR(VLOOKUP(Open[[#This Row],[TS SH O 24.06.23 Rang]],$AZ$7:$BA$101,2,0)*O$5," ")</f>
        <v xml:space="preserve"> </v>
      </c>
      <c r="P580" s="52" t="str">
        <f>IFERROR(VLOOKUP(Open[[#This Row],[TS LU O A 1.6.23 R]],$AZ$7:$BA$101,2,0)*P$5," ")</f>
        <v xml:space="preserve"> </v>
      </c>
      <c r="Q580" s="52" t="str">
        <f>IFERROR(VLOOKUP(Open[[#This Row],[TS LU O B 1.6.23 R]],$AZ$7:$BA$101,2,0)*Q$5," ")</f>
        <v xml:space="preserve"> </v>
      </c>
      <c r="R580" s="52" t="str">
        <f>IFERROR(VLOOKUP(Open[[#This Row],[TS ZH O/A 8.7.23 R]],$AZ$7:$BA$101,2,0)*R$5," ")</f>
        <v xml:space="preserve"> </v>
      </c>
      <c r="S580" s="148" t="str">
        <f>IFERROR(VLOOKUP(Open[[#This Row],[TS ZH O/B 8.7.23 R]],$AZ$7:$BA$101,2,0)*S$5," ")</f>
        <v xml:space="preserve"> </v>
      </c>
      <c r="T580" s="148" t="str">
        <f>IFERROR(VLOOKUP(Open[[#This Row],[TS BA O A 12.08.23 R]],$AZ$7:$BA$101,2,0)*T$5," ")</f>
        <v xml:space="preserve"> </v>
      </c>
      <c r="U580" s="148" t="str">
        <f>IFERROR(VLOOKUP(Open[[#This Row],[TS BA O B 12.08.23  R]],$AZ$7:$BA$101,2,0)*U$5," ")</f>
        <v xml:space="preserve"> </v>
      </c>
      <c r="V580" s="148" t="str">
        <f>IFERROR(VLOOKUP(Open[[#This Row],[SM LT O A 2.9.23 R]],$AZ$7:$BA$101,2,0)*V$5," ")</f>
        <v xml:space="preserve"> </v>
      </c>
      <c r="W580" s="148" t="str">
        <f>IFERROR(VLOOKUP(Open[[#This Row],[SM LT O B 2.9.23 R]],$AZ$7:$BA$101,2,0)*W$5," ")</f>
        <v xml:space="preserve"> </v>
      </c>
      <c r="X580" s="148" t="str">
        <f>IFERROR(VLOOKUP(Open[[#This Row],[TS LA O 16.9.23 R]],$AZ$7:$BA$101,2,0)*X$5," ")</f>
        <v xml:space="preserve"> </v>
      </c>
      <c r="Y580" s="148" t="str">
        <f>IFERROR(VLOOKUP(Open[[#This Row],[TS ZH O 8.10.23 R]],$AZ$7:$BA$101,2,0)*Y$5," ")</f>
        <v xml:space="preserve"> </v>
      </c>
      <c r="Z580" s="148" t="str">
        <f>IFERROR(VLOOKUP(Open[[#This Row],[TS ZH O/A 6.1.24 R]],$AZ$7:$BA$101,2,0)*Z$5," ")</f>
        <v xml:space="preserve"> </v>
      </c>
      <c r="AA580" s="148" t="str">
        <f>IFERROR(VLOOKUP(Open[[#This Row],[TS ZH O/B 6.1.24 R]],$AZ$7:$BA$101,2,0)*AA$5," ")</f>
        <v xml:space="preserve"> </v>
      </c>
      <c r="AB580" s="148" t="str">
        <f>IFERROR(VLOOKUP(Open[[#This Row],[TS SH O 13.1.24 R]],$AZ$7:$BA$101,2,0)*AB$5," ")</f>
        <v xml:space="preserve"> </v>
      </c>
      <c r="AC580">
        <v>0</v>
      </c>
      <c r="AD580">
        <v>0</v>
      </c>
      <c r="AE580">
        <v>0</v>
      </c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</row>
    <row r="581" spans="1:48">
      <c r="A581" s="53">
        <f>RANK(Open[[#This Row],[PR Punkte]],Open[PR Punkte],0)</f>
        <v>332</v>
      </c>
      <c r="B581">
        <f>IF(Open[[#This Row],[PR Rang beim letzten Turnier]]&gt;Open[[#This Row],[PR Rang]],1,IF(Open[[#This Row],[PR Rang beim letzten Turnier]]=Open[[#This Row],[PR Rang]],0,-1))</f>
        <v>0</v>
      </c>
      <c r="C581" s="53">
        <f>RANK(Open[[#This Row],[PR Punkte]],Open[PR Punkte],0)</f>
        <v>332</v>
      </c>
      <c r="D581" s="7" t="s">
        <v>335</v>
      </c>
      <c r="E581" t="s">
        <v>10</v>
      </c>
      <c r="F581" s="52">
        <f>SUM(Open[[#This Row],[PR 1]:[PR 3]])</f>
        <v>0</v>
      </c>
      <c r="G581" s="52">
        <f>LARGE(Open[[#This Row],[TS ZH O/B 26.03.23]:[PR3]],1)</f>
        <v>0</v>
      </c>
      <c r="H581" s="52">
        <f>LARGE(Open[[#This Row],[TS ZH O/B 26.03.23]:[PR3]],2)</f>
        <v>0</v>
      </c>
      <c r="I581" s="52">
        <f>LARGE(Open[[#This Row],[TS ZH O/B 26.03.23]:[PR3]],3)</f>
        <v>0</v>
      </c>
      <c r="J581" s="1">
        <f t="shared" si="16"/>
        <v>332</v>
      </c>
      <c r="K581" s="52">
        <f t="shared" si="17"/>
        <v>0</v>
      </c>
      <c r="L581" s="52" t="str">
        <f>IFERROR(VLOOKUP(Open[[#This Row],[TS ZH O/B 26.03.23 Rang]],$AZ$7:$BA$101,2,0)*L$5," ")</f>
        <v xml:space="preserve"> </v>
      </c>
      <c r="M581" s="52" t="str">
        <f>IFERROR(VLOOKUP(Open[[#This Row],[TS SG O 29.04.23 Rang]],$AZ$7:$BA$101,2,0)*M$5," ")</f>
        <v xml:space="preserve"> </v>
      </c>
      <c r="N581" s="52" t="str">
        <f>IFERROR(VLOOKUP(Open[[#This Row],[TS ES O 11.06.23 Rang]],$AZ$7:$BA$101,2,0)*N$5," ")</f>
        <v xml:space="preserve"> </v>
      </c>
      <c r="O581" s="52" t="str">
        <f>IFERROR(VLOOKUP(Open[[#This Row],[TS SH O 24.06.23 Rang]],$AZ$7:$BA$101,2,0)*O$5," ")</f>
        <v xml:space="preserve"> </v>
      </c>
      <c r="P581" s="52" t="str">
        <f>IFERROR(VLOOKUP(Open[[#This Row],[TS LU O A 1.6.23 R]],$AZ$7:$BA$101,2,0)*P$5," ")</f>
        <v xml:space="preserve"> </v>
      </c>
      <c r="Q581" s="52" t="str">
        <f>IFERROR(VLOOKUP(Open[[#This Row],[TS LU O B 1.6.23 R]],$AZ$7:$BA$101,2,0)*Q$5," ")</f>
        <v xml:space="preserve"> </v>
      </c>
      <c r="R581" s="52" t="str">
        <f>IFERROR(VLOOKUP(Open[[#This Row],[TS ZH O/A 8.7.23 R]],$AZ$7:$BA$101,2,0)*R$5," ")</f>
        <v xml:space="preserve"> </v>
      </c>
      <c r="S581" s="148" t="str">
        <f>IFERROR(VLOOKUP(Open[[#This Row],[TS ZH O/B 8.7.23 R]],$AZ$7:$BA$101,2,0)*S$5," ")</f>
        <v xml:space="preserve"> </v>
      </c>
      <c r="T581" s="148" t="str">
        <f>IFERROR(VLOOKUP(Open[[#This Row],[TS BA O A 12.08.23 R]],$AZ$7:$BA$101,2,0)*T$5," ")</f>
        <v xml:space="preserve"> </v>
      </c>
      <c r="U581" s="148" t="str">
        <f>IFERROR(VLOOKUP(Open[[#This Row],[TS BA O B 12.08.23  R]],$AZ$7:$BA$101,2,0)*U$5," ")</f>
        <v xml:space="preserve"> </v>
      </c>
      <c r="V581" s="148" t="str">
        <f>IFERROR(VLOOKUP(Open[[#This Row],[SM LT O A 2.9.23 R]],$AZ$7:$BA$101,2,0)*V$5," ")</f>
        <v xml:space="preserve"> </v>
      </c>
      <c r="W581" s="148" t="str">
        <f>IFERROR(VLOOKUP(Open[[#This Row],[SM LT O B 2.9.23 R]],$AZ$7:$BA$101,2,0)*W$5," ")</f>
        <v xml:space="preserve"> </v>
      </c>
      <c r="X581" s="148" t="str">
        <f>IFERROR(VLOOKUP(Open[[#This Row],[TS LA O 16.9.23 R]],$AZ$7:$BA$101,2,0)*X$5," ")</f>
        <v xml:space="preserve"> </v>
      </c>
      <c r="Y581" s="148" t="str">
        <f>IFERROR(VLOOKUP(Open[[#This Row],[TS ZH O 8.10.23 R]],$AZ$7:$BA$101,2,0)*Y$5," ")</f>
        <v xml:space="preserve"> </v>
      </c>
      <c r="Z581" s="148" t="str">
        <f>IFERROR(VLOOKUP(Open[[#This Row],[TS ZH O/A 6.1.24 R]],$AZ$7:$BA$101,2,0)*Z$5," ")</f>
        <v xml:space="preserve"> </v>
      </c>
      <c r="AA581" s="148" t="str">
        <f>IFERROR(VLOOKUP(Open[[#This Row],[TS ZH O/B 6.1.24 R]],$AZ$7:$BA$101,2,0)*AA$5," ")</f>
        <v xml:space="preserve"> </v>
      </c>
      <c r="AB581" s="148" t="str">
        <f>IFERROR(VLOOKUP(Open[[#This Row],[TS SH O 13.1.24 R]],$AZ$7:$BA$101,2,0)*AB$5," ")</f>
        <v xml:space="preserve"> </v>
      </c>
      <c r="AC581">
        <v>0</v>
      </c>
      <c r="AD581">
        <v>0</v>
      </c>
      <c r="AE581">
        <v>0</v>
      </c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</row>
    <row r="582" spans="1:48">
      <c r="A582" s="53">
        <f>RANK(Open[[#This Row],[PR Punkte]],Open[PR Punkte],0)</f>
        <v>332</v>
      </c>
      <c r="B582">
        <f>IF(Open[[#This Row],[PR Rang beim letzten Turnier]]&gt;Open[[#This Row],[PR Rang]],1,IF(Open[[#This Row],[PR Rang beim letzten Turnier]]=Open[[#This Row],[PR Rang]],0,-1))</f>
        <v>0</v>
      </c>
      <c r="C582" s="53">
        <f>RANK(Open[[#This Row],[PR Punkte]],Open[PR Punkte],0)</f>
        <v>332</v>
      </c>
      <c r="D582" s="1" t="s">
        <v>518</v>
      </c>
      <c r="E582" t="s">
        <v>10</v>
      </c>
      <c r="F582" s="99">
        <f>SUM(Open[[#This Row],[PR 1]:[PR 3]])</f>
        <v>0</v>
      </c>
      <c r="G582" s="52">
        <f>LARGE(Open[[#This Row],[TS ZH O/B 26.03.23]:[PR3]],1)</f>
        <v>0</v>
      </c>
      <c r="H582" s="52">
        <f>LARGE(Open[[#This Row],[TS ZH O/B 26.03.23]:[PR3]],2)</f>
        <v>0</v>
      </c>
      <c r="I582" s="52">
        <f>LARGE(Open[[#This Row],[TS ZH O/B 26.03.23]:[PR3]],3)</f>
        <v>0</v>
      </c>
      <c r="J582" s="1">
        <f t="shared" si="16"/>
        <v>332</v>
      </c>
      <c r="K582" s="52">
        <f t="shared" si="17"/>
        <v>0</v>
      </c>
      <c r="L582" s="52" t="str">
        <f>IFERROR(VLOOKUP(Open[[#This Row],[TS ZH O/B 26.03.23 Rang]],$AZ$7:$BA$101,2,0)*L$5," ")</f>
        <v xml:space="preserve"> </v>
      </c>
      <c r="M582" s="52" t="str">
        <f>IFERROR(VLOOKUP(Open[[#This Row],[TS SG O 29.04.23 Rang]],$AZ$7:$BA$101,2,0)*M$5," ")</f>
        <v xml:space="preserve"> </v>
      </c>
      <c r="N582" s="52" t="str">
        <f>IFERROR(VLOOKUP(Open[[#This Row],[TS ES O 11.06.23 Rang]],$AZ$7:$BA$101,2,0)*N$5," ")</f>
        <v xml:space="preserve"> </v>
      </c>
      <c r="O582" s="52" t="str">
        <f>IFERROR(VLOOKUP(Open[[#This Row],[TS SH O 24.06.23 Rang]],$AZ$7:$BA$101,2,0)*O$5," ")</f>
        <v xml:space="preserve"> </v>
      </c>
      <c r="P582" s="52" t="str">
        <f>IFERROR(VLOOKUP(Open[[#This Row],[TS LU O A 1.6.23 R]],$AZ$7:$BA$101,2,0)*P$5," ")</f>
        <v xml:space="preserve"> </v>
      </c>
      <c r="Q582" s="52" t="str">
        <f>IFERROR(VLOOKUP(Open[[#This Row],[TS LU O B 1.6.23 R]],$AZ$7:$BA$101,2,0)*Q$5," ")</f>
        <v xml:space="preserve"> </v>
      </c>
      <c r="R582" s="52" t="str">
        <f>IFERROR(VLOOKUP(Open[[#This Row],[TS ZH O/A 8.7.23 R]],$AZ$7:$BA$101,2,0)*R$5," ")</f>
        <v xml:space="preserve"> </v>
      </c>
      <c r="S582" s="148" t="str">
        <f>IFERROR(VLOOKUP(Open[[#This Row],[TS ZH O/B 8.7.23 R]],$AZ$7:$BA$101,2,0)*S$5," ")</f>
        <v xml:space="preserve"> </v>
      </c>
      <c r="T582" s="148" t="str">
        <f>IFERROR(VLOOKUP(Open[[#This Row],[TS BA O A 12.08.23 R]],$AZ$7:$BA$101,2,0)*T$5," ")</f>
        <v xml:space="preserve"> </v>
      </c>
      <c r="U582" s="148" t="str">
        <f>IFERROR(VLOOKUP(Open[[#This Row],[TS BA O B 12.08.23  R]],$AZ$7:$BA$101,2,0)*U$5," ")</f>
        <v xml:space="preserve"> </v>
      </c>
      <c r="V582" s="148" t="str">
        <f>IFERROR(VLOOKUP(Open[[#This Row],[SM LT O A 2.9.23 R]],$AZ$7:$BA$101,2,0)*V$5," ")</f>
        <v xml:space="preserve"> </v>
      </c>
      <c r="W582" s="148" t="str">
        <f>IFERROR(VLOOKUP(Open[[#This Row],[SM LT O B 2.9.23 R]],$AZ$7:$BA$101,2,0)*W$5," ")</f>
        <v xml:space="preserve"> </v>
      </c>
      <c r="X582" s="148" t="str">
        <f>IFERROR(VLOOKUP(Open[[#This Row],[TS LA O 16.9.23 R]],$AZ$7:$BA$101,2,0)*X$5," ")</f>
        <v xml:space="preserve"> </v>
      </c>
      <c r="Y582" s="148" t="str">
        <f>IFERROR(VLOOKUP(Open[[#This Row],[TS ZH O 8.10.23 R]],$AZ$7:$BA$101,2,0)*Y$5," ")</f>
        <v xml:space="preserve"> </v>
      </c>
      <c r="Z582" s="148" t="str">
        <f>IFERROR(VLOOKUP(Open[[#This Row],[TS ZH O/A 6.1.24 R]],$AZ$7:$BA$101,2,0)*Z$5," ")</f>
        <v xml:space="preserve"> </v>
      </c>
      <c r="AA582" s="148" t="str">
        <f>IFERROR(VLOOKUP(Open[[#This Row],[TS ZH O/B 6.1.24 R]],$AZ$7:$BA$101,2,0)*AA$5," ")</f>
        <v xml:space="preserve"> </v>
      </c>
      <c r="AB582" s="148" t="str">
        <f>IFERROR(VLOOKUP(Open[[#This Row],[TS SH O 13.1.24 R]],$AZ$7:$BA$101,2,0)*AB$5," ")</f>
        <v xml:space="preserve"> </v>
      </c>
      <c r="AC582">
        <v>0</v>
      </c>
      <c r="AD582">
        <v>0</v>
      </c>
      <c r="AE582">
        <v>0</v>
      </c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</row>
    <row r="583" spans="1:48">
      <c r="A583" s="53">
        <f>RANK(Open[[#This Row],[PR Punkte]],Open[PR Punkte],0)</f>
        <v>332</v>
      </c>
      <c r="B583">
        <f>IF(Open[[#This Row],[PR Rang beim letzten Turnier]]&gt;Open[[#This Row],[PR Rang]],1,IF(Open[[#This Row],[PR Rang beim letzten Turnier]]=Open[[#This Row],[PR Rang]],0,-1))</f>
        <v>0</v>
      </c>
      <c r="C583" s="53">
        <f>RANK(Open[[#This Row],[PR Punkte]],Open[PR Punkte],0)</f>
        <v>332</v>
      </c>
      <c r="D583" s="1" t="s">
        <v>520</v>
      </c>
      <c r="E583" t="s">
        <v>10</v>
      </c>
      <c r="F583" s="99">
        <f>SUM(Open[[#This Row],[PR 1]:[PR 3]])</f>
        <v>0</v>
      </c>
      <c r="G583" s="52">
        <f>LARGE(Open[[#This Row],[TS ZH O/B 26.03.23]:[PR3]],1)</f>
        <v>0</v>
      </c>
      <c r="H583" s="52">
        <f>LARGE(Open[[#This Row],[TS ZH O/B 26.03.23]:[PR3]],2)</f>
        <v>0</v>
      </c>
      <c r="I583" s="52">
        <f>LARGE(Open[[#This Row],[TS ZH O/B 26.03.23]:[PR3]],3)</f>
        <v>0</v>
      </c>
      <c r="J583" s="1">
        <f t="shared" ref="J583:J646" si="18">RANK(K583,$K$7:$K$944,0)</f>
        <v>332</v>
      </c>
      <c r="K583" s="52">
        <f t="shared" ref="K583:K646" si="19">SUM(L583:AE583)</f>
        <v>0</v>
      </c>
      <c r="L583" s="52" t="str">
        <f>IFERROR(VLOOKUP(Open[[#This Row],[TS ZH O/B 26.03.23 Rang]],$AZ$7:$BA$101,2,0)*L$5," ")</f>
        <v xml:space="preserve"> </v>
      </c>
      <c r="M583" s="52" t="str">
        <f>IFERROR(VLOOKUP(Open[[#This Row],[TS SG O 29.04.23 Rang]],$AZ$7:$BA$101,2,0)*M$5," ")</f>
        <v xml:space="preserve"> </v>
      </c>
      <c r="N583" s="52" t="str">
        <f>IFERROR(VLOOKUP(Open[[#This Row],[TS ES O 11.06.23 Rang]],$AZ$7:$BA$101,2,0)*N$5," ")</f>
        <v xml:space="preserve"> </v>
      </c>
      <c r="O583" s="52" t="str">
        <f>IFERROR(VLOOKUP(Open[[#This Row],[TS SH O 24.06.23 Rang]],$AZ$7:$BA$101,2,0)*O$5," ")</f>
        <v xml:space="preserve"> </v>
      </c>
      <c r="P583" s="52" t="str">
        <f>IFERROR(VLOOKUP(Open[[#This Row],[TS LU O A 1.6.23 R]],$AZ$7:$BA$101,2,0)*P$5," ")</f>
        <v xml:space="preserve"> </v>
      </c>
      <c r="Q583" s="52" t="str">
        <f>IFERROR(VLOOKUP(Open[[#This Row],[TS LU O B 1.6.23 R]],$AZ$7:$BA$101,2,0)*Q$5," ")</f>
        <v xml:space="preserve"> </v>
      </c>
      <c r="R583" s="52" t="str">
        <f>IFERROR(VLOOKUP(Open[[#This Row],[TS ZH O/A 8.7.23 R]],$AZ$7:$BA$101,2,0)*R$5," ")</f>
        <v xml:space="preserve"> </v>
      </c>
      <c r="S583" s="148" t="str">
        <f>IFERROR(VLOOKUP(Open[[#This Row],[TS ZH O/B 8.7.23 R]],$AZ$7:$BA$101,2,0)*S$5," ")</f>
        <v xml:space="preserve"> </v>
      </c>
      <c r="T583" s="148" t="str">
        <f>IFERROR(VLOOKUP(Open[[#This Row],[TS BA O A 12.08.23 R]],$AZ$7:$BA$101,2,0)*T$5," ")</f>
        <v xml:space="preserve"> </v>
      </c>
      <c r="U583" s="148" t="str">
        <f>IFERROR(VLOOKUP(Open[[#This Row],[TS BA O B 12.08.23  R]],$AZ$7:$BA$101,2,0)*U$5," ")</f>
        <v xml:space="preserve"> </v>
      </c>
      <c r="V583" s="148" t="str">
        <f>IFERROR(VLOOKUP(Open[[#This Row],[SM LT O A 2.9.23 R]],$AZ$7:$BA$101,2,0)*V$5," ")</f>
        <v xml:space="preserve"> </v>
      </c>
      <c r="W583" s="148" t="str">
        <f>IFERROR(VLOOKUP(Open[[#This Row],[SM LT O B 2.9.23 R]],$AZ$7:$BA$101,2,0)*W$5," ")</f>
        <v xml:space="preserve"> </v>
      </c>
      <c r="X583" s="148" t="str">
        <f>IFERROR(VLOOKUP(Open[[#This Row],[TS LA O 16.9.23 R]],$AZ$7:$BA$101,2,0)*X$5," ")</f>
        <v xml:space="preserve"> </v>
      </c>
      <c r="Y583" s="148" t="str">
        <f>IFERROR(VLOOKUP(Open[[#This Row],[TS ZH O 8.10.23 R]],$AZ$7:$BA$101,2,0)*Y$5," ")</f>
        <v xml:space="preserve"> </v>
      </c>
      <c r="Z583" s="148" t="str">
        <f>IFERROR(VLOOKUP(Open[[#This Row],[TS ZH O/A 6.1.24 R]],$AZ$7:$BA$101,2,0)*Z$5," ")</f>
        <v xml:space="preserve"> </v>
      </c>
      <c r="AA583" s="148" t="str">
        <f>IFERROR(VLOOKUP(Open[[#This Row],[TS ZH O/B 6.1.24 R]],$AZ$7:$BA$101,2,0)*AA$5," ")</f>
        <v xml:space="preserve"> </v>
      </c>
      <c r="AB583" s="148" t="str">
        <f>IFERROR(VLOOKUP(Open[[#This Row],[TS SH O 13.1.24 R]],$AZ$7:$BA$101,2,0)*AB$5," ")</f>
        <v xml:space="preserve"> </v>
      </c>
      <c r="AC583">
        <v>0</v>
      </c>
      <c r="AD583">
        <v>0</v>
      </c>
      <c r="AE583">
        <v>0</v>
      </c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</row>
    <row r="584" spans="1:48">
      <c r="A584" s="53">
        <f>RANK(Open[[#This Row],[PR Punkte]],Open[PR Punkte],0)</f>
        <v>332</v>
      </c>
      <c r="B584">
        <f>IF(Open[[#This Row],[PR Rang beim letzten Turnier]]&gt;Open[[#This Row],[PR Rang]],1,IF(Open[[#This Row],[PR Rang beim letzten Turnier]]=Open[[#This Row],[PR Rang]],0,-1))</f>
        <v>0</v>
      </c>
      <c r="C584" s="53">
        <f>RANK(Open[[#This Row],[PR Punkte]],Open[PR Punkte],0)</f>
        <v>332</v>
      </c>
      <c r="D584" s="7" t="s">
        <v>271</v>
      </c>
      <c r="E584" t="s">
        <v>10</v>
      </c>
      <c r="F584" s="52">
        <f>SUM(Open[[#This Row],[PR 1]:[PR 3]])</f>
        <v>0</v>
      </c>
      <c r="G584" s="52">
        <f>LARGE(Open[[#This Row],[TS ZH O/B 26.03.23]:[PR3]],1)</f>
        <v>0</v>
      </c>
      <c r="H584" s="52">
        <f>LARGE(Open[[#This Row],[TS ZH O/B 26.03.23]:[PR3]],2)</f>
        <v>0</v>
      </c>
      <c r="I584" s="52">
        <f>LARGE(Open[[#This Row],[TS ZH O/B 26.03.23]:[PR3]],3)</f>
        <v>0</v>
      </c>
      <c r="J584" s="1">
        <f t="shared" si="18"/>
        <v>332</v>
      </c>
      <c r="K584" s="52">
        <f t="shared" si="19"/>
        <v>0</v>
      </c>
      <c r="L584" s="52" t="str">
        <f>IFERROR(VLOOKUP(Open[[#This Row],[TS ZH O/B 26.03.23 Rang]],$AZ$7:$BA$101,2,0)*L$5," ")</f>
        <v xml:space="preserve"> </v>
      </c>
      <c r="M584" s="52" t="str">
        <f>IFERROR(VLOOKUP(Open[[#This Row],[TS SG O 29.04.23 Rang]],$AZ$7:$BA$101,2,0)*M$5," ")</f>
        <v xml:space="preserve"> </v>
      </c>
      <c r="N584" s="52" t="str">
        <f>IFERROR(VLOOKUP(Open[[#This Row],[TS ES O 11.06.23 Rang]],$AZ$7:$BA$101,2,0)*N$5," ")</f>
        <v xml:space="preserve"> </v>
      </c>
      <c r="O584" s="52" t="str">
        <f>IFERROR(VLOOKUP(Open[[#This Row],[TS SH O 24.06.23 Rang]],$AZ$7:$BA$101,2,0)*O$5," ")</f>
        <v xml:space="preserve"> </v>
      </c>
      <c r="P584" s="52" t="str">
        <f>IFERROR(VLOOKUP(Open[[#This Row],[TS LU O A 1.6.23 R]],$AZ$7:$BA$101,2,0)*P$5," ")</f>
        <v xml:space="preserve"> </v>
      </c>
      <c r="Q584" s="52" t="str">
        <f>IFERROR(VLOOKUP(Open[[#This Row],[TS LU O B 1.6.23 R]],$AZ$7:$BA$101,2,0)*Q$5," ")</f>
        <v xml:space="preserve"> </v>
      </c>
      <c r="R584" s="52" t="str">
        <f>IFERROR(VLOOKUP(Open[[#This Row],[TS ZH O/A 8.7.23 R]],$AZ$7:$BA$101,2,0)*R$5," ")</f>
        <v xml:space="preserve"> </v>
      </c>
      <c r="S584" s="148" t="str">
        <f>IFERROR(VLOOKUP(Open[[#This Row],[TS ZH O/B 8.7.23 R]],$AZ$7:$BA$101,2,0)*S$5," ")</f>
        <v xml:space="preserve"> </v>
      </c>
      <c r="T584" s="148" t="str">
        <f>IFERROR(VLOOKUP(Open[[#This Row],[TS BA O A 12.08.23 R]],$AZ$7:$BA$101,2,0)*T$5," ")</f>
        <v xml:space="preserve"> </v>
      </c>
      <c r="U584" s="148" t="str">
        <f>IFERROR(VLOOKUP(Open[[#This Row],[TS BA O B 12.08.23  R]],$AZ$7:$BA$101,2,0)*U$5," ")</f>
        <v xml:space="preserve"> </v>
      </c>
      <c r="V584" s="148" t="str">
        <f>IFERROR(VLOOKUP(Open[[#This Row],[SM LT O A 2.9.23 R]],$AZ$7:$BA$101,2,0)*V$5," ")</f>
        <v xml:space="preserve"> </v>
      </c>
      <c r="W584" s="148" t="str">
        <f>IFERROR(VLOOKUP(Open[[#This Row],[SM LT O B 2.9.23 R]],$AZ$7:$BA$101,2,0)*W$5," ")</f>
        <v xml:space="preserve"> </v>
      </c>
      <c r="X584" s="148" t="str">
        <f>IFERROR(VLOOKUP(Open[[#This Row],[TS LA O 16.9.23 R]],$AZ$7:$BA$101,2,0)*X$5," ")</f>
        <v xml:space="preserve"> </v>
      </c>
      <c r="Y584" s="148" t="str">
        <f>IFERROR(VLOOKUP(Open[[#This Row],[TS ZH O 8.10.23 R]],$AZ$7:$BA$101,2,0)*Y$5," ")</f>
        <v xml:space="preserve"> </v>
      </c>
      <c r="Z584" s="148" t="str">
        <f>IFERROR(VLOOKUP(Open[[#This Row],[TS ZH O/A 6.1.24 R]],$AZ$7:$BA$101,2,0)*Z$5," ")</f>
        <v xml:space="preserve"> </v>
      </c>
      <c r="AA584" s="148" t="str">
        <f>IFERROR(VLOOKUP(Open[[#This Row],[TS ZH O/B 6.1.24 R]],$AZ$7:$BA$101,2,0)*AA$5," ")</f>
        <v xml:space="preserve"> </v>
      </c>
      <c r="AB584" s="148" t="str">
        <f>IFERROR(VLOOKUP(Open[[#This Row],[TS SH O 13.1.24 R]],$AZ$7:$BA$101,2,0)*AB$5," ")</f>
        <v xml:space="preserve"> </v>
      </c>
      <c r="AC584">
        <v>0</v>
      </c>
      <c r="AD584">
        <v>0</v>
      </c>
      <c r="AE584">
        <v>0</v>
      </c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</row>
    <row r="585" spans="1:48">
      <c r="A585" s="53">
        <f>RANK(Open[[#This Row],[PR Punkte]],Open[PR Punkte],0)</f>
        <v>332</v>
      </c>
      <c r="B585">
        <f>IF(Open[[#This Row],[PR Rang beim letzten Turnier]]&gt;Open[[#This Row],[PR Rang]],1,IF(Open[[#This Row],[PR Rang beim letzten Turnier]]=Open[[#This Row],[PR Rang]],0,-1))</f>
        <v>0</v>
      </c>
      <c r="C585" s="53">
        <f>RANK(Open[[#This Row],[PR Punkte]],Open[PR Punkte],0)</f>
        <v>332</v>
      </c>
      <c r="D585" s="7" t="s">
        <v>255</v>
      </c>
      <c r="E585" t="s">
        <v>10</v>
      </c>
      <c r="F585" s="52">
        <f>SUM(Open[[#This Row],[PR 1]:[PR 3]])</f>
        <v>0</v>
      </c>
      <c r="G585" s="52">
        <f>LARGE(Open[[#This Row],[TS ZH O/B 26.03.23]:[PR3]],1)</f>
        <v>0</v>
      </c>
      <c r="H585" s="52">
        <f>LARGE(Open[[#This Row],[TS ZH O/B 26.03.23]:[PR3]],2)</f>
        <v>0</v>
      </c>
      <c r="I585" s="52">
        <f>LARGE(Open[[#This Row],[TS ZH O/B 26.03.23]:[PR3]],3)</f>
        <v>0</v>
      </c>
      <c r="J585" s="1">
        <f t="shared" si="18"/>
        <v>332</v>
      </c>
      <c r="K585" s="52">
        <f t="shared" si="19"/>
        <v>0</v>
      </c>
      <c r="L585" s="52" t="str">
        <f>IFERROR(VLOOKUP(Open[[#This Row],[TS ZH O/B 26.03.23 Rang]],$AZ$7:$BA$101,2,0)*L$5," ")</f>
        <v xml:space="preserve"> </v>
      </c>
      <c r="M585" s="52" t="str">
        <f>IFERROR(VLOOKUP(Open[[#This Row],[TS SG O 29.04.23 Rang]],$AZ$7:$BA$101,2,0)*M$5," ")</f>
        <v xml:space="preserve"> </v>
      </c>
      <c r="N585" s="52" t="str">
        <f>IFERROR(VLOOKUP(Open[[#This Row],[TS ES O 11.06.23 Rang]],$AZ$7:$BA$101,2,0)*N$5," ")</f>
        <v xml:space="preserve"> </v>
      </c>
      <c r="O585" s="52" t="str">
        <f>IFERROR(VLOOKUP(Open[[#This Row],[TS SH O 24.06.23 Rang]],$AZ$7:$BA$101,2,0)*O$5," ")</f>
        <v xml:space="preserve"> </v>
      </c>
      <c r="P585" s="52" t="str">
        <f>IFERROR(VLOOKUP(Open[[#This Row],[TS LU O A 1.6.23 R]],$AZ$7:$BA$101,2,0)*P$5," ")</f>
        <v xml:space="preserve"> </v>
      </c>
      <c r="Q585" s="52" t="str">
        <f>IFERROR(VLOOKUP(Open[[#This Row],[TS LU O B 1.6.23 R]],$AZ$7:$BA$101,2,0)*Q$5," ")</f>
        <v xml:space="preserve"> </v>
      </c>
      <c r="R585" s="52" t="str">
        <f>IFERROR(VLOOKUP(Open[[#This Row],[TS ZH O/A 8.7.23 R]],$AZ$7:$BA$101,2,0)*R$5," ")</f>
        <v xml:space="preserve"> </v>
      </c>
      <c r="S585" s="148" t="str">
        <f>IFERROR(VLOOKUP(Open[[#This Row],[TS ZH O/B 8.7.23 R]],$AZ$7:$BA$101,2,0)*S$5," ")</f>
        <v xml:space="preserve"> </v>
      </c>
      <c r="T585" s="148" t="str">
        <f>IFERROR(VLOOKUP(Open[[#This Row],[TS BA O A 12.08.23 R]],$AZ$7:$BA$101,2,0)*T$5," ")</f>
        <v xml:space="preserve"> </v>
      </c>
      <c r="U585" s="148" t="str">
        <f>IFERROR(VLOOKUP(Open[[#This Row],[TS BA O B 12.08.23  R]],$AZ$7:$BA$101,2,0)*U$5," ")</f>
        <v xml:space="preserve"> </v>
      </c>
      <c r="V585" s="148" t="str">
        <f>IFERROR(VLOOKUP(Open[[#This Row],[SM LT O A 2.9.23 R]],$AZ$7:$BA$101,2,0)*V$5," ")</f>
        <v xml:space="preserve"> </v>
      </c>
      <c r="W585" s="148" t="str">
        <f>IFERROR(VLOOKUP(Open[[#This Row],[SM LT O B 2.9.23 R]],$AZ$7:$BA$101,2,0)*W$5," ")</f>
        <v xml:space="preserve"> </v>
      </c>
      <c r="X585" s="148" t="str">
        <f>IFERROR(VLOOKUP(Open[[#This Row],[TS LA O 16.9.23 R]],$AZ$7:$BA$101,2,0)*X$5," ")</f>
        <v xml:space="preserve"> </v>
      </c>
      <c r="Y585" s="148" t="str">
        <f>IFERROR(VLOOKUP(Open[[#This Row],[TS ZH O 8.10.23 R]],$AZ$7:$BA$101,2,0)*Y$5," ")</f>
        <v xml:space="preserve"> </v>
      </c>
      <c r="Z585" s="148" t="str">
        <f>IFERROR(VLOOKUP(Open[[#This Row],[TS ZH O/A 6.1.24 R]],$AZ$7:$BA$101,2,0)*Z$5," ")</f>
        <v xml:space="preserve"> </v>
      </c>
      <c r="AA585" s="148" t="str">
        <f>IFERROR(VLOOKUP(Open[[#This Row],[TS ZH O/B 6.1.24 R]],$AZ$7:$BA$101,2,0)*AA$5," ")</f>
        <v xml:space="preserve"> </v>
      </c>
      <c r="AB585" s="148" t="str">
        <f>IFERROR(VLOOKUP(Open[[#This Row],[TS SH O 13.1.24 R]],$AZ$7:$BA$101,2,0)*AB$5," ")</f>
        <v xml:space="preserve"> </v>
      </c>
      <c r="AC585">
        <v>0</v>
      </c>
      <c r="AD585">
        <v>0</v>
      </c>
      <c r="AE585">
        <v>0</v>
      </c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</row>
    <row r="586" spans="1:48">
      <c r="A586" s="53">
        <f>RANK(Open[[#This Row],[PR Punkte]],Open[PR Punkte],0)</f>
        <v>332</v>
      </c>
      <c r="B586">
        <f>IF(Open[[#This Row],[PR Rang beim letzten Turnier]]&gt;Open[[#This Row],[PR Rang]],1,IF(Open[[#This Row],[PR Rang beim letzten Turnier]]=Open[[#This Row],[PR Rang]],0,-1))</f>
        <v>0</v>
      </c>
      <c r="C586" s="53">
        <f>RANK(Open[[#This Row],[PR Punkte]],Open[PR Punkte],0)</f>
        <v>332</v>
      </c>
      <c r="D586" s="7" t="s">
        <v>337</v>
      </c>
      <c r="E586" t="s">
        <v>10</v>
      </c>
      <c r="F586" s="52">
        <f>SUM(Open[[#This Row],[PR 1]:[PR 3]])</f>
        <v>0</v>
      </c>
      <c r="G586" s="52">
        <f>LARGE(Open[[#This Row],[TS ZH O/B 26.03.23]:[PR3]],1)</f>
        <v>0</v>
      </c>
      <c r="H586" s="52">
        <f>LARGE(Open[[#This Row],[TS ZH O/B 26.03.23]:[PR3]],2)</f>
        <v>0</v>
      </c>
      <c r="I586" s="52">
        <f>LARGE(Open[[#This Row],[TS ZH O/B 26.03.23]:[PR3]],3)</f>
        <v>0</v>
      </c>
      <c r="J586" s="1">
        <f t="shared" si="18"/>
        <v>332</v>
      </c>
      <c r="K586" s="52">
        <f t="shared" si="19"/>
        <v>0</v>
      </c>
      <c r="L586" s="52" t="str">
        <f>IFERROR(VLOOKUP(Open[[#This Row],[TS ZH O/B 26.03.23 Rang]],$AZ$7:$BA$101,2,0)*L$5," ")</f>
        <v xml:space="preserve"> </v>
      </c>
      <c r="M586" s="52" t="str">
        <f>IFERROR(VLOOKUP(Open[[#This Row],[TS SG O 29.04.23 Rang]],$AZ$7:$BA$101,2,0)*M$5," ")</f>
        <v xml:space="preserve"> </v>
      </c>
      <c r="N586" s="52" t="str">
        <f>IFERROR(VLOOKUP(Open[[#This Row],[TS ES O 11.06.23 Rang]],$AZ$7:$BA$101,2,0)*N$5," ")</f>
        <v xml:space="preserve"> </v>
      </c>
      <c r="O586" s="52" t="str">
        <f>IFERROR(VLOOKUP(Open[[#This Row],[TS SH O 24.06.23 Rang]],$AZ$7:$BA$101,2,0)*O$5," ")</f>
        <v xml:space="preserve"> </v>
      </c>
      <c r="P586" s="52" t="str">
        <f>IFERROR(VLOOKUP(Open[[#This Row],[TS LU O A 1.6.23 R]],$AZ$7:$BA$101,2,0)*P$5," ")</f>
        <v xml:space="preserve"> </v>
      </c>
      <c r="Q586" s="52" t="str">
        <f>IFERROR(VLOOKUP(Open[[#This Row],[TS LU O B 1.6.23 R]],$AZ$7:$BA$101,2,0)*Q$5," ")</f>
        <v xml:space="preserve"> </v>
      </c>
      <c r="R586" s="52" t="str">
        <f>IFERROR(VLOOKUP(Open[[#This Row],[TS ZH O/A 8.7.23 R]],$AZ$7:$BA$101,2,0)*R$5," ")</f>
        <v xml:space="preserve"> </v>
      </c>
      <c r="S586" s="148" t="str">
        <f>IFERROR(VLOOKUP(Open[[#This Row],[TS ZH O/B 8.7.23 R]],$AZ$7:$BA$101,2,0)*S$5," ")</f>
        <v xml:space="preserve"> </v>
      </c>
      <c r="T586" s="148" t="str">
        <f>IFERROR(VLOOKUP(Open[[#This Row],[TS BA O A 12.08.23 R]],$AZ$7:$BA$101,2,0)*T$5," ")</f>
        <v xml:space="preserve"> </v>
      </c>
      <c r="U586" s="148" t="str">
        <f>IFERROR(VLOOKUP(Open[[#This Row],[TS BA O B 12.08.23  R]],$AZ$7:$BA$101,2,0)*U$5," ")</f>
        <v xml:space="preserve"> </v>
      </c>
      <c r="V586" s="148" t="str">
        <f>IFERROR(VLOOKUP(Open[[#This Row],[SM LT O A 2.9.23 R]],$AZ$7:$BA$101,2,0)*V$5," ")</f>
        <v xml:space="preserve"> </v>
      </c>
      <c r="W586" s="148" t="str">
        <f>IFERROR(VLOOKUP(Open[[#This Row],[SM LT O B 2.9.23 R]],$AZ$7:$BA$101,2,0)*W$5," ")</f>
        <v xml:space="preserve"> </v>
      </c>
      <c r="X586" s="148" t="str">
        <f>IFERROR(VLOOKUP(Open[[#This Row],[TS LA O 16.9.23 R]],$AZ$7:$BA$101,2,0)*X$5," ")</f>
        <v xml:space="preserve"> </v>
      </c>
      <c r="Y586" s="148" t="str">
        <f>IFERROR(VLOOKUP(Open[[#This Row],[TS ZH O 8.10.23 R]],$AZ$7:$BA$101,2,0)*Y$5," ")</f>
        <v xml:space="preserve"> </v>
      </c>
      <c r="Z586" s="148" t="str">
        <f>IFERROR(VLOOKUP(Open[[#This Row],[TS ZH O/A 6.1.24 R]],$AZ$7:$BA$101,2,0)*Z$5," ")</f>
        <v xml:space="preserve"> </v>
      </c>
      <c r="AA586" s="148" t="str">
        <f>IFERROR(VLOOKUP(Open[[#This Row],[TS ZH O/B 6.1.24 R]],$AZ$7:$BA$101,2,0)*AA$5," ")</f>
        <v xml:space="preserve"> </v>
      </c>
      <c r="AB586" s="148" t="str">
        <f>IFERROR(VLOOKUP(Open[[#This Row],[TS SH O 13.1.24 R]],$AZ$7:$BA$101,2,0)*AB$5," ")</f>
        <v xml:space="preserve"> </v>
      </c>
      <c r="AC586">
        <v>0</v>
      </c>
      <c r="AD586">
        <v>0</v>
      </c>
      <c r="AE586">
        <v>0</v>
      </c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</row>
    <row r="587" spans="1:48">
      <c r="A587" s="53">
        <f>RANK(Open[[#This Row],[PR Punkte]],Open[PR Punkte],0)</f>
        <v>332</v>
      </c>
      <c r="B587">
        <f>IF(Open[[#This Row],[PR Rang beim letzten Turnier]]&gt;Open[[#This Row],[PR Rang]],1,IF(Open[[#This Row],[PR Rang beim letzten Turnier]]=Open[[#This Row],[PR Rang]],0,-1))</f>
        <v>0</v>
      </c>
      <c r="C587" s="53">
        <f>RANK(Open[[#This Row],[PR Punkte]],Open[PR Punkte],0)</f>
        <v>332</v>
      </c>
      <c r="D587" s="7" t="s">
        <v>254</v>
      </c>
      <c r="E587" t="s">
        <v>10</v>
      </c>
      <c r="F587" s="52">
        <f>SUM(Open[[#This Row],[PR 1]:[PR 3]])</f>
        <v>0</v>
      </c>
      <c r="G587" s="52">
        <f>LARGE(Open[[#This Row],[TS ZH O/B 26.03.23]:[PR3]],1)</f>
        <v>0</v>
      </c>
      <c r="H587" s="52">
        <f>LARGE(Open[[#This Row],[TS ZH O/B 26.03.23]:[PR3]],2)</f>
        <v>0</v>
      </c>
      <c r="I587" s="52">
        <f>LARGE(Open[[#This Row],[TS ZH O/B 26.03.23]:[PR3]],3)</f>
        <v>0</v>
      </c>
      <c r="J587" s="1">
        <f t="shared" si="18"/>
        <v>332</v>
      </c>
      <c r="K587" s="52">
        <f t="shared" si="19"/>
        <v>0</v>
      </c>
      <c r="L587" s="52" t="str">
        <f>IFERROR(VLOOKUP(Open[[#This Row],[TS ZH O/B 26.03.23 Rang]],$AZ$7:$BA$101,2,0)*L$5," ")</f>
        <v xml:space="preserve"> </v>
      </c>
      <c r="M587" s="52" t="str">
        <f>IFERROR(VLOOKUP(Open[[#This Row],[TS SG O 29.04.23 Rang]],$AZ$7:$BA$101,2,0)*M$5," ")</f>
        <v xml:space="preserve"> </v>
      </c>
      <c r="N587" s="52" t="str">
        <f>IFERROR(VLOOKUP(Open[[#This Row],[TS ES O 11.06.23 Rang]],$AZ$7:$BA$101,2,0)*N$5," ")</f>
        <v xml:space="preserve"> </v>
      </c>
      <c r="O587" s="52" t="str">
        <f>IFERROR(VLOOKUP(Open[[#This Row],[TS SH O 24.06.23 Rang]],$AZ$7:$BA$101,2,0)*O$5," ")</f>
        <v xml:space="preserve"> </v>
      </c>
      <c r="P587" s="52" t="str">
        <f>IFERROR(VLOOKUP(Open[[#This Row],[TS LU O A 1.6.23 R]],$AZ$7:$BA$101,2,0)*P$5," ")</f>
        <v xml:space="preserve"> </v>
      </c>
      <c r="Q587" s="52" t="str">
        <f>IFERROR(VLOOKUP(Open[[#This Row],[TS LU O B 1.6.23 R]],$AZ$7:$BA$101,2,0)*Q$5," ")</f>
        <v xml:space="preserve"> </v>
      </c>
      <c r="R587" s="52" t="str">
        <f>IFERROR(VLOOKUP(Open[[#This Row],[TS ZH O/A 8.7.23 R]],$AZ$7:$BA$101,2,0)*R$5," ")</f>
        <v xml:space="preserve"> </v>
      </c>
      <c r="S587" s="148" t="str">
        <f>IFERROR(VLOOKUP(Open[[#This Row],[TS ZH O/B 8.7.23 R]],$AZ$7:$BA$101,2,0)*S$5," ")</f>
        <v xml:space="preserve"> </v>
      </c>
      <c r="T587" s="148" t="str">
        <f>IFERROR(VLOOKUP(Open[[#This Row],[TS BA O A 12.08.23 R]],$AZ$7:$BA$101,2,0)*T$5," ")</f>
        <v xml:space="preserve"> </v>
      </c>
      <c r="U587" s="148" t="str">
        <f>IFERROR(VLOOKUP(Open[[#This Row],[TS BA O B 12.08.23  R]],$AZ$7:$BA$101,2,0)*U$5," ")</f>
        <v xml:space="preserve"> </v>
      </c>
      <c r="V587" s="148" t="str">
        <f>IFERROR(VLOOKUP(Open[[#This Row],[SM LT O A 2.9.23 R]],$AZ$7:$BA$101,2,0)*V$5," ")</f>
        <v xml:space="preserve"> </v>
      </c>
      <c r="W587" s="148" t="str">
        <f>IFERROR(VLOOKUP(Open[[#This Row],[SM LT O B 2.9.23 R]],$AZ$7:$BA$101,2,0)*W$5," ")</f>
        <v xml:space="preserve"> </v>
      </c>
      <c r="X587" s="148" t="str">
        <f>IFERROR(VLOOKUP(Open[[#This Row],[TS LA O 16.9.23 R]],$AZ$7:$BA$101,2,0)*X$5," ")</f>
        <v xml:space="preserve"> </v>
      </c>
      <c r="Y587" s="148" t="str">
        <f>IFERROR(VLOOKUP(Open[[#This Row],[TS ZH O 8.10.23 R]],$AZ$7:$BA$101,2,0)*Y$5," ")</f>
        <v xml:space="preserve"> </v>
      </c>
      <c r="Z587" s="148" t="str">
        <f>IFERROR(VLOOKUP(Open[[#This Row],[TS ZH O/A 6.1.24 R]],$AZ$7:$BA$101,2,0)*Z$5," ")</f>
        <v xml:space="preserve"> </v>
      </c>
      <c r="AA587" s="148" t="str">
        <f>IFERROR(VLOOKUP(Open[[#This Row],[TS ZH O/B 6.1.24 R]],$AZ$7:$BA$101,2,0)*AA$5," ")</f>
        <v xml:space="preserve"> </v>
      </c>
      <c r="AB587" s="148" t="str">
        <f>IFERROR(VLOOKUP(Open[[#This Row],[TS SH O 13.1.24 R]],$AZ$7:$BA$101,2,0)*AB$5," ")</f>
        <v xml:space="preserve"> </v>
      </c>
      <c r="AC587">
        <v>0</v>
      </c>
      <c r="AD587">
        <v>0</v>
      </c>
      <c r="AE587">
        <v>0</v>
      </c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</row>
    <row r="588" spans="1:48">
      <c r="A588" s="53">
        <f>RANK(Open[[#This Row],[PR Punkte]],Open[PR Punkte],0)</f>
        <v>332</v>
      </c>
      <c r="B588">
        <f>IF(Open[[#This Row],[PR Rang beim letzten Turnier]]&gt;Open[[#This Row],[PR Rang]],1,IF(Open[[#This Row],[PR Rang beim letzten Turnier]]=Open[[#This Row],[PR Rang]],0,-1))</f>
        <v>0</v>
      </c>
      <c r="C588" s="53">
        <f>RANK(Open[[#This Row],[PR Punkte]],Open[PR Punkte],0)</f>
        <v>332</v>
      </c>
      <c r="D588" s="6" t="s">
        <v>172</v>
      </c>
      <c r="E588" s="6" t="s">
        <v>10</v>
      </c>
      <c r="F588" s="52">
        <f>SUM(Open[[#This Row],[PR 1]:[PR 3]])</f>
        <v>0</v>
      </c>
      <c r="G588" s="52">
        <f>LARGE(Open[[#This Row],[TS ZH O/B 26.03.23]:[PR3]],1)</f>
        <v>0</v>
      </c>
      <c r="H588" s="52">
        <f>LARGE(Open[[#This Row],[TS ZH O/B 26.03.23]:[PR3]],2)</f>
        <v>0</v>
      </c>
      <c r="I588" s="52">
        <f>LARGE(Open[[#This Row],[TS ZH O/B 26.03.23]:[PR3]],3)</f>
        <v>0</v>
      </c>
      <c r="J588" s="1">
        <f t="shared" si="18"/>
        <v>332</v>
      </c>
      <c r="K588" s="52">
        <f t="shared" si="19"/>
        <v>0</v>
      </c>
      <c r="L588" s="52" t="str">
        <f>IFERROR(VLOOKUP(Open[[#This Row],[TS ZH O/B 26.03.23 Rang]],$AZ$7:$BA$101,2,0)*L$5," ")</f>
        <v xml:space="preserve"> </v>
      </c>
      <c r="M588" s="52" t="str">
        <f>IFERROR(VLOOKUP(Open[[#This Row],[TS SG O 29.04.23 Rang]],$AZ$7:$BA$101,2,0)*M$5," ")</f>
        <v xml:space="preserve"> </v>
      </c>
      <c r="N588" s="52" t="str">
        <f>IFERROR(VLOOKUP(Open[[#This Row],[TS ES O 11.06.23 Rang]],$AZ$7:$BA$101,2,0)*N$5," ")</f>
        <v xml:space="preserve"> </v>
      </c>
      <c r="O588" s="52" t="str">
        <f>IFERROR(VLOOKUP(Open[[#This Row],[TS SH O 24.06.23 Rang]],$AZ$7:$BA$101,2,0)*O$5," ")</f>
        <v xml:space="preserve"> </v>
      </c>
      <c r="P588" s="52" t="str">
        <f>IFERROR(VLOOKUP(Open[[#This Row],[TS LU O A 1.6.23 R]],$AZ$7:$BA$101,2,0)*P$5," ")</f>
        <v xml:space="preserve"> </v>
      </c>
      <c r="Q588" s="52" t="str">
        <f>IFERROR(VLOOKUP(Open[[#This Row],[TS LU O B 1.6.23 R]],$AZ$7:$BA$101,2,0)*Q$5," ")</f>
        <v xml:space="preserve"> </v>
      </c>
      <c r="R588" s="52" t="str">
        <f>IFERROR(VLOOKUP(Open[[#This Row],[TS ZH O/A 8.7.23 R]],$AZ$7:$BA$101,2,0)*R$5," ")</f>
        <v xml:space="preserve"> </v>
      </c>
      <c r="S588" s="148" t="str">
        <f>IFERROR(VLOOKUP(Open[[#This Row],[TS ZH O/B 8.7.23 R]],$AZ$7:$BA$101,2,0)*S$5," ")</f>
        <v xml:space="preserve"> </v>
      </c>
      <c r="T588" s="148" t="str">
        <f>IFERROR(VLOOKUP(Open[[#This Row],[TS BA O A 12.08.23 R]],$AZ$7:$BA$101,2,0)*T$5," ")</f>
        <v xml:space="preserve"> </v>
      </c>
      <c r="U588" s="148" t="str">
        <f>IFERROR(VLOOKUP(Open[[#This Row],[TS BA O B 12.08.23  R]],$AZ$7:$BA$101,2,0)*U$5," ")</f>
        <v xml:space="preserve"> </v>
      </c>
      <c r="V588" s="148" t="str">
        <f>IFERROR(VLOOKUP(Open[[#This Row],[SM LT O A 2.9.23 R]],$AZ$7:$BA$101,2,0)*V$5," ")</f>
        <v xml:space="preserve"> </v>
      </c>
      <c r="W588" s="148" t="str">
        <f>IFERROR(VLOOKUP(Open[[#This Row],[SM LT O B 2.9.23 R]],$AZ$7:$BA$101,2,0)*W$5," ")</f>
        <v xml:space="preserve"> </v>
      </c>
      <c r="X588" s="148" t="str">
        <f>IFERROR(VLOOKUP(Open[[#This Row],[TS LA O 16.9.23 R]],$AZ$7:$BA$101,2,0)*X$5," ")</f>
        <v xml:space="preserve"> </v>
      </c>
      <c r="Y588" s="148" t="str">
        <f>IFERROR(VLOOKUP(Open[[#This Row],[TS ZH O 8.10.23 R]],$AZ$7:$BA$101,2,0)*Y$5," ")</f>
        <v xml:space="preserve"> </v>
      </c>
      <c r="Z588" s="148" t="str">
        <f>IFERROR(VLOOKUP(Open[[#This Row],[TS ZH O/A 6.1.24 R]],$AZ$7:$BA$101,2,0)*Z$5," ")</f>
        <v xml:space="preserve"> </v>
      </c>
      <c r="AA588" s="148" t="str">
        <f>IFERROR(VLOOKUP(Open[[#This Row],[TS ZH O/B 6.1.24 R]],$AZ$7:$BA$101,2,0)*AA$5," ")</f>
        <v xml:space="preserve"> </v>
      </c>
      <c r="AB588" s="148" t="str">
        <f>IFERROR(VLOOKUP(Open[[#This Row],[TS SH O 13.1.24 R]],$AZ$7:$BA$101,2,0)*AB$5," ")</f>
        <v xml:space="preserve"> </v>
      </c>
      <c r="AC588">
        <v>0</v>
      </c>
      <c r="AD588">
        <v>0</v>
      </c>
      <c r="AE588">
        <v>0</v>
      </c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</row>
    <row r="589" spans="1:48">
      <c r="A589" s="53">
        <f>RANK(Open[[#This Row],[PR Punkte]],Open[PR Punkte],0)</f>
        <v>332</v>
      </c>
      <c r="B589">
        <f>IF(Open[[#This Row],[PR Rang beim letzten Turnier]]&gt;Open[[#This Row],[PR Rang]],1,IF(Open[[#This Row],[PR Rang beim letzten Turnier]]=Open[[#This Row],[PR Rang]],0,-1))</f>
        <v>0</v>
      </c>
      <c r="C589" s="53">
        <f>RANK(Open[[#This Row],[PR Punkte]],Open[PR Punkte],0)</f>
        <v>332</v>
      </c>
      <c r="D589" t="s">
        <v>66</v>
      </c>
      <c r="E589" s="1" t="s">
        <v>10</v>
      </c>
      <c r="F589" s="52">
        <f>SUM(Open[[#This Row],[PR 1]:[PR 3]])</f>
        <v>0</v>
      </c>
      <c r="G589" s="52">
        <f>LARGE(Open[[#This Row],[TS ZH O/B 26.03.23]:[PR3]],1)</f>
        <v>0</v>
      </c>
      <c r="H589" s="52">
        <f>LARGE(Open[[#This Row],[TS ZH O/B 26.03.23]:[PR3]],2)</f>
        <v>0</v>
      </c>
      <c r="I589" s="52">
        <f>LARGE(Open[[#This Row],[TS ZH O/B 26.03.23]:[PR3]],3)</f>
        <v>0</v>
      </c>
      <c r="J589" s="1">
        <f t="shared" si="18"/>
        <v>332</v>
      </c>
      <c r="K589" s="52">
        <f t="shared" si="19"/>
        <v>0</v>
      </c>
      <c r="L589" s="52" t="str">
        <f>IFERROR(VLOOKUP(Open[[#This Row],[TS ZH O/B 26.03.23 Rang]],$AZ$7:$BA$101,2,0)*L$5," ")</f>
        <v xml:space="preserve"> </v>
      </c>
      <c r="M589" s="52" t="str">
        <f>IFERROR(VLOOKUP(Open[[#This Row],[TS SG O 29.04.23 Rang]],$AZ$7:$BA$101,2,0)*M$5," ")</f>
        <v xml:space="preserve"> </v>
      </c>
      <c r="N589" s="52" t="str">
        <f>IFERROR(VLOOKUP(Open[[#This Row],[TS ES O 11.06.23 Rang]],$AZ$7:$BA$101,2,0)*N$5," ")</f>
        <v xml:space="preserve"> </v>
      </c>
      <c r="O589" s="52" t="str">
        <f>IFERROR(VLOOKUP(Open[[#This Row],[TS SH O 24.06.23 Rang]],$AZ$7:$BA$101,2,0)*O$5," ")</f>
        <v xml:space="preserve"> </v>
      </c>
      <c r="P589" s="52" t="str">
        <f>IFERROR(VLOOKUP(Open[[#This Row],[TS LU O A 1.6.23 R]],$AZ$7:$BA$101,2,0)*P$5," ")</f>
        <v xml:space="preserve"> </v>
      </c>
      <c r="Q589" s="52" t="str">
        <f>IFERROR(VLOOKUP(Open[[#This Row],[TS LU O B 1.6.23 R]],$AZ$7:$BA$101,2,0)*Q$5," ")</f>
        <v xml:space="preserve"> </v>
      </c>
      <c r="R589" s="52" t="str">
        <f>IFERROR(VLOOKUP(Open[[#This Row],[TS ZH O/A 8.7.23 R]],$AZ$7:$BA$101,2,0)*R$5," ")</f>
        <v xml:space="preserve"> </v>
      </c>
      <c r="S589" s="148" t="str">
        <f>IFERROR(VLOOKUP(Open[[#This Row],[TS ZH O/B 8.7.23 R]],$AZ$7:$BA$101,2,0)*S$5," ")</f>
        <v xml:space="preserve"> </v>
      </c>
      <c r="T589" s="148" t="str">
        <f>IFERROR(VLOOKUP(Open[[#This Row],[TS BA O A 12.08.23 R]],$AZ$7:$BA$101,2,0)*T$5," ")</f>
        <v xml:space="preserve"> </v>
      </c>
      <c r="U589" s="148" t="str">
        <f>IFERROR(VLOOKUP(Open[[#This Row],[TS BA O B 12.08.23  R]],$AZ$7:$BA$101,2,0)*U$5," ")</f>
        <v xml:space="preserve"> </v>
      </c>
      <c r="V589" s="148" t="str">
        <f>IFERROR(VLOOKUP(Open[[#This Row],[SM LT O A 2.9.23 R]],$AZ$7:$BA$101,2,0)*V$5," ")</f>
        <v xml:space="preserve"> </v>
      </c>
      <c r="W589" s="148" t="str">
        <f>IFERROR(VLOOKUP(Open[[#This Row],[SM LT O B 2.9.23 R]],$AZ$7:$BA$101,2,0)*W$5," ")</f>
        <v xml:space="preserve"> </v>
      </c>
      <c r="X589" s="148" t="str">
        <f>IFERROR(VLOOKUP(Open[[#This Row],[TS LA O 16.9.23 R]],$AZ$7:$BA$101,2,0)*X$5," ")</f>
        <v xml:space="preserve"> </v>
      </c>
      <c r="Y589" s="148" t="str">
        <f>IFERROR(VLOOKUP(Open[[#This Row],[TS ZH O 8.10.23 R]],$AZ$7:$BA$101,2,0)*Y$5," ")</f>
        <v xml:space="preserve"> </v>
      </c>
      <c r="Z589" s="148" t="str">
        <f>IFERROR(VLOOKUP(Open[[#This Row],[TS ZH O/A 6.1.24 R]],$AZ$7:$BA$101,2,0)*Z$5," ")</f>
        <v xml:space="preserve"> </v>
      </c>
      <c r="AA589" s="148" t="str">
        <f>IFERROR(VLOOKUP(Open[[#This Row],[TS ZH O/B 6.1.24 R]],$AZ$7:$BA$101,2,0)*AA$5," ")</f>
        <v xml:space="preserve"> </v>
      </c>
      <c r="AB589" s="148" t="str">
        <f>IFERROR(VLOOKUP(Open[[#This Row],[TS SH O 13.1.24 R]],$AZ$7:$BA$101,2,0)*AB$5," ")</f>
        <v xml:space="preserve"> </v>
      </c>
      <c r="AC589">
        <v>0</v>
      </c>
      <c r="AD589">
        <v>0</v>
      </c>
      <c r="AE589">
        <v>0</v>
      </c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</row>
    <row r="590" spans="1:48">
      <c r="A590" s="53">
        <f>RANK(Open[[#This Row],[PR Punkte]],Open[PR Punkte],0)</f>
        <v>332</v>
      </c>
      <c r="B590">
        <f>IF(Open[[#This Row],[PR Rang beim letzten Turnier]]&gt;Open[[#This Row],[PR Rang]],1,IF(Open[[#This Row],[PR Rang beim letzten Turnier]]=Open[[#This Row],[PR Rang]],0,-1))</f>
        <v>0</v>
      </c>
      <c r="C590" s="53">
        <f>RANK(Open[[#This Row],[PR Punkte]],Open[PR Punkte],0)</f>
        <v>332</v>
      </c>
      <c r="D590" s="7" t="s">
        <v>332</v>
      </c>
      <c r="E590" t="s">
        <v>10</v>
      </c>
      <c r="F590" s="52">
        <f>SUM(Open[[#This Row],[PR 1]:[PR 3]])</f>
        <v>0</v>
      </c>
      <c r="G590" s="52">
        <f>LARGE(Open[[#This Row],[TS ZH O/B 26.03.23]:[PR3]],1)</f>
        <v>0</v>
      </c>
      <c r="H590" s="52">
        <f>LARGE(Open[[#This Row],[TS ZH O/B 26.03.23]:[PR3]],2)</f>
        <v>0</v>
      </c>
      <c r="I590" s="52">
        <f>LARGE(Open[[#This Row],[TS ZH O/B 26.03.23]:[PR3]],3)</f>
        <v>0</v>
      </c>
      <c r="J590" s="1">
        <f t="shared" si="18"/>
        <v>332</v>
      </c>
      <c r="K590" s="52">
        <f t="shared" si="19"/>
        <v>0</v>
      </c>
      <c r="L590" s="52" t="str">
        <f>IFERROR(VLOOKUP(Open[[#This Row],[TS ZH O/B 26.03.23 Rang]],$AZ$7:$BA$101,2,0)*L$5," ")</f>
        <v xml:space="preserve"> </v>
      </c>
      <c r="M590" s="52" t="str">
        <f>IFERROR(VLOOKUP(Open[[#This Row],[TS SG O 29.04.23 Rang]],$AZ$7:$BA$101,2,0)*M$5," ")</f>
        <v xml:space="preserve"> </v>
      </c>
      <c r="N590" s="52" t="str">
        <f>IFERROR(VLOOKUP(Open[[#This Row],[TS ES O 11.06.23 Rang]],$AZ$7:$BA$101,2,0)*N$5," ")</f>
        <v xml:space="preserve"> </v>
      </c>
      <c r="O590" s="52" t="str">
        <f>IFERROR(VLOOKUP(Open[[#This Row],[TS SH O 24.06.23 Rang]],$AZ$7:$BA$101,2,0)*O$5," ")</f>
        <v xml:space="preserve"> </v>
      </c>
      <c r="P590" s="52" t="str">
        <f>IFERROR(VLOOKUP(Open[[#This Row],[TS LU O A 1.6.23 R]],$AZ$7:$BA$101,2,0)*P$5," ")</f>
        <v xml:space="preserve"> </v>
      </c>
      <c r="Q590" s="52" t="str">
        <f>IFERROR(VLOOKUP(Open[[#This Row],[TS LU O B 1.6.23 R]],$AZ$7:$BA$101,2,0)*Q$5," ")</f>
        <v xml:space="preserve"> </v>
      </c>
      <c r="R590" s="52" t="str">
        <f>IFERROR(VLOOKUP(Open[[#This Row],[TS ZH O/A 8.7.23 R]],$AZ$7:$BA$101,2,0)*R$5," ")</f>
        <v xml:space="preserve"> </v>
      </c>
      <c r="S590" s="148" t="str">
        <f>IFERROR(VLOOKUP(Open[[#This Row],[TS ZH O/B 8.7.23 R]],$AZ$7:$BA$101,2,0)*S$5," ")</f>
        <v xml:space="preserve"> </v>
      </c>
      <c r="T590" s="148" t="str">
        <f>IFERROR(VLOOKUP(Open[[#This Row],[TS BA O A 12.08.23 R]],$AZ$7:$BA$101,2,0)*T$5," ")</f>
        <v xml:space="preserve"> </v>
      </c>
      <c r="U590" s="148" t="str">
        <f>IFERROR(VLOOKUP(Open[[#This Row],[TS BA O B 12.08.23  R]],$AZ$7:$BA$101,2,0)*U$5," ")</f>
        <v xml:space="preserve"> </v>
      </c>
      <c r="V590" s="148" t="str">
        <f>IFERROR(VLOOKUP(Open[[#This Row],[SM LT O A 2.9.23 R]],$AZ$7:$BA$101,2,0)*V$5," ")</f>
        <v xml:space="preserve"> </v>
      </c>
      <c r="W590" s="148" t="str">
        <f>IFERROR(VLOOKUP(Open[[#This Row],[SM LT O B 2.9.23 R]],$AZ$7:$BA$101,2,0)*W$5," ")</f>
        <v xml:space="preserve"> </v>
      </c>
      <c r="X590" s="148" t="str">
        <f>IFERROR(VLOOKUP(Open[[#This Row],[TS LA O 16.9.23 R]],$AZ$7:$BA$101,2,0)*X$5," ")</f>
        <v xml:space="preserve"> </v>
      </c>
      <c r="Y590" s="148" t="str">
        <f>IFERROR(VLOOKUP(Open[[#This Row],[TS ZH O 8.10.23 R]],$AZ$7:$BA$101,2,0)*Y$5," ")</f>
        <v xml:space="preserve"> </v>
      </c>
      <c r="Z590" s="148" t="str">
        <f>IFERROR(VLOOKUP(Open[[#This Row],[TS ZH O/A 6.1.24 R]],$AZ$7:$BA$101,2,0)*Z$5," ")</f>
        <v xml:space="preserve"> </v>
      </c>
      <c r="AA590" s="148" t="str">
        <f>IFERROR(VLOOKUP(Open[[#This Row],[TS ZH O/B 6.1.24 R]],$AZ$7:$BA$101,2,0)*AA$5," ")</f>
        <v xml:space="preserve"> </v>
      </c>
      <c r="AB590" s="148" t="str">
        <f>IFERROR(VLOOKUP(Open[[#This Row],[TS SH O 13.1.24 R]],$AZ$7:$BA$101,2,0)*AB$5," ")</f>
        <v xml:space="preserve"> </v>
      </c>
      <c r="AC590">
        <v>0</v>
      </c>
      <c r="AD590">
        <v>0</v>
      </c>
      <c r="AE590">
        <v>0</v>
      </c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</row>
    <row r="591" spans="1:48">
      <c r="A591" s="53">
        <f>RANK(Open[[#This Row],[PR Punkte]],Open[PR Punkte],0)</f>
        <v>332</v>
      </c>
      <c r="B591">
        <f>IF(Open[[#This Row],[PR Rang beim letzten Turnier]]&gt;Open[[#This Row],[PR Rang]],1,IF(Open[[#This Row],[PR Rang beim letzten Turnier]]=Open[[#This Row],[PR Rang]],0,-1))</f>
        <v>0</v>
      </c>
      <c r="C591" s="53">
        <f>RANK(Open[[#This Row],[PR Punkte]],Open[PR Punkte],0)</f>
        <v>332</v>
      </c>
      <c r="D591" s="7" t="s">
        <v>260</v>
      </c>
      <c r="E591" t="s">
        <v>10</v>
      </c>
      <c r="F591" s="52">
        <f>SUM(Open[[#This Row],[PR 1]:[PR 3]])</f>
        <v>0</v>
      </c>
      <c r="G591" s="52">
        <f>LARGE(Open[[#This Row],[TS ZH O/B 26.03.23]:[PR3]],1)</f>
        <v>0</v>
      </c>
      <c r="H591" s="52">
        <f>LARGE(Open[[#This Row],[TS ZH O/B 26.03.23]:[PR3]],2)</f>
        <v>0</v>
      </c>
      <c r="I591" s="52">
        <f>LARGE(Open[[#This Row],[TS ZH O/B 26.03.23]:[PR3]],3)</f>
        <v>0</v>
      </c>
      <c r="J591" s="1">
        <f t="shared" si="18"/>
        <v>332</v>
      </c>
      <c r="K591" s="52">
        <f t="shared" si="19"/>
        <v>0</v>
      </c>
      <c r="L591" s="52" t="str">
        <f>IFERROR(VLOOKUP(Open[[#This Row],[TS ZH O/B 26.03.23 Rang]],$AZ$7:$BA$101,2,0)*L$5," ")</f>
        <v xml:space="preserve"> </v>
      </c>
      <c r="M591" s="52" t="str">
        <f>IFERROR(VLOOKUP(Open[[#This Row],[TS SG O 29.04.23 Rang]],$AZ$7:$BA$101,2,0)*M$5," ")</f>
        <v xml:space="preserve"> </v>
      </c>
      <c r="N591" s="52" t="str">
        <f>IFERROR(VLOOKUP(Open[[#This Row],[TS ES O 11.06.23 Rang]],$AZ$7:$BA$101,2,0)*N$5," ")</f>
        <v xml:space="preserve"> </v>
      </c>
      <c r="O591" s="52" t="str">
        <f>IFERROR(VLOOKUP(Open[[#This Row],[TS SH O 24.06.23 Rang]],$AZ$7:$BA$101,2,0)*O$5," ")</f>
        <v xml:space="preserve"> </v>
      </c>
      <c r="P591" s="52" t="str">
        <f>IFERROR(VLOOKUP(Open[[#This Row],[TS LU O A 1.6.23 R]],$AZ$7:$BA$101,2,0)*P$5," ")</f>
        <v xml:space="preserve"> </v>
      </c>
      <c r="Q591" s="52" t="str">
        <f>IFERROR(VLOOKUP(Open[[#This Row],[TS LU O B 1.6.23 R]],$AZ$7:$BA$101,2,0)*Q$5," ")</f>
        <v xml:space="preserve"> </v>
      </c>
      <c r="R591" s="52" t="str">
        <f>IFERROR(VLOOKUP(Open[[#This Row],[TS ZH O/A 8.7.23 R]],$AZ$7:$BA$101,2,0)*R$5," ")</f>
        <v xml:space="preserve"> </v>
      </c>
      <c r="S591" s="148" t="str">
        <f>IFERROR(VLOOKUP(Open[[#This Row],[TS ZH O/B 8.7.23 R]],$AZ$7:$BA$101,2,0)*S$5," ")</f>
        <v xml:space="preserve"> </v>
      </c>
      <c r="T591" s="148" t="str">
        <f>IFERROR(VLOOKUP(Open[[#This Row],[TS BA O A 12.08.23 R]],$AZ$7:$BA$101,2,0)*T$5," ")</f>
        <v xml:space="preserve"> </v>
      </c>
      <c r="U591" s="148" t="str">
        <f>IFERROR(VLOOKUP(Open[[#This Row],[TS BA O B 12.08.23  R]],$AZ$7:$BA$101,2,0)*U$5," ")</f>
        <v xml:space="preserve"> </v>
      </c>
      <c r="V591" s="148" t="str">
        <f>IFERROR(VLOOKUP(Open[[#This Row],[SM LT O A 2.9.23 R]],$AZ$7:$BA$101,2,0)*V$5," ")</f>
        <v xml:space="preserve"> </v>
      </c>
      <c r="W591" s="148" t="str">
        <f>IFERROR(VLOOKUP(Open[[#This Row],[SM LT O B 2.9.23 R]],$AZ$7:$BA$101,2,0)*W$5," ")</f>
        <v xml:space="preserve"> </v>
      </c>
      <c r="X591" s="148" t="str">
        <f>IFERROR(VLOOKUP(Open[[#This Row],[TS LA O 16.9.23 R]],$AZ$7:$BA$101,2,0)*X$5," ")</f>
        <v xml:space="preserve"> </v>
      </c>
      <c r="Y591" s="148" t="str">
        <f>IFERROR(VLOOKUP(Open[[#This Row],[TS ZH O 8.10.23 R]],$AZ$7:$BA$101,2,0)*Y$5," ")</f>
        <v xml:space="preserve"> </v>
      </c>
      <c r="Z591" s="148" t="str">
        <f>IFERROR(VLOOKUP(Open[[#This Row],[TS ZH O/A 6.1.24 R]],$AZ$7:$BA$101,2,0)*Z$5," ")</f>
        <v xml:space="preserve"> </v>
      </c>
      <c r="AA591" s="148" t="str">
        <f>IFERROR(VLOOKUP(Open[[#This Row],[TS ZH O/B 6.1.24 R]],$AZ$7:$BA$101,2,0)*AA$5," ")</f>
        <v xml:space="preserve"> </v>
      </c>
      <c r="AB591" s="148" t="str">
        <f>IFERROR(VLOOKUP(Open[[#This Row],[TS SH O 13.1.24 R]],$AZ$7:$BA$101,2,0)*AB$5," ")</f>
        <v xml:space="preserve"> </v>
      </c>
      <c r="AC591">
        <v>0</v>
      </c>
      <c r="AD591">
        <v>0</v>
      </c>
      <c r="AE591">
        <v>0</v>
      </c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</row>
    <row r="592" spans="1:48">
      <c r="A592" s="53">
        <f>RANK(Open[[#This Row],[PR Punkte]],Open[PR Punkte],0)</f>
        <v>332</v>
      </c>
      <c r="B592">
        <f>IF(Open[[#This Row],[PR Rang beim letzten Turnier]]&gt;Open[[#This Row],[PR Rang]],1,IF(Open[[#This Row],[PR Rang beim letzten Turnier]]=Open[[#This Row],[PR Rang]],0,-1))</f>
        <v>0</v>
      </c>
      <c r="C592" s="53">
        <f>RANK(Open[[#This Row],[PR Punkte]],Open[PR Punkte],0)</f>
        <v>332</v>
      </c>
      <c r="D592" s="1" t="s">
        <v>181</v>
      </c>
      <c r="E592" s="1" t="s">
        <v>10</v>
      </c>
      <c r="F592" s="52">
        <f>SUM(Open[[#This Row],[PR 1]:[PR 3]])</f>
        <v>0</v>
      </c>
      <c r="G592" s="52">
        <f>LARGE(Open[[#This Row],[TS ZH O/B 26.03.23]:[PR3]],1)</f>
        <v>0</v>
      </c>
      <c r="H592" s="52">
        <f>LARGE(Open[[#This Row],[TS ZH O/B 26.03.23]:[PR3]],2)</f>
        <v>0</v>
      </c>
      <c r="I592" s="52">
        <f>LARGE(Open[[#This Row],[TS ZH O/B 26.03.23]:[PR3]],3)</f>
        <v>0</v>
      </c>
      <c r="J592" s="1">
        <f t="shared" si="18"/>
        <v>332</v>
      </c>
      <c r="K592" s="52">
        <f t="shared" si="19"/>
        <v>0</v>
      </c>
      <c r="L592" s="52" t="str">
        <f>IFERROR(VLOOKUP(Open[[#This Row],[TS ZH O/B 26.03.23 Rang]],$AZ$7:$BA$101,2,0)*L$5," ")</f>
        <v xml:space="preserve"> </v>
      </c>
      <c r="M592" s="52" t="str">
        <f>IFERROR(VLOOKUP(Open[[#This Row],[TS SG O 29.04.23 Rang]],$AZ$7:$BA$101,2,0)*M$5," ")</f>
        <v xml:space="preserve"> </v>
      </c>
      <c r="N592" s="52" t="str">
        <f>IFERROR(VLOOKUP(Open[[#This Row],[TS ES O 11.06.23 Rang]],$AZ$7:$BA$101,2,0)*N$5," ")</f>
        <v xml:space="preserve"> </v>
      </c>
      <c r="O592" s="52" t="str">
        <f>IFERROR(VLOOKUP(Open[[#This Row],[TS SH O 24.06.23 Rang]],$AZ$7:$BA$101,2,0)*O$5," ")</f>
        <v xml:space="preserve"> </v>
      </c>
      <c r="P592" s="52" t="str">
        <f>IFERROR(VLOOKUP(Open[[#This Row],[TS LU O A 1.6.23 R]],$AZ$7:$BA$101,2,0)*P$5," ")</f>
        <v xml:space="preserve"> </v>
      </c>
      <c r="Q592" s="52" t="str">
        <f>IFERROR(VLOOKUP(Open[[#This Row],[TS LU O B 1.6.23 R]],$AZ$7:$BA$101,2,0)*Q$5," ")</f>
        <v xml:space="preserve"> </v>
      </c>
      <c r="R592" s="52" t="str">
        <f>IFERROR(VLOOKUP(Open[[#This Row],[TS ZH O/A 8.7.23 R]],$AZ$7:$BA$101,2,0)*R$5," ")</f>
        <v xml:space="preserve"> </v>
      </c>
      <c r="S592" s="148" t="str">
        <f>IFERROR(VLOOKUP(Open[[#This Row],[TS ZH O/B 8.7.23 R]],$AZ$7:$BA$101,2,0)*S$5," ")</f>
        <v xml:space="preserve"> </v>
      </c>
      <c r="T592" s="148" t="str">
        <f>IFERROR(VLOOKUP(Open[[#This Row],[TS BA O A 12.08.23 R]],$AZ$7:$BA$101,2,0)*T$5," ")</f>
        <v xml:space="preserve"> </v>
      </c>
      <c r="U592" s="148" t="str">
        <f>IFERROR(VLOOKUP(Open[[#This Row],[TS BA O B 12.08.23  R]],$AZ$7:$BA$101,2,0)*U$5," ")</f>
        <v xml:space="preserve"> </v>
      </c>
      <c r="V592" s="148" t="str">
        <f>IFERROR(VLOOKUP(Open[[#This Row],[SM LT O A 2.9.23 R]],$AZ$7:$BA$101,2,0)*V$5," ")</f>
        <v xml:space="preserve"> </v>
      </c>
      <c r="W592" s="148" t="str">
        <f>IFERROR(VLOOKUP(Open[[#This Row],[SM LT O B 2.9.23 R]],$AZ$7:$BA$101,2,0)*W$5," ")</f>
        <v xml:space="preserve"> </v>
      </c>
      <c r="X592" s="148" t="str">
        <f>IFERROR(VLOOKUP(Open[[#This Row],[TS LA O 16.9.23 R]],$AZ$7:$BA$101,2,0)*X$5," ")</f>
        <v xml:space="preserve"> </v>
      </c>
      <c r="Y592" s="148" t="str">
        <f>IFERROR(VLOOKUP(Open[[#This Row],[TS ZH O 8.10.23 R]],$AZ$7:$BA$101,2,0)*Y$5," ")</f>
        <v xml:space="preserve"> </v>
      </c>
      <c r="Z592" s="148" t="str">
        <f>IFERROR(VLOOKUP(Open[[#This Row],[TS ZH O/A 6.1.24 R]],$AZ$7:$BA$101,2,0)*Z$5," ")</f>
        <v xml:space="preserve"> </v>
      </c>
      <c r="AA592" s="148" t="str">
        <f>IFERROR(VLOOKUP(Open[[#This Row],[TS ZH O/B 6.1.24 R]],$AZ$7:$BA$101,2,0)*AA$5," ")</f>
        <v xml:space="preserve"> </v>
      </c>
      <c r="AB592" s="148" t="str">
        <f>IFERROR(VLOOKUP(Open[[#This Row],[TS SH O 13.1.24 R]],$AZ$7:$BA$101,2,0)*AB$5," ")</f>
        <v xml:space="preserve"> </v>
      </c>
      <c r="AC592">
        <v>0</v>
      </c>
      <c r="AD592">
        <v>0</v>
      </c>
      <c r="AE592">
        <v>0</v>
      </c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</row>
    <row r="593" spans="1:48">
      <c r="A593" s="53">
        <f>RANK(Open[[#This Row],[PR Punkte]],Open[PR Punkte],0)</f>
        <v>332</v>
      </c>
      <c r="B593">
        <f>IF(Open[[#This Row],[PR Rang beim letzten Turnier]]&gt;Open[[#This Row],[PR Rang]],1,IF(Open[[#This Row],[PR Rang beim letzten Turnier]]=Open[[#This Row],[PR Rang]],0,-1))</f>
        <v>0</v>
      </c>
      <c r="C593" s="53">
        <f>RANK(Open[[#This Row],[PR Punkte]],Open[PR Punkte],0)</f>
        <v>332</v>
      </c>
      <c r="D593" s="1" t="s">
        <v>521</v>
      </c>
      <c r="E593" t="s">
        <v>10</v>
      </c>
      <c r="F593" s="99">
        <f>SUM(Open[[#This Row],[PR 1]:[PR 3]])</f>
        <v>0</v>
      </c>
      <c r="G593" s="52">
        <f>LARGE(Open[[#This Row],[TS ZH O/B 26.03.23]:[PR3]],1)</f>
        <v>0</v>
      </c>
      <c r="H593" s="52">
        <f>LARGE(Open[[#This Row],[TS ZH O/B 26.03.23]:[PR3]],2)</f>
        <v>0</v>
      </c>
      <c r="I593" s="52">
        <f>LARGE(Open[[#This Row],[TS ZH O/B 26.03.23]:[PR3]],3)</f>
        <v>0</v>
      </c>
      <c r="J593" s="1">
        <f t="shared" si="18"/>
        <v>332</v>
      </c>
      <c r="K593" s="52">
        <f t="shared" si="19"/>
        <v>0</v>
      </c>
      <c r="L593" s="52" t="str">
        <f>IFERROR(VLOOKUP(Open[[#This Row],[TS ZH O/B 26.03.23 Rang]],$AZ$7:$BA$101,2,0)*L$5," ")</f>
        <v xml:space="preserve"> </v>
      </c>
      <c r="M593" s="52" t="str">
        <f>IFERROR(VLOOKUP(Open[[#This Row],[TS SG O 29.04.23 Rang]],$AZ$7:$BA$101,2,0)*M$5," ")</f>
        <v xml:space="preserve"> </v>
      </c>
      <c r="N593" s="52" t="str">
        <f>IFERROR(VLOOKUP(Open[[#This Row],[TS ES O 11.06.23 Rang]],$AZ$7:$BA$101,2,0)*N$5," ")</f>
        <v xml:space="preserve"> </v>
      </c>
      <c r="O593" s="52" t="str">
        <f>IFERROR(VLOOKUP(Open[[#This Row],[TS SH O 24.06.23 Rang]],$AZ$7:$BA$101,2,0)*O$5," ")</f>
        <v xml:space="preserve"> </v>
      </c>
      <c r="P593" s="52" t="str">
        <f>IFERROR(VLOOKUP(Open[[#This Row],[TS LU O A 1.6.23 R]],$AZ$7:$BA$101,2,0)*P$5," ")</f>
        <v xml:space="preserve"> </v>
      </c>
      <c r="Q593" s="52" t="str">
        <f>IFERROR(VLOOKUP(Open[[#This Row],[TS LU O B 1.6.23 R]],$AZ$7:$BA$101,2,0)*Q$5," ")</f>
        <v xml:space="preserve"> </v>
      </c>
      <c r="R593" s="52" t="str">
        <f>IFERROR(VLOOKUP(Open[[#This Row],[TS ZH O/A 8.7.23 R]],$AZ$7:$BA$101,2,0)*R$5," ")</f>
        <v xml:space="preserve"> </v>
      </c>
      <c r="S593" s="148" t="str">
        <f>IFERROR(VLOOKUP(Open[[#This Row],[TS ZH O/B 8.7.23 R]],$AZ$7:$BA$101,2,0)*S$5," ")</f>
        <v xml:space="preserve"> </v>
      </c>
      <c r="T593" s="148" t="str">
        <f>IFERROR(VLOOKUP(Open[[#This Row],[TS BA O A 12.08.23 R]],$AZ$7:$BA$101,2,0)*T$5," ")</f>
        <v xml:space="preserve"> </v>
      </c>
      <c r="U593" s="148" t="str">
        <f>IFERROR(VLOOKUP(Open[[#This Row],[TS BA O B 12.08.23  R]],$AZ$7:$BA$101,2,0)*U$5," ")</f>
        <v xml:space="preserve"> </v>
      </c>
      <c r="V593" s="148" t="str">
        <f>IFERROR(VLOOKUP(Open[[#This Row],[SM LT O A 2.9.23 R]],$AZ$7:$BA$101,2,0)*V$5," ")</f>
        <v xml:space="preserve"> </v>
      </c>
      <c r="W593" s="148" t="str">
        <f>IFERROR(VLOOKUP(Open[[#This Row],[SM LT O B 2.9.23 R]],$AZ$7:$BA$101,2,0)*W$5," ")</f>
        <v xml:space="preserve"> </v>
      </c>
      <c r="X593" s="148" t="str">
        <f>IFERROR(VLOOKUP(Open[[#This Row],[TS LA O 16.9.23 R]],$AZ$7:$BA$101,2,0)*X$5," ")</f>
        <v xml:space="preserve"> </v>
      </c>
      <c r="Y593" s="148" t="str">
        <f>IFERROR(VLOOKUP(Open[[#This Row],[TS ZH O 8.10.23 R]],$AZ$7:$BA$101,2,0)*Y$5," ")</f>
        <v xml:space="preserve"> </v>
      </c>
      <c r="Z593" s="148" t="str">
        <f>IFERROR(VLOOKUP(Open[[#This Row],[TS ZH O/A 6.1.24 R]],$AZ$7:$BA$101,2,0)*Z$5," ")</f>
        <v xml:space="preserve"> </v>
      </c>
      <c r="AA593" s="148" t="str">
        <f>IFERROR(VLOOKUP(Open[[#This Row],[TS ZH O/B 6.1.24 R]],$AZ$7:$BA$101,2,0)*AA$5," ")</f>
        <v xml:space="preserve"> </v>
      </c>
      <c r="AB593" s="148" t="str">
        <f>IFERROR(VLOOKUP(Open[[#This Row],[TS SH O 13.1.24 R]],$AZ$7:$BA$101,2,0)*AB$5," ")</f>
        <v xml:space="preserve"> </v>
      </c>
      <c r="AC593">
        <v>0</v>
      </c>
      <c r="AD593">
        <v>0</v>
      </c>
      <c r="AE593">
        <v>0</v>
      </c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</row>
    <row r="594" spans="1:48">
      <c r="A594" s="53">
        <f>RANK(Open[[#This Row],[PR Punkte]],Open[PR Punkte],0)</f>
        <v>332</v>
      </c>
      <c r="B594">
        <f>IF(Open[[#This Row],[PR Rang beim letzten Turnier]]&gt;Open[[#This Row],[PR Rang]],1,IF(Open[[#This Row],[PR Rang beim letzten Turnier]]=Open[[#This Row],[PR Rang]],0,-1))</f>
        <v>0</v>
      </c>
      <c r="C594" s="53">
        <f>RANK(Open[[#This Row],[PR Punkte]],Open[PR Punkte],0)</f>
        <v>332</v>
      </c>
      <c r="D594" s="7" t="s">
        <v>339</v>
      </c>
      <c r="E594" t="s">
        <v>10</v>
      </c>
      <c r="F594" s="52">
        <f>SUM(Open[[#This Row],[PR 1]:[PR 3]])</f>
        <v>0</v>
      </c>
      <c r="G594" s="52">
        <f>LARGE(Open[[#This Row],[TS ZH O/B 26.03.23]:[PR3]],1)</f>
        <v>0</v>
      </c>
      <c r="H594" s="52">
        <f>LARGE(Open[[#This Row],[TS ZH O/B 26.03.23]:[PR3]],2)</f>
        <v>0</v>
      </c>
      <c r="I594" s="52">
        <f>LARGE(Open[[#This Row],[TS ZH O/B 26.03.23]:[PR3]],3)</f>
        <v>0</v>
      </c>
      <c r="J594" s="1">
        <f t="shared" si="18"/>
        <v>332</v>
      </c>
      <c r="K594" s="52">
        <f t="shared" si="19"/>
        <v>0</v>
      </c>
      <c r="L594" s="52" t="str">
        <f>IFERROR(VLOOKUP(Open[[#This Row],[TS ZH O/B 26.03.23 Rang]],$AZ$7:$BA$101,2,0)*L$5," ")</f>
        <v xml:space="preserve"> </v>
      </c>
      <c r="M594" s="52" t="str">
        <f>IFERROR(VLOOKUP(Open[[#This Row],[TS SG O 29.04.23 Rang]],$AZ$7:$BA$101,2,0)*M$5," ")</f>
        <v xml:space="preserve"> </v>
      </c>
      <c r="N594" s="52" t="str">
        <f>IFERROR(VLOOKUP(Open[[#This Row],[TS ES O 11.06.23 Rang]],$AZ$7:$BA$101,2,0)*N$5," ")</f>
        <v xml:space="preserve"> </v>
      </c>
      <c r="O594" s="52" t="str">
        <f>IFERROR(VLOOKUP(Open[[#This Row],[TS SH O 24.06.23 Rang]],$AZ$7:$BA$101,2,0)*O$5," ")</f>
        <v xml:space="preserve"> </v>
      </c>
      <c r="P594" s="52" t="str">
        <f>IFERROR(VLOOKUP(Open[[#This Row],[TS LU O A 1.6.23 R]],$AZ$7:$BA$101,2,0)*P$5," ")</f>
        <v xml:space="preserve"> </v>
      </c>
      <c r="Q594" s="52" t="str">
        <f>IFERROR(VLOOKUP(Open[[#This Row],[TS LU O B 1.6.23 R]],$AZ$7:$BA$101,2,0)*Q$5," ")</f>
        <v xml:space="preserve"> </v>
      </c>
      <c r="R594" s="52" t="str">
        <f>IFERROR(VLOOKUP(Open[[#This Row],[TS ZH O/A 8.7.23 R]],$AZ$7:$BA$101,2,0)*R$5," ")</f>
        <v xml:space="preserve"> </v>
      </c>
      <c r="S594" s="148" t="str">
        <f>IFERROR(VLOOKUP(Open[[#This Row],[TS ZH O/B 8.7.23 R]],$AZ$7:$BA$101,2,0)*S$5," ")</f>
        <v xml:space="preserve"> </v>
      </c>
      <c r="T594" s="148" t="str">
        <f>IFERROR(VLOOKUP(Open[[#This Row],[TS BA O A 12.08.23 R]],$AZ$7:$BA$101,2,0)*T$5," ")</f>
        <v xml:space="preserve"> </v>
      </c>
      <c r="U594" s="148" t="str">
        <f>IFERROR(VLOOKUP(Open[[#This Row],[TS BA O B 12.08.23  R]],$AZ$7:$BA$101,2,0)*U$5," ")</f>
        <v xml:space="preserve"> </v>
      </c>
      <c r="V594" s="148" t="str">
        <f>IFERROR(VLOOKUP(Open[[#This Row],[SM LT O A 2.9.23 R]],$AZ$7:$BA$101,2,0)*V$5," ")</f>
        <v xml:space="preserve"> </v>
      </c>
      <c r="W594" s="148" t="str">
        <f>IFERROR(VLOOKUP(Open[[#This Row],[SM LT O B 2.9.23 R]],$AZ$7:$BA$101,2,0)*W$5," ")</f>
        <v xml:space="preserve"> </v>
      </c>
      <c r="X594" s="148" t="str">
        <f>IFERROR(VLOOKUP(Open[[#This Row],[TS LA O 16.9.23 R]],$AZ$7:$BA$101,2,0)*X$5," ")</f>
        <v xml:space="preserve"> </v>
      </c>
      <c r="Y594" s="148" t="str">
        <f>IFERROR(VLOOKUP(Open[[#This Row],[TS ZH O 8.10.23 R]],$AZ$7:$BA$101,2,0)*Y$5," ")</f>
        <v xml:space="preserve"> </v>
      </c>
      <c r="Z594" s="148" t="str">
        <f>IFERROR(VLOOKUP(Open[[#This Row],[TS ZH O/A 6.1.24 R]],$AZ$7:$BA$101,2,0)*Z$5," ")</f>
        <v xml:space="preserve"> </v>
      </c>
      <c r="AA594" s="148" t="str">
        <f>IFERROR(VLOOKUP(Open[[#This Row],[TS ZH O/B 6.1.24 R]],$AZ$7:$BA$101,2,0)*AA$5," ")</f>
        <v xml:space="preserve"> </v>
      </c>
      <c r="AB594" s="148" t="str">
        <f>IFERROR(VLOOKUP(Open[[#This Row],[TS SH O 13.1.24 R]],$AZ$7:$BA$101,2,0)*AB$5," ")</f>
        <v xml:space="preserve"> </v>
      </c>
      <c r="AC594">
        <v>0</v>
      </c>
      <c r="AD594">
        <v>0</v>
      </c>
      <c r="AE594">
        <v>0</v>
      </c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</row>
    <row r="595" spans="1:48">
      <c r="A595" s="53">
        <f>RANK(Open[[#This Row],[PR Punkte]],Open[PR Punkte],0)</f>
        <v>332</v>
      </c>
      <c r="B595">
        <f>IF(Open[[#This Row],[PR Rang beim letzten Turnier]]&gt;Open[[#This Row],[PR Rang]],1,IF(Open[[#This Row],[PR Rang beim letzten Turnier]]=Open[[#This Row],[PR Rang]],0,-1))</f>
        <v>0</v>
      </c>
      <c r="C595" s="53">
        <f>RANK(Open[[#This Row],[PR Punkte]],Open[PR Punkte],0)</f>
        <v>332</v>
      </c>
      <c r="D595" s="1" t="s">
        <v>288</v>
      </c>
      <c r="E595" s="1" t="s">
        <v>10</v>
      </c>
      <c r="F595" s="52">
        <f>SUM(Open[[#This Row],[PR 1]:[PR 3]])</f>
        <v>0</v>
      </c>
      <c r="G595" s="52">
        <f>LARGE(Open[[#This Row],[TS ZH O/B 26.03.23]:[PR3]],1)</f>
        <v>0</v>
      </c>
      <c r="H595" s="52">
        <f>LARGE(Open[[#This Row],[TS ZH O/B 26.03.23]:[PR3]],2)</f>
        <v>0</v>
      </c>
      <c r="I595" s="52">
        <f>LARGE(Open[[#This Row],[TS ZH O/B 26.03.23]:[PR3]],3)</f>
        <v>0</v>
      </c>
      <c r="J595" s="1">
        <f t="shared" si="18"/>
        <v>332</v>
      </c>
      <c r="K595" s="52">
        <f t="shared" si="19"/>
        <v>0</v>
      </c>
      <c r="L595" s="52" t="str">
        <f>IFERROR(VLOOKUP(Open[[#This Row],[TS ZH O/B 26.03.23 Rang]],$AZ$7:$BA$101,2,0)*L$5," ")</f>
        <v xml:space="preserve"> </v>
      </c>
      <c r="M595" s="52" t="str">
        <f>IFERROR(VLOOKUP(Open[[#This Row],[TS SG O 29.04.23 Rang]],$AZ$7:$BA$101,2,0)*M$5," ")</f>
        <v xml:space="preserve"> </v>
      </c>
      <c r="N595" s="52" t="str">
        <f>IFERROR(VLOOKUP(Open[[#This Row],[TS ES O 11.06.23 Rang]],$AZ$7:$BA$101,2,0)*N$5," ")</f>
        <v xml:space="preserve"> </v>
      </c>
      <c r="O595" s="52" t="str">
        <f>IFERROR(VLOOKUP(Open[[#This Row],[TS SH O 24.06.23 Rang]],$AZ$7:$BA$101,2,0)*O$5," ")</f>
        <v xml:space="preserve"> </v>
      </c>
      <c r="P595" s="52" t="str">
        <f>IFERROR(VLOOKUP(Open[[#This Row],[TS LU O A 1.6.23 R]],$AZ$7:$BA$101,2,0)*P$5," ")</f>
        <v xml:space="preserve"> </v>
      </c>
      <c r="Q595" s="52" t="str">
        <f>IFERROR(VLOOKUP(Open[[#This Row],[TS LU O B 1.6.23 R]],$AZ$7:$BA$101,2,0)*Q$5," ")</f>
        <v xml:space="preserve"> </v>
      </c>
      <c r="R595" s="52" t="str">
        <f>IFERROR(VLOOKUP(Open[[#This Row],[TS ZH O/A 8.7.23 R]],$AZ$7:$BA$101,2,0)*R$5," ")</f>
        <v xml:space="preserve"> </v>
      </c>
      <c r="S595" s="148" t="str">
        <f>IFERROR(VLOOKUP(Open[[#This Row],[TS ZH O/B 8.7.23 R]],$AZ$7:$BA$101,2,0)*S$5," ")</f>
        <v xml:space="preserve"> </v>
      </c>
      <c r="T595" s="148" t="str">
        <f>IFERROR(VLOOKUP(Open[[#This Row],[TS BA O A 12.08.23 R]],$AZ$7:$BA$101,2,0)*T$5," ")</f>
        <v xml:space="preserve"> </v>
      </c>
      <c r="U595" s="148" t="str">
        <f>IFERROR(VLOOKUP(Open[[#This Row],[TS BA O B 12.08.23  R]],$AZ$7:$BA$101,2,0)*U$5," ")</f>
        <v xml:space="preserve"> </v>
      </c>
      <c r="V595" s="148" t="str">
        <f>IFERROR(VLOOKUP(Open[[#This Row],[SM LT O A 2.9.23 R]],$AZ$7:$BA$101,2,0)*V$5," ")</f>
        <v xml:space="preserve"> </v>
      </c>
      <c r="W595" s="148" t="str">
        <f>IFERROR(VLOOKUP(Open[[#This Row],[SM LT O B 2.9.23 R]],$AZ$7:$BA$101,2,0)*W$5," ")</f>
        <v xml:space="preserve"> </v>
      </c>
      <c r="X595" s="148" t="str">
        <f>IFERROR(VLOOKUP(Open[[#This Row],[TS LA O 16.9.23 R]],$AZ$7:$BA$101,2,0)*X$5," ")</f>
        <v xml:space="preserve"> </v>
      </c>
      <c r="Y595" s="148" t="str">
        <f>IFERROR(VLOOKUP(Open[[#This Row],[TS ZH O 8.10.23 R]],$AZ$7:$BA$101,2,0)*Y$5," ")</f>
        <v xml:space="preserve"> </v>
      </c>
      <c r="Z595" s="148" t="str">
        <f>IFERROR(VLOOKUP(Open[[#This Row],[TS ZH O/A 6.1.24 R]],$AZ$7:$BA$101,2,0)*Z$5," ")</f>
        <v xml:space="preserve"> </v>
      </c>
      <c r="AA595" s="148" t="str">
        <f>IFERROR(VLOOKUP(Open[[#This Row],[TS ZH O/B 6.1.24 R]],$AZ$7:$BA$101,2,0)*AA$5," ")</f>
        <v xml:space="preserve"> </v>
      </c>
      <c r="AB595" s="148" t="str">
        <f>IFERROR(VLOOKUP(Open[[#This Row],[TS SH O 13.1.24 R]],$AZ$7:$BA$101,2,0)*AB$5," ")</f>
        <v xml:space="preserve"> </v>
      </c>
      <c r="AC595">
        <v>0</v>
      </c>
      <c r="AD595">
        <v>0</v>
      </c>
      <c r="AE595">
        <v>0</v>
      </c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</row>
    <row r="596" spans="1:48">
      <c r="A596" s="53">
        <f>RANK(Open[[#This Row],[PR Punkte]],Open[PR Punkte],0)</f>
        <v>332</v>
      </c>
      <c r="B596">
        <f>IF(Open[[#This Row],[PR Rang beim letzten Turnier]]&gt;Open[[#This Row],[PR Rang]],1,IF(Open[[#This Row],[PR Rang beim letzten Turnier]]=Open[[#This Row],[PR Rang]],0,-1))</f>
        <v>0</v>
      </c>
      <c r="C596" s="53">
        <f>RANK(Open[[#This Row],[PR Punkte]],Open[PR Punkte],0)</f>
        <v>332</v>
      </c>
      <c r="D596" s="1" t="s">
        <v>522</v>
      </c>
      <c r="E596" t="s">
        <v>10</v>
      </c>
      <c r="F596" s="99">
        <f>SUM(Open[[#This Row],[PR 1]:[PR 3]])</f>
        <v>0</v>
      </c>
      <c r="G596" s="52">
        <f>LARGE(Open[[#This Row],[TS ZH O/B 26.03.23]:[PR3]],1)</f>
        <v>0</v>
      </c>
      <c r="H596" s="52">
        <f>LARGE(Open[[#This Row],[TS ZH O/B 26.03.23]:[PR3]],2)</f>
        <v>0</v>
      </c>
      <c r="I596" s="52">
        <f>LARGE(Open[[#This Row],[TS ZH O/B 26.03.23]:[PR3]],3)</f>
        <v>0</v>
      </c>
      <c r="J596" s="1">
        <f t="shared" si="18"/>
        <v>332</v>
      </c>
      <c r="K596" s="52">
        <f t="shared" si="19"/>
        <v>0</v>
      </c>
      <c r="L596" s="52" t="str">
        <f>IFERROR(VLOOKUP(Open[[#This Row],[TS ZH O/B 26.03.23 Rang]],$AZ$7:$BA$101,2,0)*L$5," ")</f>
        <v xml:space="preserve"> </v>
      </c>
      <c r="M596" s="52" t="str">
        <f>IFERROR(VLOOKUP(Open[[#This Row],[TS SG O 29.04.23 Rang]],$AZ$7:$BA$101,2,0)*M$5," ")</f>
        <v xml:space="preserve"> </v>
      </c>
      <c r="N596" s="52" t="str">
        <f>IFERROR(VLOOKUP(Open[[#This Row],[TS ES O 11.06.23 Rang]],$AZ$7:$BA$101,2,0)*N$5," ")</f>
        <v xml:space="preserve"> </v>
      </c>
      <c r="O596" s="52" t="str">
        <f>IFERROR(VLOOKUP(Open[[#This Row],[TS SH O 24.06.23 Rang]],$AZ$7:$BA$101,2,0)*O$5," ")</f>
        <v xml:space="preserve"> </v>
      </c>
      <c r="P596" s="52" t="str">
        <f>IFERROR(VLOOKUP(Open[[#This Row],[TS LU O A 1.6.23 R]],$AZ$7:$BA$101,2,0)*P$5," ")</f>
        <v xml:space="preserve"> </v>
      </c>
      <c r="Q596" s="52" t="str">
        <f>IFERROR(VLOOKUP(Open[[#This Row],[TS LU O B 1.6.23 R]],$AZ$7:$BA$101,2,0)*Q$5," ")</f>
        <v xml:space="preserve"> </v>
      </c>
      <c r="R596" s="52" t="str">
        <f>IFERROR(VLOOKUP(Open[[#This Row],[TS ZH O/A 8.7.23 R]],$AZ$7:$BA$101,2,0)*R$5," ")</f>
        <v xml:space="preserve"> </v>
      </c>
      <c r="S596" s="148" t="str">
        <f>IFERROR(VLOOKUP(Open[[#This Row],[TS ZH O/B 8.7.23 R]],$AZ$7:$BA$101,2,0)*S$5," ")</f>
        <v xml:space="preserve"> </v>
      </c>
      <c r="T596" s="148" t="str">
        <f>IFERROR(VLOOKUP(Open[[#This Row],[TS BA O A 12.08.23 R]],$AZ$7:$BA$101,2,0)*T$5," ")</f>
        <v xml:space="preserve"> </v>
      </c>
      <c r="U596" s="148" t="str">
        <f>IFERROR(VLOOKUP(Open[[#This Row],[TS BA O B 12.08.23  R]],$AZ$7:$BA$101,2,0)*U$5," ")</f>
        <v xml:space="preserve"> </v>
      </c>
      <c r="V596" s="148" t="str">
        <f>IFERROR(VLOOKUP(Open[[#This Row],[SM LT O A 2.9.23 R]],$AZ$7:$BA$101,2,0)*V$5," ")</f>
        <v xml:space="preserve"> </v>
      </c>
      <c r="W596" s="148" t="str">
        <f>IFERROR(VLOOKUP(Open[[#This Row],[SM LT O B 2.9.23 R]],$AZ$7:$BA$101,2,0)*W$5," ")</f>
        <v xml:space="preserve"> </v>
      </c>
      <c r="X596" s="148" t="str">
        <f>IFERROR(VLOOKUP(Open[[#This Row],[TS LA O 16.9.23 R]],$AZ$7:$BA$101,2,0)*X$5," ")</f>
        <v xml:space="preserve"> </v>
      </c>
      <c r="Y596" s="148" t="str">
        <f>IFERROR(VLOOKUP(Open[[#This Row],[TS ZH O 8.10.23 R]],$AZ$7:$BA$101,2,0)*Y$5," ")</f>
        <v xml:space="preserve"> </v>
      </c>
      <c r="Z596" s="148" t="str">
        <f>IFERROR(VLOOKUP(Open[[#This Row],[TS ZH O/A 6.1.24 R]],$AZ$7:$BA$101,2,0)*Z$5," ")</f>
        <v xml:space="preserve"> </v>
      </c>
      <c r="AA596" s="148" t="str">
        <f>IFERROR(VLOOKUP(Open[[#This Row],[TS ZH O/B 6.1.24 R]],$AZ$7:$BA$101,2,0)*AA$5," ")</f>
        <v xml:space="preserve"> </v>
      </c>
      <c r="AB596" s="148" t="str">
        <f>IFERROR(VLOOKUP(Open[[#This Row],[TS SH O 13.1.24 R]],$AZ$7:$BA$101,2,0)*AB$5," ")</f>
        <v xml:space="preserve"> </v>
      </c>
      <c r="AC596">
        <v>0</v>
      </c>
      <c r="AD596">
        <v>0</v>
      </c>
      <c r="AE596">
        <v>0</v>
      </c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</row>
    <row r="597" spans="1:48">
      <c r="A597" s="53">
        <f>RANK(Open[[#This Row],[PR Punkte]],Open[PR Punkte],0)</f>
        <v>332</v>
      </c>
      <c r="B597">
        <f>IF(Open[[#This Row],[PR Rang beim letzten Turnier]]&gt;Open[[#This Row],[PR Rang]],1,IF(Open[[#This Row],[PR Rang beim letzten Turnier]]=Open[[#This Row],[PR Rang]],0,-1))</f>
        <v>0</v>
      </c>
      <c r="C597" s="53">
        <f>RANK(Open[[#This Row],[PR Punkte]],Open[PR Punkte],0)</f>
        <v>332</v>
      </c>
      <c r="D597" s="1" t="s">
        <v>513</v>
      </c>
      <c r="E597" t="s">
        <v>10</v>
      </c>
      <c r="F597" s="99">
        <f>SUM(Open[[#This Row],[PR 1]:[PR 3]])</f>
        <v>0</v>
      </c>
      <c r="G597" s="52">
        <f>LARGE(Open[[#This Row],[TS ZH O/B 26.03.23]:[PR3]],1)</f>
        <v>0</v>
      </c>
      <c r="H597" s="52">
        <f>LARGE(Open[[#This Row],[TS ZH O/B 26.03.23]:[PR3]],2)</f>
        <v>0</v>
      </c>
      <c r="I597" s="52">
        <f>LARGE(Open[[#This Row],[TS ZH O/B 26.03.23]:[PR3]],3)</f>
        <v>0</v>
      </c>
      <c r="J597" s="1">
        <f t="shared" si="18"/>
        <v>332</v>
      </c>
      <c r="K597" s="52">
        <f t="shared" si="19"/>
        <v>0</v>
      </c>
      <c r="L597" s="52" t="str">
        <f>IFERROR(VLOOKUP(Open[[#This Row],[TS ZH O/B 26.03.23 Rang]],$AZ$7:$BA$101,2,0)*L$5," ")</f>
        <v xml:space="preserve"> </v>
      </c>
      <c r="M597" s="52" t="str">
        <f>IFERROR(VLOOKUP(Open[[#This Row],[TS SG O 29.04.23 Rang]],$AZ$7:$BA$101,2,0)*M$5," ")</f>
        <v xml:space="preserve"> </v>
      </c>
      <c r="N597" s="52" t="str">
        <f>IFERROR(VLOOKUP(Open[[#This Row],[TS ES O 11.06.23 Rang]],$AZ$7:$BA$101,2,0)*N$5," ")</f>
        <v xml:space="preserve"> </v>
      </c>
      <c r="O597" s="52" t="str">
        <f>IFERROR(VLOOKUP(Open[[#This Row],[TS SH O 24.06.23 Rang]],$AZ$7:$BA$101,2,0)*O$5," ")</f>
        <v xml:space="preserve"> </v>
      </c>
      <c r="P597" s="52" t="str">
        <f>IFERROR(VLOOKUP(Open[[#This Row],[TS LU O A 1.6.23 R]],$AZ$7:$BA$101,2,0)*P$5," ")</f>
        <v xml:space="preserve"> </v>
      </c>
      <c r="Q597" s="52" t="str">
        <f>IFERROR(VLOOKUP(Open[[#This Row],[TS LU O B 1.6.23 R]],$AZ$7:$BA$101,2,0)*Q$5," ")</f>
        <v xml:space="preserve"> </v>
      </c>
      <c r="R597" s="52" t="str">
        <f>IFERROR(VLOOKUP(Open[[#This Row],[TS ZH O/A 8.7.23 R]],$AZ$7:$BA$101,2,0)*R$5," ")</f>
        <v xml:space="preserve"> </v>
      </c>
      <c r="S597" s="148" t="str">
        <f>IFERROR(VLOOKUP(Open[[#This Row],[TS ZH O/B 8.7.23 R]],$AZ$7:$BA$101,2,0)*S$5," ")</f>
        <v xml:space="preserve"> </v>
      </c>
      <c r="T597" s="148" t="str">
        <f>IFERROR(VLOOKUP(Open[[#This Row],[TS BA O A 12.08.23 R]],$AZ$7:$BA$101,2,0)*T$5," ")</f>
        <v xml:space="preserve"> </v>
      </c>
      <c r="U597" s="148" t="str">
        <f>IFERROR(VLOOKUP(Open[[#This Row],[TS BA O B 12.08.23  R]],$AZ$7:$BA$101,2,0)*U$5," ")</f>
        <v xml:space="preserve"> </v>
      </c>
      <c r="V597" s="148" t="str">
        <f>IFERROR(VLOOKUP(Open[[#This Row],[SM LT O A 2.9.23 R]],$AZ$7:$BA$101,2,0)*V$5," ")</f>
        <v xml:space="preserve"> </v>
      </c>
      <c r="W597" s="148" t="str">
        <f>IFERROR(VLOOKUP(Open[[#This Row],[SM LT O B 2.9.23 R]],$AZ$7:$BA$101,2,0)*W$5," ")</f>
        <v xml:space="preserve"> </v>
      </c>
      <c r="X597" s="148" t="str">
        <f>IFERROR(VLOOKUP(Open[[#This Row],[TS LA O 16.9.23 R]],$AZ$7:$BA$101,2,0)*X$5," ")</f>
        <v xml:space="preserve"> </v>
      </c>
      <c r="Y597" s="148" t="str">
        <f>IFERROR(VLOOKUP(Open[[#This Row],[TS ZH O 8.10.23 R]],$AZ$7:$BA$101,2,0)*Y$5," ")</f>
        <v xml:space="preserve"> </v>
      </c>
      <c r="Z597" s="148" t="str">
        <f>IFERROR(VLOOKUP(Open[[#This Row],[TS ZH O/A 6.1.24 R]],$AZ$7:$BA$101,2,0)*Z$5," ")</f>
        <v xml:space="preserve"> </v>
      </c>
      <c r="AA597" s="148" t="str">
        <f>IFERROR(VLOOKUP(Open[[#This Row],[TS ZH O/B 6.1.24 R]],$AZ$7:$BA$101,2,0)*AA$5," ")</f>
        <v xml:space="preserve"> </v>
      </c>
      <c r="AB597" s="148" t="str">
        <f>IFERROR(VLOOKUP(Open[[#This Row],[TS SH O 13.1.24 R]],$AZ$7:$BA$101,2,0)*AB$5," ")</f>
        <v xml:space="preserve"> </v>
      </c>
      <c r="AC597">
        <v>0</v>
      </c>
      <c r="AD597">
        <v>0</v>
      </c>
      <c r="AE597">
        <v>0</v>
      </c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</row>
    <row r="598" spans="1:48">
      <c r="A598" s="53">
        <f>RANK(Open[[#This Row],[PR Punkte]],Open[PR Punkte],0)</f>
        <v>332</v>
      </c>
      <c r="B598">
        <f>IF(Open[[#This Row],[PR Rang beim letzten Turnier]]&gt;Open[[#This Row],[PR Rang]],1,IF(Open[[#This Row],[PR Rang beim letzten Turnier]]=Open[[#This Row],[PR Rang]],0,-1))</f>
        <v>0</v>
      </c>
      <c r="C598" s="53">
        <f>RANK(Open[[#This Row],[PR Punkte]],Open[PR Punkte],0)</f>
        <v>332</v>
      </c>
      <c r="D598" s="1" t="s">
        <v>180</v>
      </c>
      <c r="E598" s="1" t="s">
        <v>10</v>
      </c>
      <c r="F598" s="52">
        <f>SUM(Open[[#This Row],[PR 1]:[PR 3]])</f>
        <v>0</v>
      </c>
      <c r="G598" s="52">
        <f>LARGE(Open[[#This Row],[TS ZH O/B 26.03.23]:[PR3]],1)</f>
        <v>0</v>
      </c>
      <c r="H598" s="52">
        <f>LARGE(Open[[#This Row],[TS ZH O/B 26.03.23]:[PR3]],2)</f>
        <v>0</v>
      </c>
      <c r="I598" s="52">
        <f>LARGE(Open[[#This Row],[TS ZH O/B 26.03.23]:[PR3]],3)</f>
        <v>0</v>
      </c>
      <c r="J598" s="1">
        <f t="shared" si="18"/>
        <v>332</v>
      </c>
      <c r="K598" s="52">
        <f t="shared" si="19"/>
        <v>0</v>
      </c>
      <c r="L598" s="52" t="str">
        <f>IFERROR(VLOOKUP(Open[[#This Row],[TS ZH O/B 26.03.23 Rang]],$AZ$7:$BA$101,2,0)*L$5," ")</f>
        <v xml:space="preserve"> </v>
      </c>
      <c r="M598" s="52" t="str">
        <f>IFERROR(VLOOKUP(Open[[#This Row],[TS SG O 29.04.23 Rang]],$AZ$7:$BA$101,2,0)*M$5," ")</f>
        <v xml:space="preserve"> </v>
      </c>
      <c r="N598" s="52" t="str">
        <f>IFERROR(VLOOKUP(Open[[#This Row],[TS ES O 11.06.23 Rang]],$AZ$7:$BA$101,2,0)*N$5," ")</f>
        <v xml:space="preserve"> </v>
      </c>
      <c r="O598" s="52" t="str">
        <f>IFERROR(VLOOKUP(Open[[#This Row],[TS SH O 24.06.23 Rang]],$AZ$7:$BA$101,2,0)*O$5," ")</f>
        <v xml:space="preserve"> </v>
      </c>
      <c r="P598" s="52" t="str">
        <f>IFERROR(VLOOKUP(Open[[#This Row],[TS LU O A 1.6.23 R]],$AZ$7:$BA$101,2,0)*P$5," ")</f>
        <v xml:space="preserve"> </v>
      </c>
      <c r="Q598" s="52" t="str">
        <f>IFERROR(VLOOKUP(Open[[#This Row],[TS LU O B 1.6.23 R]],$AZ$7:$BA$101,2,0)*Q$5," ")</f>
        <v xml:space="preserve"> </v>
      </c>
      <c r="R598" s="52" t="str">
        <f>IFERROR(VLOOKUP(Open[[#This Row],[TS ZH O/A 8.7.23 R]],$AZ$7:$BA$101,2,0)*R$5," ")</f>
        <v xml:space="preserve"> </v>
      </c>
      <c r="S598" s="148" t="str">
        <f>IFERROR(VLOOKUP(Open[[#This Row],[TS ZH O/B 8.7.23 R]],$AZ$7:$BA$101,2,0)*S$5," ")</f>
        <v xml:space="preserve"> </v>
      </c>
      <c r="T598" s="148" t="str">
        <f>IFERROR(VLOOKUP(Open[[#This Row],[TS BA O A 12.08.23 R]],$AZ$7:$BA$101,2,0)*T$5," ")</f>
        <v xml:space="preserve"> </v>
      </c>
      <c r="U598" s="148" t="str">
        <f>IFERROR(VLOOKUP(Open[[#This Row],[TS BA O B 12.08.23  R]],$AZ$7:$BA$101,2,0)*U$5," ")</f>
        <v xml:space="preserve"> </v>
      </c>
      <c r="V598" s="148" t="str">
        <f>IFERROR(VLOOKUP(Open[[#This Row],[SM LT O A 2.9.23 R]],$AZ$7:$BA$101,2,0)*V$5," ")</f>
        <v xml:space="preserve"> </v>
      </c>
      <c r="W598" s="148" t="str">
        <f>IFERROR(VLOOKUP(Open[[#This Row],[SM LT O B 2.9.23 R]],$AZ$7:$BA$101,2,0)*W$5," ")</f>
        <v xml:space="preserve"> </v>
      </c>
      <c r="X598" s="148" t="str">
        <f>IFERROR(VLOOKUP(Open[[#This Row],[TS LA O 16.9.23 R]],$AZ$7:$BA$101,2,0)*X$5," ")</f>
        <v xml:space="preserve"> </v>
      </c>
      <c r="Y598" s="148" t="str">
        <f>IFERROR(VLOOKUP(Open[[#This Row],[TS ZH O 8.10.23 R]],$AZ$7:$BA$101,2,0)*Y$5," ")</f>
        <v xml:space="preserve"> </v>
      </c>
      <c r="Z598" s="148" t="str">
        <f>IFERROR(VLOOKUP(Open[[#This Row],[TS ZH O/A 6.1.24 R]],$AZ$7:$BA$101,2,0)*Z$5," ")</f>
        <v xml:space="preserve"> </v>
      </c>
      <c r="AA598" s="148" t="str">
        <f>IFERROR(VLOOKUP(Open[[#This Row],[TS ZH O/B 6.1.24 R]],$AZ$7:$BA$101,2,0)*AA$5," ")</f>
        <v xml:space="preserve"> </v>
      </c>
      <c r="AB598" s="148" t="str">
        <f>IFERROR(VLOOKUP(Open[[#This Row],[TS SH O 13.1.24 R]],$AZ$7:$BA$101,2,0)*AB$5," ")</f>
        <v xml:space="preserve"> </v>
      </c>
      <c r="AC598">
        <v>0</v>
      </c>
      <c r="AD598">
        <v>0</v>
      </c>
      <c r="AE598">
        <v>0</v>
      </c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</row>
    <row r="599" spans="1:48">
      <c r="A599" s="53">
        <f>RANK(Open[[#This Row],[PR Punkte]],Open[PR Punkte],0)</f>
        <v>332</v>
      </c>
      <c r="B599">
        <f>IF(Open[[#This Row],[PR Rang beim letzten Turnier]]&gt;Open[[#This Row],[PR Rang]],1,IF(Open[[#This Row],[PR Rang beim letzten Turnier]]=Open[[#This Row],[PR Rang]],0,-1))</f>
        <v>0</v>
      </c>
      <c r="C599" s="53">
        <f>RANK(Open[[#This Row],[PR Punkte]],Open[PR Punkte],0)</f>
        <v>332</v>
      </c>
      <c r="D599" s="1" t="s">
        <v>517</v>
      </c>
      <c r="E599" t="s">
        <v>10</v>
      </c>
      <c r="F599" s="99">
        <f>SUM(Open[[#This Row],[PR 1]:[PR 3]])</f>
        <v>0</v>
      </c>
      <c r="G599" s="52">
        <f>LARGE(Open[[#This Row],[TS ZH O/B 26.03.23]:[PR3]],1)</f>
        <v>0</v>
      </c>
      <c r="H599" s="52">
        <f>LARGE(Open[[#This Row],[TS ZH O/B 26.03.23]:[PR3]],2)</f>
        <v>0</v>
      </c>
      <c r="I599" s="52">
        <f>LARGE(Open[[#This Row],[TS ZH O/B 26.03.23]:[PR3]],3)</f>
        <v>0</v>
      </c>
      <c r="J599" s="1">
        <f t="shared" si="18"/>
        <v>332</v>
      </c>
      <c r="K599" s="52">
        <f t="shared" si="19"/>
        <v>0</v>
      </c>
      <c r="L599" s="52" t="str">
        <f>IFERROR(VLOOKUP(Open[[#This Row],[TS ZH O/B 26.03.23 Rang]],$AZ$7:$BA$101,2,0)*L$5," ")</f>
        <v xml:space="preserve"> </v>
      </c>
      <c r="M599" s="52" t="str">
        <f>IFERROR(VLOOKUP(Open[[#This Row],[TS SG O 29.04.23 Rang]],$AZ$7:$BA$101,2,0)*M$5," ")</f>
        <v xml:space="preserve"> </v>
      </c>
      <c r="N599" s="52" t="str">
        <f>IFERROR(VLOOKUP(Open[[#This Row],[TS ES O 11.06.23 Rang]],$AZ$7:$BA$101,2,0)*N$5," ")</f>
        <v xml:space="preserve"> </v>
      </c>
      <c r="O599" s="52" t="str">
        <f>IFERROR(VLOOKUP(Open[[#This Row],[TS SH O 24.06.23 Rang]],$AZ$7:$BA$101,2,0)*O$5," ")</f>
        <v xml:space="preserve"> </v>
      </c>
      <c r="P599" s="52" t="str">
        <f>IFERROR(VLOOKUP(Open[[#This Row],[TS LU O A 1.6.23 R]],$AZ$7:$BA$101,2,0)*P$5," ")</f>
        <v xml:space="preserve"> </v>
      </c>
      <c r="Q599" s="52" t="str">
        <f>IFERROR(VLOOKUP(Open[[#This Row],[TS LU O B 1.6.23 R]],$AZ$7:$BA$101,2,0)*Q$5," ")</f>
        <v xml:space="preserve"> </v>
      </c>
      <c r="R599" s="52" t="str">
        <f>IFERROR(VLOOKUP(Open[[#This Row],[TS ZH O/A 8.7.23 R]],$AZ$7:$BA$101,2,0)*R$5," ")</f>
        <v xml:space="preserve"> </v>
      </c>
      <c r="S599" s="148" t="str">
        <f>IFERROR(VLOOKUP(Open[[#This Row],[TS ZH O/B 8.7.23 R]],$AZ$7:$BA$101,2,0)*S$5," ")</f>
        <v xml:space="preserve"> </v>
      </c>
      <c r="T599" s="148" t="str">
        <f>IFERROR(VLOOKUP(Open[[#This Row],[TS BA O A 12.08.23 R]],$AZ$7:$BA$101,2,0)*T$5," ")</f>
        <v xml:space="preserve"> </v>
      </c>
      <c r="U599" s="148" t="str">
        <f>IFERROR(VLOOKUP(Open[[#This Row],[TS BA O B 12.08.23  R]],$AZ$7:$BA$101,2,0)*U$5," ")</f>
        <v xml:space="preserve"> </v>
      </c>
      <c r="V599" s="148" t="str">
        <f>IFERROR(VLOOKUP(Open[[#This Row],[SM LT O A 2.9.23 R]],$AZ$7:$BA$101,2,0)*V$5," ")</f>
        <v xml:space="preserve"> </v>
      </c>
      <c r="W599" s="148" t="str">
        <f>IFERROR(VLOOKUP(Open[[#This Row],[SM LT O B 2.9.23 R]],$AZ$7:$BA$101,2,0)*W$5," ")</f>
        <v xml:space="preserve"> </v>
      </c>
      <c r="X599" s="148" t="str">
        <f>IFERROR(VLOOKUP(Open[[#This Row],[TS LA O 16.9.23 R]],$AZ$7:$BA$101,2,0)*X$5," ")</f>
        <v xml:space="preserve"> </v>
      </c>
      <c r="Y599" s="148" t="str">
        <f>IFERROR(VLOOKUP(Open[[#This Row],[TS ZH O 8.10.23 R]],$AZ$7:$BA$101,2,0)*Y$5," ")</f>
        <v xml:space="preserve"> </v>
      </c>
      <c r="Z599" s="148" t="str">
        <f>IFERROR(VLOOKUP(Open[[#This Row],[TS ZH O/A 6.1.24 R]],$AZ$7:$BA$101,2,0)*Z$5," ")</f>
        <v xml:space="preserve"> </v>
      </c>
      <c r="AA599" s="148" t="str">
        <f>IFERROR(VLOOKUP(Open[[#This Row],[TS ZH O/B 6.1.24 R]],$AZ$7:$BA$101,2,0)*AA$5," ")</f>
        <v xml:space="preserve"> </v>
      </c>
      <c r="AB599" s="148" t="str">
        <f>IFERROR(VLOOKUP(Open[[#This Row],[TS SH O 13.1.24 R]],$AZ$7:$BA$101,2,0)*AB$5," ")</f>
        <v xml:space="preserve"> </v>
      </c>
      <c r="AC599">
        <v>0</v>
      </c>
      <c r="AD599">
        <v>0</v>
      </c>
      <c r="AE599">
        <v>0</v>
      </c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</row>
    <row r="600" spans="1:48">
      <c r="A600" s="53">
        <f>RANK(Open[[#This Row],[PR Punkte]],Open[PR Punkte],0)</f>
        <v>332</v>
      </c>
      <c r="B600">
        <f>IF(Open[[#This Row],[PR Rang beim letzten Turnier]]&gt;Open[[#This Row],[PR Rang]],1,IF(Open[[#This Row],[PR Rang beim letzten Turnier]]=Open[[#This Row],[PR Rang]],0,-1))</f>
        <v>0</v>
      </c>
      <c r="C600" s="53">
        <f>RANK(Open[[#This Row],[PR Punkte]],Open[PR Punkte],0)</f>
        <v>332</v>
      </c>
      <c r="D600" s="7" t="s">
        <v>259</v>
      </c>
      <c r="E600" t="s">
        <v>10</v>
      </c>
      <c r="F600" s="52">
        <f>SUM(Open[[#This Row],[PR 1]:[PR 3]])</f>
        <v>0</v>
      </c>
      <c r="G600" s="52">
        <f>LARGE(Open[[#This Row],[TS ZH O/B 26.03.23]:[PR3]],1)</f>
        <v>0</v>
      </c>
      <c r="H600" s="52">
        <f>LARGE(Open[[#This Row],[TS ZH O/B 26.03.23]:[PR3]],2)</f>
        <v>0</v>
      </c>
      <c r="I600" s="52">
        <f>LARGE(Open[[#This Row],[TS ZH O/B 26.03.23]:[PR3]],3)</f>
        <v>0</v>
      </c>
      <c r="J600" s="1">
        <f t="shared" si="18"/>
        <v>332</v>
      </c>
      <c r="K600" s="52">
        <f t="shared" si="19"/>
        <v>0</v>
      </c>
      <c r="L600" s="52" t="str">
        <f>IFERROR(VLOOKUP(Open[[#This Row],[TS ZH O/B 26.03.23 Rang]],$AZ$7:$BA$101,2,0)*L$5," ")</f>
        <v xml:space="preserve"> </v>
      </c>
      <c r="M600" s="52" t="str">
        <f>IFERROR(VLOOKUP(Open[[#This Row],[TS SG O 29.04.23 Rang]],$AZ$7:$BA$101,2,0)*M$5," ")</f>
        <v xml:space="preserve"> </v>
      </c>
      <c r="N600" s="52" t="str">
        <f>IFERROR(VLOOKUP(Open[[#This Row],[TS ES O 11.06.23 Rang]],$AZ$7:$BA$101,2,0)*N$5," ")</f>
        <v xml:space="preserve"> </v>
      </c>
      <c r="O600" s="52" t="str">
        <f>IFERROR(VLOOKUP(Open[[#This Row],[TS SH O 24.06.23 Rang]],$AZ$7:$BA$101,2,0)*O$5," ")</f>
        <v xml:space="preserve"> </v>
      </c>
      <c r="P600" s="52" t="str">
        <f>IFERROR(VLOOKUP(Open[[#This Row],[TS LU O A 1.6.23 R]],$AZ$7:$BA$101,2,0)*P$5," ")</f>
        <v xml:space="preserve"> </v>
      </c>
      <c r="Q600" s="52" t="str">
        <f>IFERROR(VLOOKUP(Open[[#This Row],[TS LU O B 1.6.23 R]],$AZ$7:$BA$101,2,0)*Q$5," ")</f>
        <v xml:space="preserve"> </v>
      </c>
      <c r="R600" s="52" t="str">
        <f>IFERROR(VLOOKUP(Open[[#This Row],[TS ZH O/A 8.7.23 R]],$AZ$7:$BA$101,2,0)*R$5," ")</f>
        <v xml:space="preserve"> </v>
      </c>
      <c r="S600" s="148" t="str">
        <f>IFERROR(VLOOKUP(Open[[#This Row],[TS ZH O/B 8.7.23 R]],$AZ$7:$BA$101,2,0)*S$5," ")</f>
        <v xml:space="preserve"> </v>
      </c>
      <c r="T600" s="148" t="str">
        <f>IFERROR(VLOOKUP(Open[[#This Row],[TS BA O A 12.08.23 R]],$AZ$7:$BA$101,2,0)*T$5," ")</f>
        <v xml:space="preserve"> </v>
      </c>
      <c r="U600" s="148" t="str">
        <f>IFERROR(VLOOKUP(Open[[#This Row],[TS BA O B 12.08.23  R]],$AZ$7:$BA$101,2,0)*U$5," ")</f>
        <v xml:space="preserve"> </v>
      </c>
      <c r="V600" s="148" t="str">
        <f>IFERROR(VLOOKUP(Open[[#This Row],[SM LT O A 2.9.23 R]],$AZ$7:$BA$101,2,0)*V$5," ")</f>
        <v xml:space="preserve"> </v>
      </c>
      <c r="W600" s="148" t="str">
        <f>IFERROR(VLOOKUP(Open[[#This Row],[SM LT O B 2.9.23 R]],$AZ$7:$BA$101,2,0)*W$5," ")</f>
        <v xml:space="preserve"> </v>
      </c>
      <c r="X600" s="148" t="str">
        <f>IFERROR(VLOOKUP(Open[[#This Row],[TS LA O 16.9.23 R]],$AZ$7:$BA$101,2,0)*X$5," ")</f>
        <v xml:space="preserve"> </v>
      </c>
      <c r="Y600" s="148" t="str">
        <f>IFERROR(VLOOKUP(Open[[#This Row],[TS ZH O 8.10.23 R]],$AZ$7:$BA$101,2,0)*Y$5," ")</f>
        <v xml:space="preserve"> </v>
      </c>
      <c r="Z600" s="148" t="str">
        <f>IFERROR(VLOOKUP(Open[[#This Row],[TS ZH O/A 6.1.24 R]],$AZ$7:$BA$101,2,0)*Z$5," ")</f>
        <v xml:space="preserve"> </v>
      </c>
      <c r="AA600" s="148" t="str">
        <f>IFERROR(VLOOKUP(Open[[#This Row],[TS ZH O/B 6.1.24 R]],$AZ$7:$BA$101,2,0)*AA$5," ")</f>
        <v xml:space="preserve"> </v>
      </c>
      <c r="AB600" s="148" t="str">
        <f>IFERROR(VLOOKUP(Open[[#This Row],[TS SH O 13.1.24 R]],$AZ$7:$BA$101,2,0)*AB$5," ")</f>
        <v xml:space="preserve"> </v>
      </c>
      <c r="AC600">
        <v>0</v>
      </c>
      <c r="AD600">
        <v>0</v>
      </c>
      <c r="AE600">
        <v>0</v>
      </c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</row>
    <row r="601" spans="1:48">
      <c r="A601" s="53">
        <f>RANK(Open[[#This Row],[PR Punkte]],Open[PR Punkte],0)</f>
        <v>332</v>
      </c>
      <c r="B601">
        <f>IF(Open[[#This Row],[PR Rang beim letzten Turnier]]&gt;Open[[#This Row],[PR Rang]],1,IF(Open[[#This Row],[PR Rang beim letzten Turnier]]=Open[[#This Row],[PR Rang]],0,-1))</f>
        <v>0</v>
      </c>
      <c r="C601" s="53">
        <f>RANK(Open[[#This Row],[PR Punkte]],Open[PR Punkte],0)</f>
        <v>332</v>
      </c>
      <c r="D601" s="1" t="s">
        <v>514</v>
      </c>
      <c r="E601" t="s">
        <v>10</v>
      </c>
      <c r="F601" s="99">
        <f>SUM(Open[[#This Row],[PR 1]:[PR 3]])</f>
        <v>0</v>
      </c>
      <c r="G601" s="52">
        <f>LARGE(Open[[#This Row],[TS ZH O/B 26.03.23]:[PR3]],1)</f>
        <v>0</v>
      </c>
      <c r="H601" s="52">
        <f>LARGE(Open[[#This Row],[TS ZH O/B 26.03.23]:[PR3]],2)</f>
        <v>0</v>
      </c>
      <c r="I601" s="52">
        <f>LARGE(Open[[#This Row],[TS ZH O/B 26.03.23]:[PR3]],3)</f>
        <v>0</v>
      </c>
      <c r="J601" s="1">
        <f t="shared" si="18"/>
        <v>332</v>
      </c>
      <c r="K601" s="52">
        <f t="shared" si="19"/>
        <v>0</v>
      </c>
      <c r="L601" s="52" t="str">
        <f>IFERROR(VLOOKUP(Open[[#This Row],[TS ZH O/B 26.03.23 Rang]],$AZ$7:$BA$101,2,0)*L$5," ")</f>
        <v xml:space="preserve"> </v>
      </c>
      <c r="M601" s="52" t="str">
        <f>IFERROR(VLOOKUP(Open[[#This Row],[TS SG O 29.04.23 Rang]],$AZ$7:$BA$101,2,0)*M$5," ")</f>
        <v xml:space="preserve"> </v>
      </c>
      <c r="N601" s="52" t="str">
        <f>IFERROR(VLOOKUP(Open[[#This Row],[TS ES O 11.06.23 Rang]],$AZ$7:$BA$101,2,0)*N$5," ")</f>
        <v xml:space="preserve"> </v>
      </c>
      <c r="O601" s="52" t="str">
        <f>IFERROR(VLOOKUP(Open[[#This Row],[TS SH O 24.06.23 Rang]],$AZ$7:$BA$101,2,0)*O$5," ")</f>
        <v xml:space="preserve"> </v>
      </c>
      <c r="P601" s="52" t="str">
        <f>IFERROR(VLOOKUP(Open[[#This Row],[TS LU O A 1.6.23 R]],$AZ$7:$BA$101,2,0)*P$5," ")</f>
        <v xml:space="preserve"> </v>
      </c>
      <c r="Q601" s="52" t="str">
        <f>IFERROR(VLOOKUP(Open[[#This Row],[TS LU O B 1.6.23 R]],$AZ$7:$BA$101,2,0)*Q$5," ")</f>
        <v xml:space="preserve"> </v>
      </c>
      <c r="R601" s="52" t="str">
        <f>IFERROR(VLOOKUP(Open[[#This Row],[TS ZH O/A 8.7.23 R]],$AZ$7:$BA$101,2,0)*R$5," ")</f>
        <v xml:space="preserve"> </v>
      </c>
      <c r="S601" s="148" t="str">
        <f>IFERROR(VLOOKUP(Open[[#This Row],[TS ZH O/B 8.7.23 R]],$AZ$7:$BA$101,2,0)*S$5," ")</f>
        <v xml:space="preserve"> </v>
      </c>
      <c r="T601" s="148" t="str">
        <f>IFERROR(VLOOKUP(Open[[#This Row],[TS BA O A 12.08.23 R]],$AZ$7:$BA$101,2,0)*T$5," ")</f>
        <v xml:space="preserve"> </v>
      </c>
      <c r="U601" s="148" t="str">
        <f>IFERROR(VLOOKUP(Open[[#This Row],[TS BA O B 12.08.23  R]],$AZ$7:$BA$101,2,0)*U$5," ")</f>
        <v xml:space="preserve"> </v>
      </c>
      <c r="V601" s="148" t="str">
        <f>IFERROR(VLOOKUP(Open[[#This Row],[SM LT O A 2.9.23 R]],$AZ$7:$BA$101,2,0)*V$5," ")</f>
        <v xml:space="preserve"> </v>
      </c>
      <c r="W601" s="148" t="str">
        <f>IFERROR(VLOOKUP(Open[[#This Row],[SM LT O B 2.9.23 R]],$AZ$7:$BA$101,2,0)*W$5," ")</f>
        <v xml:space="preserve"> </v>
      </c>
      <c r="X601" s="148" t="str">
        <f>IFERROR(VLOOKUP(Open[[#This Row],[TS LA O 16.9.23 R]],$AZ$7:$BA$101,2,0)*X$5," ")</f>
        <v xml:space="preserve"> </v>
      </c>
      <c r="Y601" s="148" t="str">
        <f>IFERROR(VLOOKUP(Open[[#This Row],[TS ZH O 8.10.23 R]],$AZ$7:$BA$101,2,0)*Y$5," ")</f>
        <v xml:space="preserve"> </v>
      </c>
      <c r="Z601" s="148" t="str">
        <f>IFERROR(VLOOKUP(Open[[#This Row],[TS ZH O/A 6.1.24 R]],$AZ$7:$BA$101,2,0)*Z$5," ")</f>
        <v xml:space="preserve"> </v>
      </c>
      <c r="AA601" s="148" t="str">
        <f>IFERROR(VLOOKUP(Open[[#This Row],[TS ZH O/B 6.1.24 R]],$AZ$7:$BA$101,2,0)*AA$5," ")</f>
        <v xml:space="preserve"> </v>
      </c>
      <c r="AB601" s="148" t="str">
        <f>IFERROR(VLOOKUP(Open[[#This Row],[TS SH O 13.1.24 R]],$AZ$7:$BA$101,2,0)*AB$5," ")</f>
        <v xml:space="preserve"> </v>
      </c>
      <c r="AC601">
        <v>0</v>
      </c>
      <c r="AD601">
        <v>0</v>
      </c>
      <c r="AE601">
        <v>0</v>
      </c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</row>
    <row r="602" spans="1:48">
      <c r="A602" s="53">
        <f>RANK(Open[[#This Row],[PR Punkte]],Open[PR Punkte],0)</f>
        <v>332</v>
      </c>
      <c r="B602">
        <f>IF(Open[[#This Row],[PR Rang beim letzten Turnier]]&gt;Open[[#This Row],[PR Rang]],1,IF(Open[[#This Row],[PR Rang beim letzten Turnier]]=Open[[#This Row],[PR Rang]],0,-1))</f>
        <v>0</v>
      </c>
      <c r="C602" s="53">
        <f>RANK(Open[[#This Row],[PR Punkte]],Open[PR Punkte],0)</f>
        <v>332</v>
      </c>
      <c r="D602" t="s">
        <v>86</v>
      </c>
      <c r="E602" s="1" t="s">
        <v>10</v>
      </c>
      <c r="F602" s="52">
        <f>SUM(Open[[#This Row],[PR 1]:[PR 3]])</f>
        <v>0</v>
      </c>
      <c r="G602" s="52">
        <f>LARGE(Open[[#This Row],[TS ZH O/B 26.03.23]:[PR3]],1)</f>
        <v>0</v>
      </c>
      <c r="H602" s="52">
        <f>LARGE(Open[[#This Row],[TS ZH O/B 26.03.23]:[PR3]],2)</f>
        <v>0</v>
      </c>
      <c r="I602" s="52">
        <f>LARGE(Open[[#This Row],[TS ZH O/B 26.03.23]:[PR3]],3)</f>
        <v>0</v>
      </c>
      <c r="J602" s="1">
        <f t="shared" si="18"/>
        <v>332</v>
      </c>
      <c r="K602" s="52">
        <f t="shared" si="19"/>
        <v>0</v>
      </c>
      <c r="L602" s="52" t="str">
        <f>IFERROR(VLOOKUP(Open[[#This Row],[TS ZH O/B 26.03.23 Rang]],$AZ$7:$BA$101,2,0)*L$5," ")</f>
        <v xml:space="preserve"> </v>
      </c>
      <c r="M602" s="52" t="str">
        <f>IFERROR(VLOOKUP(Open[[#This Row],[TS SG O 29.04.23 Rang]],$AZ$7:$BA$101,2,0)*M$5," ")</f>
        <v xml:space="preserve"> </v>
      </c>
      <c r="N602" s="52" t="str">
        <f>IFERROR(VLOOKUP(Open[[#This Row],[TS ES O 11.06.23 Rang]],$AZ$7:$BA$101,2,0)*N$5," ")</f>
        <v xml:space="preserve"> </v>
      </c>
      <c r="O602" s="52" t="str">
        <f>IFERROR(VLOOKUP(Open[[#This Row],[TS SH O 24.06.23 Rang]],$AZ$7:$BA$101,2,0)*O$5," ")</f>
        <v xml:space="preserve"> </v>
      </c>
      <c r="P602" s="52" t="str">
        <f>IFERROR(VLOOKUP(Open[[#This Row],[TS LU O A 1.6.23 R]],$AZ$7:$BA$101,2,0)*P$5," ")</f>
        <v xml:space="preserve"> </v>
      </c>
      <c r="Q602" s="52" t="str">
        <f>IFERROR(VLOOKUP(Open[[#This Row],[TS LU O B 1.6.23 R]],$AZ$7:$BA$101,2,0)*Q$5," ")</f>
        <v xml:space="preserve"> </v>
      </c>
      <c r="R602" s="52" t="str">
        <f>IFERROR(VLOOKUP(Open[[#This Row],[TS ZH O/A 8.7.23 R]],$AZ$7:$BA$101,2,0)*R$5," ")</f>
        <v xml:space="preserve"> </v>
      </c>
      <c r="S602" s="148" t="str">
        <f>IFERROR(VLOOKUP(Open[[#This Row],[TS ZH O/B 8.7.23 R]],$AZ$7:$BA$101,2,0)*S$5," ")</f>
        <v xml:space="preserve"> </v>
      </c>
      <c r="T602" s="148" t="str">
        <f>IFERROR(VLOOKUP(Open[[#This Row],[TS BA O A 12.08.23 R]],$AZ$7:$BA$101,2,0)*T$5," ")</f>
        <v xml:space="preserve"> </v>
      </c>
      <c r="U602" s="148" t="str">
        <f>IFERROR(VLOOKUP(Open[[#This Row],[TS BA O B 12.08.23  R]],$AZ$7:$BA$101,2,0)*U$5," ")</f>
        <v xml:space="preserve"> </v>
      </c>
      <c r="V602" s="148" t="str">
        <f>IFERROR(VLOOKUP(Open[[#This Row],[SM LT O A 2.9.23 R]],$AZ$7:$BA$101,2,0)*V$5," ")</f>
        <v xml:space="preserve"> </v>
      </c>
      <c r="W602" s="148" t="str">
        <f>IFERROR(VLOOKUP(Open[[#This Row],[SM LT O B 2.9.23 R]],$AZ$7:$BA$101,2,0)*W$5," ")</f>
        <v xml:space="preserve"> </v>
      </c>
      <c r="X602" s="148" t="str">
        <f>IFERROR(VLOOKUP(Open[[#This Row],[TS LA O 16.9.23 R]],$AZ$7:$BA$101,2,0)*X$5," ")</f>
        <v xml:space="preserve"> </v>
      </c>
      <c r="Y602" s="148" t="str">
        <f>IFERROR(VLOOKUP(Open[[#This Row],[TS ZH O 8.10.23 R]],$AZ$7:$BA$101,2,0)*Y$5," ")</f>
        <v xml:space="preserve"> </v>
      </c>
      <c r="Z602" s="148" t="str">
        <f>IFERROR(VLOOKUP(Open[[#This Row],[TS ZH O/A 6.1.24 R]],$AZ$7:$BA$101,2,0)*Z$5," ")</f>
        <v xml:space="preserve"> </v>
      </c>
      <c r="AA602" s="148" t="str">
        <f>IFERROR(VLOOKUP(Open[[#This Row],[TS ZH O/B 6.1.24 R]],$AZ$7:$BA$101,2,0)*AA$5," ")</f>
        <v xml:space="preserve"> </v>
      </c>
      <c r="AB602" s="148" t="str">
        <f>IFERROR(VLOOKUP(Open[[#This Row],[TS SH O 13.1.24 R]],$AZ$7:$BA$101,2,0)*AB$5," ")</f>
        <v xml:space="preserve"> </v>
      </c>
      <c r="AC602">
        <v>0</v>
      </c>
      <c r="AD602">
        <v>0</v>
      </c>
      <c r="AE602">
        <v>0</v>
      </c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</row>
    <row r="603" spans="1:48">
      <c r="A603" s="53">
        <f>RANK(Open[[#This Row],[PR Punkte]],Open[PR Punkte],0)</f>
        <v>332</v>
      </c>
      <c r="B603">
        <f>IF(Open[[#This Row],[PR Rang beim letzten Turnier]]&gt;Open[[#This Row],[PR Rang]],1,IF(Open[[#This Row],[PR Rang beim letzten Turnier]]=Open[[#This Row],[PR Rang]],0,-1))</f>
        <v>0</v>
      </c>
      <c r="C603" s="53">
        <f>RANK(Open[[#This Row],[PR Punkte]],Open[PR Punkte],0)</f>
        <v>332</v>
      </c>
      <c r="D603" s="7" t="s">
        <v>247</v>
      </c>
      <c r="E603" t="s">
        <v>10</v>
      </c>
      <c r="F603" s="52">
        <f>SUM(Open[[#This Row],[PR 1]:[PR 3]])</f>
        <v>0</v>
      </c>
      <c r="G603" s="52">
        <f>LARGE(Open[[#This Row],[TS ZH O/B 26.03.23]:[PR3]],1)</f>
        <v>0</v>
      </c>
      <c r="H603" s="52">
        <f>LARGE(Open[[#This Row],[TS ZH O/B 26.03.23]:[PR3]],2)</f>
        <v>0</v>
      </c>
      <c r="I603" s="52">
        <f>LARGE(Open[[#This Row],[TS ZH O/B 26.03.23]:[PR3]],3)</f>
        <v>0</v>
      </c>
      <c r="J603" s="1">
        <f t="shared" si="18"/>
        <v>332</v>
      </c>
      <c r="K603" s="52">
        <f t="shared" si="19"/>
        <v>0</v>
      </c>
      <c r="L603" s="52" t="str">
        <f>IFERROR(VLOOKUP(Open[[#This Row],[TS ZH O/B 26.03.23 Rang]],$AZ$7:$BA$101,2,0)*L$5," ")</f>
        <v xml:space="preserve"> </v>
      </c>
      <c r="M603" s="52" t="str">
        <f>IFERROR(VLOOKUP(Open[[#This Row],[TS SG O 29.04.23 Rang]],$AZ$7:$BA$101,2,0)*M$5," ")</f>
        <v xml:space="preserve"> </v>
      </c>
      <c r="N603" s="52" t="str">
        <f>IFERROR(VLOOKUP(Open[[#This Row],[TS ES O 11.06.23 Rang]],$AZ$7:$BA$101,2,0)*N$5," ")</f>
        <v xml:space="preserve"> </v>
      </c>
      <c r="O603" s="52" t="str">
        <f>IFERROR(VLOOKUP(Open[[#This Row],[TS SH O 24.06.23 Rang]],$AZ$7:$BA$101,2,0)*O$5," ")</f>
        <v xml:space="preserve"> </v>
      </c>
      <c r="P603" s="52" t="str">
        <f>IFERROR(VLOOKUP(Open[[#This Row],[TS LU O A 1.6.23 R]],$AZ$7:$BA$101,2,0)*P$5," ")</f>
        <v xml:space="preserve"> </v>
      </c>
      <c r="Q603" s="52" t="str">
        <f>IFERROR(VLOOKUP(Open[[#This Row],[TS LU O B 1.6.23 R]],$AZ$7:$BA$101,2,0)*Q$5," ")</f>
        <v xml:space="preserve"> </v>
      </c>
      <c r="R603" s="52" t="str">
        <f>IFERROR(VLOOKUP(Open[[#This Row],[TS ZH O/A 8.7.23 R]],$AZ$7:$BA$101,2,0)*R$5," ")</f>
        <v xml:space="preserve"> </v>
      </c>
      <c r="S603" s="148" t="str">
        <f>IFERROR(VLOOKUP(Open[[#This Row],[TS ZH O/B 8.7.23 R]],$AZ$7:$BA$101,2,0)*S$5," ")</f>
        <v xml:space="preserve"> </v>
      </c>
      <c r="T603" s="148" t="str">
        <f>IFERROR(VLOOKUP(Open[[#This Row],[TS BA O A 12.08.23 R]],$AZ$7:$BA$101,2,0)*T$5," ")</f>
        <v xml:space="preserve"> </v>
      </c>
      <c r="U603" s="148" t="str">
        <f>IFERROR(VLOOKUP(Open[[#This Row],[TS BA O B 12.08.23  R]],$AZ$7:$BA$101,2,0)*U$5," ")</f>
        <v xml:space="preserve"> </v>
      </c>
      <c r="V603" s="148" t="str">
        <f>IFERROR(VLOOKUP(Open[[#This Row],[SM LT O A 2.9.23 R]],$AZ$7:$BA$101,2,0)*V$5," ")</f>
        <v xml:space="preserve"> </v>
      </c>
      <c r="W603" s="148" t="str">
        <f>IFERROR(VLOOKUP(Open[[#This Row],[SM LT O B 2.9.23 R]],$AZ$7:$BA$101,2,0)*W$5," ")</f>
        <v xml:space="preserve"> </v>
      </c>
      <c r="X603" s="148" t="str">
        <f>IFERROR(VLOOKUP(Open[[#This Row],[TS LA O 16.9.23 R]],$AZ$7:$BA$101,2,0)*X$5," ")</f>
        <v xml:space="preserve"> </v>
      </c>
      <c r="Y603" s="148" t="str">
        <f>IFERROR(VLOOKUP(Open[[#This Row],[TS ZH O 8.10.23 R]],$AZ$7:$BA$101,2,0)*Y$5," ")</f>
        <v xml:space="preserve"> </v>
      </c>
      <c r="Z603" s="148" t="str">
        <f>IFERROR(VLOOKUP(Open[[#This Row],[TS ZH O/A 6.1.24 R]],$AZ$7:$BA$101,2,0)*Z$5," ")</f>
        <v xml:space="preserve"> </v>
      </c>
      <c r="AA603" s="148" t="str">
        <f>IFERROR(VLOOKUP(Open[[#This Row],[TS ZH O/B 6.1.24 R]],$AZ$7:$BA$101,2,0)*AA$5," ")</f>
        <v xml:space="preserve"> </v>
      </c>
      <c r="AB603" s="148" t="str">
        <f>IFERROR(VLOOKUP(Open[[#This Row],[TS SH O 13.1.24 R]],$AZ$7:$BA$101,2,0)*AB$5," ")</f>
        <v xml:space="preserve"> </v>
      </c>
      <c r="AC603">
        <v>0</v>
      </c>
      <c r="AD603">
        <v>0</v>
      </c>
      <c r="AE603">
        <v>0</v>
      </c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</row>
    <row r="604" spans="1:48">
      <c r="A604" s="53">
        <f>RANK(Open[[#This Row],[PR Punkte]],Open[PR Punkte],0)</f>
        <v>332</v>
      </c>
      <c r="B604">
        <f>IF(Open[[#This Row],[PR Rang beim letzten Turnier]]&gt;Open[[#This Row],[PR Rang]],1,IF(Open[[#This Row],[PR Rang beim letzten Turnier]]=Open[[#This Row],[PR Rang]],0,-1))</f>
        <v>0</v>
      </c>
      <c r="C604" s="53">
        <f>RANK(Open[[#This Row],[PR Punkte]],Open[PR Punkte],0)</f>
        <v>332</v>
      </c>
      <c r="D604" s="1" t="s">
        <v>214</v>
      </c>
      <c r="E604" s="1" t="s">
        <v>10</v>
      </c>
      <c r="F604" s="52">
        <f>SUM(Open[[#This Row],[PR 1]:[PR 3]])</f>
        <v>0</v>
      </c>
      <c r="G604" s="52">
        <f>LARGE(Open[[#This Row],[TS ZH O/B 26.03.23]:[PR3]],1)</f>
        <v>0</v>
      </c>
      <c r="H604" s="52">
        <f>LARGE(Open[[#This Row],[TS ZH O/B 26.03.23]:[PR3]],2)</f>
        <v>0</v>
      </c>
      <c r="I604" s="52">
        <f>LARGE(Open[[#This Row],[TS ZH O/B 26.03.23]:[PR3]],3)</f>
        <v>0</v>
      </c>
      <c r="J604" s="1">
        <f t="shared" si="18"/>
        <v>332</v>
      </c>
      <c r="K604" s="52">
        <f t="shared" si="19"/>
        <v>0</v>
      </c>
      <c r="L604" s="52" t="str">
        <f>IFERROR(VLOOKUP(Open[[#This Row],[TS ZH O/B 26.03.23 Rang]],$AZ$7:$BA$101,2,0)*L$5," ")</f>
        <v xml:space="preserve"> </v>
      </c>
      <c r="M604" s="52" t="str">
        <f>IFERROR(VLOOKUP(Open[[#This Row],[TS SG O 29.04.23 Rang]],$AZ$7:$BA$101,2,0)*M$5," ")</f>
        <v xml:space="preserve"> </v>
      </c>
      <c r="N604" s="52" t="str">
        <f>IFERROR(VLOOKUP(Open[[#This Row],[TS ES O 11.06.23 Rang]],$AZ$7:$BA$101,2,0)*N$5," ")</f>
        <v xml:space="preserve"> </v>
      </c>
      <c r="O604" s="52" t="str">
        <f>IFERROR(VLOOKUP(Open[[#This Row],[TS SH O 24.06.23 Rang]],$AZ$7:$BA$101,2,0)*O$5," ")</f>
        <v xml:space="preserve"> </v>
      </c>
      <c r="P604" s="52" t="str">
        <f>IFERROR(VLOOKUP(Open[[#This Row],[TS LU O A 1.6.23 R]],$AZ$7:$BA$101,2,0)*P$5," ")</f>
        <v xml:space="preserve"> </v>
      </c>
      <c r="Q604" s="52" t="str">
        <f>IFERROR(VLOOKUP(Open[[#This Row],[TS LU O B 1.6.23 R]],$AZ$7:$BA$101,2,0)*Q$5," ")</f>
        <v xml:space="preserve"> </v>
      </c>
      <c r="R604" s="52" t="str">
        <f>IFERROR(VLOOKUP(Open[[#This Row],[TS ZH O/A 8.7.23 R]],$AZ$7:$BA$101,2,0)*R$5," ")</f>
        <v xml:space="preserve"> </v>
      </c>
      <c r="S604" s="148" t="str">
        <f>IFERROR(VLOOKUP(Open[[#This Row],[TS ZH O/B 8.7.23 R]],$AZ$7:$BA$101,2,0)*S$5," ")</f>
        <v xml:space="preserve"> </v>
      </c>
      <c r="T604" s="148" t="str">
        <f>IFERROR(VLOOKUP(Open[[#This Row],[TS BA O A 12.08.23 R]],$AZ$7:$BA$101,2,0)*T$5," ")</f>
        <v xml:space="preserve"> </v>
      </c>
      <c r="U604" s="148" t="str">
        <f>IFERROR(VLOOKUP(Open[[#This Row],[TS BA O B 12.08.23  R]],$AZ$7:$BA$101,2,0)*U$5," ")</f>
        <v xml:space="preserve"> </v>
      </c>
      <c r="V604" s="148" t="str">
        <f>IFERROR(VLOOKUP(Open[[#This Row],[SM LT O A 2.9.23 R]],$AZ$7:$BA$101,2,0)*V$5," ")</f>
        <v xml:space="preserve"> </v>
      </c>
      <c r="W604" s="148" t="str">
        <f>IFERROR(VLOOKUP(Open[[#This Row],[SM LT O B 2.9.23 R]],$AZ$7:$BA$101,2,0)*W$5," ")</f>
        <v xml:space="preserve"> </v>
      </c>
      <c r="X604" s="148" t="str">
        <f>IFERROR(VLOOKUP(Open[[#This Row],[TS LA O 16.9.23 R]],$AZ$7:$BA$101,2,0)*X$5," ")</f>
        <v xml:space="preserve"> </v>
      </c>
      <c r="Y604" s="148" t="str">
        <f>IFERROR(VLOOKUP(Open[[#This Row],[TS ZH O 8.10.23 R]],$AZ$7:$BA$101,2,0)*Y$5," ")</f>
        <v xml:space="preserve"> </v>
      </c>
      <c r="Z604" s="148" t="str">
        <f>IFERROR(VLOOKUP(Open[[#This Row],[TS ZH O/A 6.1.24 R]],$AZ$7:$BA$101,2,0)*Z$5," ")</f>
        <v xml:space="preserve"> </v>
      </c>
      <c r="AA604" s="148" t="str">
        <f>IFERROR(VLOOKUP(Open[[#This Row],[TS ZH O/B 6.1.24 R]],$AZ$7:$BA$101,2,0)*AA$5," ")</f>
        <v xml:space="preserve"> </v>
      </c>
      <c r="AB604" s="148" t="str">
        <f>IFERROR(VLOOKUP(Open[[#This Row],[TS SH O 13.1.24 R]],$AZ$7:$BA$101,2,0)*AB$5," ")</f>
        <v xml:space="preserve"> </v>
      </c>
      <c r="AC604">
        <v>0</v>
      </c>
      <c r="AD604">
        <v>0</v>
      </c>
      <c r="AE604">
        <v>0</v>
      </c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</row>
    <row r="605" spans="1:48">
      <c r="A605" s="53">
        <f>RANK(Open[[#This Row],[PR Punkte]],Open[PR Punkte],0)</f>
        <v>332</v>
      </c>
      <c r="B605">
        <f>IF(Open[[#This Row],[PR Rang beim letzten Turnier]]&gt;Open[[#This Row],[PR Rang]],1,IF(Open[[#This Row],[PR Rang beim letzten Turnier]]=Open[[#This Row],[PR Rang]],0,-1))</f>
        <v>0</v>
      </c>
      <c r="C605" s="53">
        <f>RANK(Open[[#This Row],[PR Punkte]],Open[PR Punkte],0)</f>
        <v>332</v>
      </c>
      <c r="D605" s="7" t="s">
        <v>243</v>
      </c>
      <c r="E605" t="s">
        <v>10</v>
      </c>
      <c r="F605" s="52">
        <f>SUM(Open[[#This Row],[PR 1]:[PR 3]])</f>
        <v>0</v>
      </c>
      <c r="G605" s="52">
        <f>LARGE(Open[[#This Row],[TS ZH O/B 26.03.23]:[PR3]],1)</f>
        <v>0</v>
      </c>
      <c r="H605" s="52">
        <f>LARGE(Open[[#This Row],[TS ZH O/B 26.03.23]:[PR3]],2)</f>
        <v>0</v>
      </c>
      <c r="I605" s="52">
        <f>LARGE(Open[[#This Row],[TS ZH O/B 26.03.23]:[PR3]],3)</f>
        <v>0</v>
      </c>
      <c r="J605" s="1">
        <f t="shared" si="18"/>
        <v>332</v>
      </c>
      <c r="K605" s="52">
        <f t="shared" si="19"/>
        <v>0</v>
      </c>
      <c r="L605" s="52" t="str">
        <f>IFERROR(VLOOKUP(Open[[#This Row],[TS ZH O/B 26.03.23 Rang]],$AZ$7:$BA$101,2,0)*L$5," ")</f>
        <v xml:space="preserve"> </v>
      </c>
      <c r="M605" s="52" t="str">
        <f>IFERROR(VLOOKUP(Open[[#This Row],[TS SG O 29.04.23 Rang]],$AZ$7:$BA$101,2,0)*M$5," ")</f>
        <v xml:space="preserve"> </v>
      </c>
      <c r="N605" s="52" t="str">
        <f>IFERROR(VLOOKUP(Open[[#This Row],[TS ES O 11.06.23 Rang]],$AZ$7:$BA$101,2,0)*N$5," ")</f>
        <v xml:space="preserve"> </v>
      </c>
      <c r="O605" s="52" t="str">
        <f>IFERROR(VLOOKUP(Open[[#This Row],[TS SH O 24.06.23 Rang]],$AZ$7:$BA$101,2,0)*O$5," ")</f>
        <v xml:space="preserve"> </v>
      </c>
      <c r="P605" s="52" t="str">
        <f>IFERROR(VLOOKUP(Open[[#This Row],[TS LU O A 1.6.23 R]],$AZ$7:$BA$101,2,0)*P$5," ")</f>
        <v xml:space="preserve"> </v>
      </c>
      <c r="Q605" s="52" t="str">
        <f>IFERROR(VLOOKUP(Open[[#This Row],[TS LU O B 1.6.23 R]],$AZ$7:$BA$101,2,0)*Q$5," ")</f>
        <v xml:space="preserve"> </v>
      </c>
      <c r="R605" s="52" t="str">
        <f>IFERROR(VLOOKUP(Open[[#This Row],[TS ZH O/A 8.7.23 R]],$AZ$7:$BA$101,2,0)*R$5," ")</f>
        <v xml:space="preserve"> </v>
      </c>
      <c r="S605" s="148" t="str">
        <f>IFERROR(VLOOKUP(Open[[#This Row],[TS ZH O/B 8.7.23 R]],$AZ$7:$BA$101,2,0)*S$5," ")</f>
        <v xml:space="preserve"> </v>
      </c>
      <c r="T605" s="148" t="str">
        <f>IFERROR(VLOOKUP(Open[[#This Row],[TS BA O A 12.08.23 R]],$AZ$7:$BA$101,2,0)*T$5," ")</f>
        <v xml:space="preserve"> </v>
      </c>
      <c r="U605" s="148" t="str">
        <f>IFERROR(VLOOKUP(Open[[#This Row],[TS BA O B 12.08.23  R]],$AZ$7:$BA$101,2,0)*U$5," ")</f>
        <v xml:space="preserve"> </v>
      </c>
      <c r="V605" s="148" t="str">
        <f>IFERROR(VLOOKUP(Open[[#This Row],[SM LT O A 2.9.23 R]],$AZ$7:$BA$101,2,0)*V$5," ")</f>
        <v xml:space="preserve"> </v>
      </c>
      <c r="W605" s="148" t="str">
        <f>IFERROR(VLOOKUP(Open[[#This Row],[SM LT O B 2.9.23 R]],$AZ$7:$BA$101,2,0)*W$5," ")</f>
        <v xml:space="preserve"> </v>
      </c>
      <c r="X605" s="148" t="str">
        <f>IFERROR(VLOOKUP(Open[[#This Row],[TS LA O 16.9.23 R]],$AZ$7:$BA$101,2,0)*X$5," ")</f>
        <v xml:space="preserve"> </v>
      </c>
      <c r="Y605" s="148" t="str">
        <f>IFERROR(VLOOKUP(Open[[#This Row],[TS ZH O 8.10.23 R]],$AZ$7:$BA$101,2,0)*Y$5," ")</f>
        <v xml:space="preserve"> </v>
      </c>
      <c r="Z605" s="148" t="str">
        <f>IFERROR(VLOOKUP(Open[[#This Row],[TS ZH O/A 6.1.24 R]],$AZ$7:$BA$101,2,0)*Z$5," ")</f>
        <v xml:space="preserve"> </v>
      </c>
      <c r="AA605" s="148" t="str">
        <f>IFERROR(VLOOKUP(Open[[#This Row],[TS ZH O/B 6.1.24 R]],$AZ$7:$BA$101,2,0)*AA$5," ")</f>
        <v xml:space="preserve"> </v>
      </c>
      <c r="AB605" s="148" t="str">
        <f>IFERROR(VLOOKUP(Open[[#This Row],[TS SH O 13.1.24 R]],$AZ$7:$BA$101,2,0)*AB$5," ")</f>
        <v xml:space="preserve"> </v>
      </c>
      <c r="AC605">
        <v>0</v>
      </c>
      <c r="AD605">
        <v>0</v>
      </c>
      <c r="AE605">
        <v>0</v>
      </c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</row>
    <row r="606" spans="1:48">
      <c r="A606" s="53">
        <f>RANK(Open[[#This Row],[PR Punkte]],Open[PR Punkte],0)</f>
        <v>332</v>
      </c>
      <c r="B606">
        <f>IF(Open[[#This Row],[PR Rang beim letzten Turnier]]&gt;Open[[#This Row],[PR Rang]],1,IF(Open[[#This Row],[PR Rang beim letzten Turnier]]=Open[[#This Row],[PR Rang]],0,-1))</f>
        <v>0</v>
      </c>
      <c r="C606" s="53">
        <f>RANK(Open[[#This Row],[PR Punkte]],Open[PR Punkte],0)</f>
        <v>332</v>
      </c>
      <c r="D606" t="s">
        <v>87</v>
      </c>
      <c r="E606" s="1" t="s">
        <v>10</v>
      </c>
      <c r="F606" s="52">
        <f>SUM(Open[[#This Row],[PR 1]:[PR 3]])</f>
        <v>0</v>
      </c>
      <c r="G606" s="52">
        <f>LARGE(Open[[#This Row],[TS ZH O/B 26.03.23]:[PR3]],1)</f>
        <v>0</v>
      </c>
      <c r="H606" s="52">
        <f>LARGE(Open[[#This Row],[TS ZH O/B 26.03.23]:[PR3]],2)</f>
        <v>0</v>
      </c>
      <c r="I606" s="52">
        <f>LARGE(Open[[#This Row],[TS ZH O/B 26.03.23]:[PR3]],3)</f>
        <v>0</v>
      </c>
      <c r="J606" s="1">
        <f t="shared" si="18"/>
        <v>332</v>
      </c>
      <c r="K606" s="52">
        <f t="shared" si="19"/>
        <v>0</v>
      </c>
      <c r="L606" s="52" t="str">
        <f>IFERROR(VLOOKUP(Open[[#This Row],[TS ZH O/B 26.03.23 Rang]],$AZ$7:$BA$101,2,0)*L$5," ")</f>
        <v xml:space="preserve"> </v>
      </c>
      <c r="M606" s="52" t="str">
        <f>IFERROR(VLOOKUP(Open[[#This Row],[TS SG O 29.04.23 Rang]],$AZ$7:$BA$101,2,0)*M$5," ")</f>
        <v xml:space="preserve"> </v>
      </c>
      <c r="N606" s="52" t="str">
        <f>IFERROR(VLOOKUP(Open[[#This Row],[TS ES O 11.06.23 Rang]],$AZ$7:$BA$101,2,0)*N$5," ")</f>
        <v xml:space="preserve"> </v>
      </c>
      <c r="O606" s="52" t="str">
        <f>IFERROR(VLOOKUP(Open[[#This Row],[TS SH O 24.06.23 Rang]],$AZ$7:$BA$101,2,0)*O$5," ")</f>
        <v xml:space="preserve"> </v>
      </c>
      <c r="P606" s="52" t="str">
        <f>IFERROR(VLOOKUP(Open[[#This Row],[TS LU O A 1.6.23 R]],$AZ$7:$BA$101,2,0)*P$5," ")</f>
        <v xml:space="preserve"> </v>
      </c>
      <c r="Q606" s="52" t="str">
        <f>IFERROR(VLOOKUP(Open[[#This Row],[TS LU O B 1.6.23 R]],$AZ$7:$BA$101,2,0)*Q$5," ")</f>
        <v xml:space="preserve"> </v>
      </c>
      <c r="R606" s="52" t="str">
        <f>IFERROR(VLOOKUP(Open[[#This Row],[TS ZH O/A 8.7.23 R]],$AZ$7:$BA$101,2,0)*R$5," ")</f>
        <v xml:space="preserve"> </v>
      </c>
      <c r="S606" s="148" t="str">
        <f>IFERROR(VLOOKUP(Open[[#This Row],[TS ZH O/B 8.7.23 R]],$AZ$7:$BA$101,2,0)*S$5," ")</f>
        <v xml:space="preserve"> </v>
      </c>
      <c r="T606" s="148" t="str">
        <f>IFERROR(VLOOKUP(Open[[#This Row],[TS BA O A 12.08.23 R]],$AZ$7:$BA$101,2,0)*T$5," ")</f>
        <v xml:space="preserve"> </v>
      </c>
      <c r="U606" s="148" t="str">
        <f>IFERROR(VLOOKUP(Open[[#This Row],[TS BA O B 12.08.23  R]],$AZ$7:$BA$101,2,0)*U$5," ")</f>
        <v xml:space="preserve"> </v>
      </c>
      <c r="V606" s="148" t="str">
        <f>IFERROR(VLOOKUP(Open[[#This Row],[SM LT O A 2.9.23 R]],$AZ$7:$BA$101,2,0)*V$5," ")</f>
        <v xml:space="preserve"> </v>
      </c>
      <c r="W606" s="148" t="str">
        <f>IFERROR(VLOOKUP(Open[[#This Row],[SM LT O B 2.9.23 R]],$AZ$7:$BA$101,2,0)*W$5," ")</f>
        <v xml:space="preserve"> </v>
      </c>
      <c r="X606" s="148" t="str">
        <f>IFERROR(VLOOKUP(Open[[#This Row],[TS LA O 16.9.23 R]],$AZ$7:$BA$101,2,0)*X$5," ")</f>
        <v xml:space="preserve"> </v>
      </c>
      <c r="Y606" s="148" t="str">
        <f>IFERROR(VLOOKUP(Open[[#This Row],[TS ZH O 8.10.23 R]],$AZ$7:$BA$101,2,0)*Y$5," ")</f>
        <v xml:space="preserve"> </v>
      </c>
      <c r="Z606" s="148" t="str">
        <f>IFERROR(VLOOKUP(Open[[#This Row],[TS ZH O/A 6.1.24 R]],$AZ$7:$BA$101,2,0)*Z$5," ")</f>
        <v xml:space="preserve"> </v>
      </c>
      <c r="AA606" s="148" t="str">
        <f>IFERROR(VLOOKUP(Open[[#This Row],[TS ZH O/B 6.1.24 R]],$AZ$7:$BA$101,2,0)*AA$5," ")</f>
        <v xml:space="preserve"> </v>
      </c>
      <c r="AB606" s="148" t="str">
        <f>IFERROR(VLOOKUP(Open[[#This Row],[TS SH O 13.1.24 R]],$AZ$7:$BA$101,2,0)*AB$5," ")</f>
        <v xml:space="preserve"> </v>
      </c>
      <c r="AC606">
        <v>0</v>
      </c>
      <c r="AD606">
        <v>0</v>
      </c>
      <c r="AE606">
        <v>0</v>
      </c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</row>
    <row r="607" spans="1:48">
      <c r="A607" s="53">
        <f>RANK(Open[[#This Row],[PR Punkte]],Open[PR Punkte],0)</f>
        <v>332</v>
      </c>
      <c r="B607">
        <f>IF(Open[[#This Row],[PR Rang beim letzten Turnier]]&gt;Open[[#This Row],[PR Rang]],1,IF(Open[[#This Row],[PR Rang beim letzten Turnier]]=Open[[#This Row],[PR Rang]],0,-1))</f>
        <v>0</v>
      </c>
      <c r="C607" s="53">
        <f>RANK(Open[[#This Row],[PR Punkte]],Open[PR Punkte],0)</f>
        <v>332</v>
      </c>
      <c r="D607" s="1" t="s">
        <v>175</v>
      </c>
      <c r="E607" s="1" t="s">
        <v>10</v>
      </c>
      <c r="F607" s="52">
        <f>SUM(Open[[#This Row],[PR 1]:[PR 3]])</f>
        <v>0</v>
      </c>
      <c r="G607" s="52">
        <f>LARGE(Open[[#This Row],[TS ZH O/B 26.03.23]:[PR3]],1)</f>
        <v>0</v>
      </c>
      <c r="H607" s="52">
        <f>LARGE(Open[[#This Row],[TS ZH O/B 26.03.23]:[PR3]],2)</f>
        <v>0</v>
      </c>
      <c r="I607" s="52">
        <f>LARGE(Open[[#This Row],[TS ZH O/B 26.03.23]:[PR3]],3)</f>
        <v>0</v>
      </c>
      <c r="J607" s="1">
        <f t="shared" si="18"/>
        <v>332</v>
      </c>
      <c r="K607" s="52">
        <f t="shared" si="19"/>
        <v>0</v>
      </c>
      <c r="L607" s="52" t="str">
        <f>IFERROR(VLOOKUP(Open[[#This Row],[TS ZH O/B 26.03.23 Rang]],$AZ$7:$BA$101,2,0)*L$5," ")</f>
        <v xml:space="preserve"> </v>
      </c>
      <c r="M607" s="52" t="str">
        <f>IFERROR(VLOOKUP(Open[[#This Row],[TS SG O 29.04.23 Rang]],$AZ$7:$BA$101,2,0)*M$5," ")</f>
        <v xml:space="preserve"> </v>
      </c>
      <c r="N607" s="52" t="str">
        <f>IFERROR(VLOOKUP(Open[[#This Row],[TS ES O 11.06.23 Rang]],$AZ$7:$BA$101,2,0)*N$5," ")</f>
        <v xml:space="preserve"> </v>
      </c>
      <c r="O607" s="52" t="str">
        <f>IFERROR(VLOOKUP(Open[[#This Row],[TS SH O 24.06.23 Rang]],$AZ$7:$BA$101,2,0)*O$5," ")</f>
        <v xml:space="preserve"> </v>
      </c>
      <c r="P607" s="52" t="str">
        <f>IFERROR(VLOOKUP(Open[[#This Row],[TS LU O A 1.6.23 R]],$AZ$7:$BA$101,2,0)*P$5," ")</f>
        <v xml:space="preserve"> </v>
      </c>
      <c r="Q607" s="52" t="str">
        <f>IFERROR(VLOOKUP(Open[[#This Row],[TS LU O B 1.6.23 R]],$AZ$7:$BA$101,2,0)*Q$5," ")</f>
        <v xml:space="preserve"> </v>
      </c>
      <c r="R607" s="52" t="str">
        <f>IFERROR(VLOOKUP(Open[[#This Row],[TS ZH O/A 8.7.23 R]],$AZ$7:$BA$101,2,0)*R$5," ")</f>
        <v xml:space="preserve"> </v>
      </c>
      <c r="S607" s="148" t="str">
        <f>IFERROR(VLOOKUP(Open[[#This Row],[TS ZH O/B 8.7.23 R]],$AZ$7:$BA$101,2,0)*S$5," ")</f>
        <v xml:space="preserve"> </v>
      </c>
      <c r="T607" s="148" t="str">
        <f>IFERROR(VLOOKUP(Open[[#This Row],[TS BA O A 12.08.23 R]],$AZ$7:$BA$101,2,0)*T$5," ")</f>
        <v xml:space="preserve"> </v>
      </c>
      <c r="U607" s="148" t="str">
        <f>IFERROR(VLOOKUP(Open[[#This Row],[TS BA O B 12.08.23  R]],$AZ$7:$BA$101,2,0)*U$5," ")</f>
        <v xml:space="preserve"> </v>
      </c>
      <c r="V607" s="148" t="str">
        <f>IFERROR(VLOOKUP(Open[[#This Row],[SM LT O A 2.9.23 R]],$AZ$7:$BA$101,2,0)*V$5," ")</f>
        <v xml:space="preserve"> </v>
      </c>
      <c r="W607" s="148" t="str">
        <f>IFERROR(VLOOKUP(Open[[#This Row],[SM LT O B 2.9.23 R]],$AZ$7:$BA$101,2,0)*W$5," ")</f>
        <v xml:space="preserve"> </v>
      </c>
      <c r="X607" s="148" t="str">
        <f>IFERROR(VLOOKUP(Open[[#This Row],[TS LA O 16.9.23 R]],$AZ$7:$BA$101,2,0)*X$5," ")</f>
        <v xml:space="preserve"> </v>
      </c>
      <c r="Y607" s="148" t="str">
        <f>IFERROR(VLOOKUP(Open[[#This Row],[TS ZH O 8.10.23 R]],$AZ$7:$BA$101,2,0)*Y$5," ")</f>
        <v xml:space="preserve"> </v>
      </c>
      <c r="Z607" s="148" t="str">
        <f>IFERROR(VLOOKUP(Open[[#This Row],[TS ZH O/A 6.1.24 R]],$AZ$7:$BA$101,2,0)*Z$5," ")</f>
        <v xml:space="preserve"> </v>
      </c>
      <c r="AA607" s="148" t="str">
        <f>IFERROR(VLOOKUP(Open[[#This Row],[TS ZH O/B 6.1.24 R]],$AZ$7:$BA$101,2,0)*AA$5," ")</f>
        <v xml:space="preserve"> </v>
      </c>
      <c r="AB607" s="148" t="str">
        <f>IFERROR(VLOOKUP(Open[[#This Row],[TS SH O 13.1.24 R]],$AZ$7:$BA$101,2,0)*AB$5," ")</f>
        <v xml:space="preserve"> </v>
      </c>
      <c r="AC607">
        <v>0</v>
      </c>
      <c r="AD607">
        <v>0</v>
      </c>
      <c r="AE607">
        <v>0</v>
      </c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</row>
    <row r="608" spans="1:48">
      <c r="A608" s="53">
        <f>RANK(Open[[#This Row],[PR Punkte]],Open[PR Punkte],0)</f>
        <v>332</v>
      </c>
      <c r="B608">
        <f>IF(Open[[#This Row],[PR Rang beim letzten Turnier]]&gt;Open[[#This Row],[PR Rang]],1,IF(Open[[#This Row],[PR Rang beim letzten Turnier]]=Open[[#This Row],[PR Rang]],0,-1))</f>
        <v>0</v>
      </c>
      <c r="C608" s="53">
        <f>RANK(Open[[#This Row],[PR Punkte]],Open[PR Punkte],0)</f>
        <v>332</v>
      </c>
      <c r="D608" s="7" t="s">
        <v>340</v>
      </c>
      <c r="E608" t="s">
        <v>10</v>
      </c>
      <c r="F608" s="52">
        <f>SUM(Open[[#This Row],[PR 1]:[PR 3]])</f>
        <v>0</v>
      </c>
      <c r="G608" s="52">
        <f>LARGE(Open[[#This Row],[TS ZH O/B 26.03.23]:[PR3]],1)</f>
        <v>0</v>
      </c>
      <c r="H608" s="52">
        <f>LARGE(Open[[#This Row],[TS ZH O/B 26.03.23]:[PR3]],2)</f>
        <v>0</v>
      </c>
      <c r="I608" s="52">
        <f>LARGE(Open[[#This Row],[TS ZH O/B 26.03.23]:[PR3]],3)</f>
        <v>0</v>
      </c>
      <c r="J608" s="1">
        <f t="shared" si="18"/>
        <v>332</v>
      </c>
      <c r="K608" s="52">
        <f t="shared" si="19"/>
        <v>0</v>
      </c>
      <c r="L608" s="52" t="str">
        <f>IFERROR(VLOOKUP(Open[[#This Row],[TS ZH O/B 26.03.23 Rang]],$AZ$7:$BA$101,2,0)*L$5," ")</f>
        <v xml:space="preserve"> </v>
      </c>
      <c r="M608" s="52" t="str">
        <f>IFERROR(VLOOKUP(Open[[#This Row],[TS SG O 29.04.23 Rang]],$AZ$7:$BA$101,2,0)*M$5," ")</f>
        <v xml:space="preserve"> </v>
      </c>
      <c r="N608" s="52" t="str">
        <f>IFERROR(VLOOKUP(Open[[#This Row],[TS ES O 11.06.23 Rang]],$AZ$7:$BA$101,2,0)*N$5," ")</f>
        <v xml:space="preserve"> </v>
      </c>
      <c r="O608" s="52" t="str">
        <f>IFERROR(VLOOKUP(Open[[#This Row],[TS SH O 24.06.23 Rang]],$AZ$7:$BA$101,2,0)*O$5," ")</f>
        <v xml:space="preserve"> </v>
      </c>
      <c r="P608" s="52" t="str">
        <f>IFERROR(VLOOKUP(Open[[#This Row],[TS LU O A 1.6.23 R]],$AZ$7:$BA$101,2,0)*P$5," ")</f>
        <v xml:space="preserve"> </v>
      </c>
      <c r="Q608" s="52" t="str">
        <f>IFERROR(VLOOKUP(Open[[#This Row],[TS LU O B 1.6.23 R]],$AZ$7:$BA$101,2,0)*Q$5," ")</f>
        <v xml:space="preserve"> </v>
      </c>
      <c r="R608" s="52" t="str">
        <f>IFERROR(VLOOKUP(Open[[#This Row],[TS ZH O/A 8.7.23 R]],$AZ$7:$BA$101,2,0)*R$5," ")</f>
        <v xml:space="preserve"> </v>
      </c>
      <c r="S608" s="148" t="str">
        <f>IFERROR(VLOOKUP(Open[[#This Row],[TS ZH O/B 8.7.23 R]],$AZ$7:$BA$101,2,0)*S$5," ")</f>
        <v xml:space="preserve"> </v>
      </c>
      <c r="T608" s="148" t="str">
        <f>IFERROR(VLOOKUP(Open[[#This Row],[TS BA O A 12.08.23 R]],$AZ$7:$BA$101,2,0)*T$5," ")</f>
        <v xml:space="preserve"> </v>
      </c>
      <c r="U608" s="148" t="str">
        <f>IFERROR(VLOOKUP(Open[[#This Row],[TS BA O B 12.08.23  R]],$AZ$7:$BA$101,2,0)*U$5," ")</f>
        <v xml:space="preserve"> </v>
      </c>
      <c r="V608" s="148" t="str">
        <f>IFERROR(VLOOKUP(Open[[#This Row],[SM LT O A 2.9.23 R]],$AZ$7:$BA$101,2,0)*V$5," ")</f>
        <v xml:space="preserve"> </v>
      </c>
      <c r="W608" s="148" t="str">
        <f>IFERROR(VLOOKUP(Open[[#This Row],[SM LT O B 2.9.23 R]],$AZ$7:$BA$101,2,0)*W$5," ")</f>
        <v xml:space="preserve"> </v>
      </c>
      <c r="X608" s="148" t="str">
        <f>IFERROR(VLOOKUP(Open[[#This Row],[TS LA O 16.9.23 R]],$AZ$7:$BA$101,2,0)*X$5," ")</f>
        <v xml:space="preserve"> </v>
      </c>
      <c r="Y608" s="148" t="str">
        <f>IFERROR(VLOOKUP(Open[[#This Row],[TS ZH O 8.10.23 R]],$AZ$7:$BA$101,2,0)*Y$5," ")</f>
        <v xml:space="preserve"> </v>
      </c>
      <c r="Z608" s="148" t="str">
        <f>IFERROR(VLOOKUP(Open[[#This Row],[TS ZH O/A 6.1.24 R]],$AZ$7:$BA$101,2,0)*Z$5," ")</f>
        <v xml:space="preserve"> </v>
      </c>
      <c r="AA608" s="148" t="str">
        <f>IFERROR(VLOOKUP(Open[[#This Row],[TS ZH O/B 6.1.24 R]],$AZ$7:$BA$101,2,0)*AA$5," ")</f>
        <v xml:space="preserve"> </v>
      </c>
      <c r="AB608" s="148" t="str">
        <f>IFERROR(VLOOKUP(Open[[#This Row],[TS SH O 13.1.24 R]],$AZ$7:$BA$101,2,0)*AB$5," ")</f>
        <v xml:space="preserve"> </v>
      </c>
      <c r="AC608">
        <v>0</v>
      </c>
      <c r="AD608">
        <v>0</v>
      </c>
      <c r="AE608">
        <v>0</v>
      </c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</row>
    <row r="609" spans="1:48">
      <c r="A609" s="53">
        <f>RANK(Open[[#This Row],[PR Punkte]],Open[PR Punkte],0)</f>
        <v>332</v>
      </c>
      <c r="B609">
        <f>IF(Open[[#This Row],[PR Rang beim letzten Turnier]]&gt;Open[[#This Row],[PR Rang]],1,IF(Open[[#This Row],[PR Rang beim letzten Turnier]]=Open[[#This Row],[PR Rang]],0,-1))</f>
        <v>0</v>
      </c>
      <c r="C609" s="53">
        <f>RANK(Open[[#This Row],[PR Punkte]],Open[PR Punkte],0)</f>
        <v>332</v>
      </c>
      <c r="D609" t="s">
        <v>65</v>
      </c>
      <c r="E609" s="1" t="s">
        <v>10</v>
      </c>
      <c r="F609" s="52">
        <f>SUM(Open[[#This Row],[PR 1]:[PR 3]])</f>
        <v>0</v>
      </c>
      <c r="G609" s="52">
        <f>LARGE(Open[[#This Row],[TS ZH O/B 26.03.23]:[PR3]],1)</f>
        <v>0</v>
      </c>
      <c r="H609" s="52">
        <f>LARGE(Open[[#This Row],[TS ZH O/B 26.03.23]:[PR3]],2)</f>
        <v>0</v>
      </c>
      <c r="I609" s="52">
        <f>LARGE(Open[[#This Row],[TS ZH O/B 26.03.23]:[PR3]],3)</f>
        <v>0</v>
      </c>
      <c r="J609" s="1">
        <f t="shared" si="18"/>
        <v>332</v>
      </c>
      <c r="K609" s="52">
        <f t="shared" si="19"/>
        <v>0</v>
      </c>
      <c r="L609" s="52" t="str">
        <f>IFERROR(VLOOKUP(Open[[#This Row],[TS ZH O/B 26.03.23 Rang]],$AZ$7:$BA$101,2,0)*L$5," ")</f>
        <v xml:space="preserve"> </v>
      </c>
      <c r="M609" s="52" t="str">
        <f>IFERROR(VLOOKUP(Open[[#This Row],[TS SG O 29.04.23 Rang]],$AZ$7:$BA$101,2,0)*M$5," ")</f>
        <v xml:space="preserve"> </v>
      </c>
      <c r="N609" s="52" t="str">
        <f>IFERROR(VLOOKUP(Open[[#This Row],[TS ES O 11.06.23 Rang]],$AZ$7:$BA$101,2,0)*N$5," ")</f>
        <v xml:space="preserve"> </v>
      </c>
      <c r="O609" s="52" t="str">
        <f>IFERROR(VLOOKUP(Open[[#This Row],[TS SH O 24.06.23 Rang]],$AZ$7:$BA$101,2,0)*O$5," ")</f>
        <v xml:space="preserve"> </v>
      </c>
      <c r="P609" s="52" t="str">
        <f>IFERROR(VLOOKUP(Open[[#This Row],[TS LU O A 1.6.23 R]],$AZ$7:$BA$101,2,0)*P$5," ")</f>
        <v xml:space="preserve"> </v>
      </c>
      <c r="Q609" s="52" t="str">
        <f>IFERROR(VLOOKUP(Open[[#This Row],[TS LU O B 1.6.23 R]],$AZ$7:$BA$101,2,0)*Q$5," ")</f>
        <v xml:space="preserve"> </v>
      </c>
      <c r="R609" s="52" t="str">
        <f>IFERROR(VLOOKUP(Open[[#This Row],[TS ZH O/A 8.7.23 R]],$AZ$7:$BA$101,2,0)*R$5," ")</f>
        <v xml:space="preserve"> </v>
      </c>
      <c r="S609" s="148" t="str">
        <f>IFERROR(VLOOKUP(Open[[#This Row],[TS ZH O/B 8.7.23 R]],$AZ$7:$BA$101,2,0)*S$5," ")</f>
        <v xml:space="preserve"> </v>
      </c>
      <c r="T609" s="148" t="str">
        <f>IFERROR(VLOOKUP(Open[[#This Row],[TS BA O A 12.08.23 R]],$AZ$7:$BA$101,2,0)*T$5," ")</f>
        <v xml:space="preserve"> </v>
      </c>
      <c r="U609" s="148" t="str">
        <f>IFERROR(VLOOKUP(Open[[#This Row],[TS BA O B 12.08.23  R]],$AZ$7:$BA$101,2,0)*U$5," ")</f>
        <v xml:space="preserve"> </v>
      </c>
      <c r="V609" s="148" t="str">
        <f>IFERROR(VLOOKUP(Open[[#This Row],[SM LT O A 2.9.23 R]],$AZ$7:$BA$101,2,0)*V$5," ")</f>
        <v xml:space="preserve"> </v>
      </c>
      <c r="W609" s="148" t="str">
        <f>IFERROR(VLOOKUP(Open[[#This Row],[SM LT O B 2.9.23 R]],$AZ$7:$BA$101,2,0)*W$5," ")</f>
        <v xml:space="preserve"> </v>
      </c>
      <c r="X609" s="148" t="str">
        <f>IFERROR(VLOOKUP(Open[[#This Row],[TS LA O 16.9.23 R]],$AZ$7:$BA$101,2,0)*X$5," ")</f>
        <v xml:space="preserve"> </v>
      </c>
      <c r="Y609" s="148" t="str">
        <f>IFERROR(VLOOKUP(Open[[#This Row],[TS ZH O 8.10.23 R]],$AZ$7:$BA$101,2,0)*Y$5," ")</f>
        <v xml:space="preserve"> </v>
      </c>
      <c r="Z609" s="148" t="str">
        <f>IFERROR(VLOOKUP(Open[[#This Row],[TS ZH O/A 6.1.24 R]],$AZ$7:$BA$101,2,0)*Z$5," ")</f>
        <v xml:space="preserve"> </v>
      </c>
      <c r="AA609" s="148" t="str">
        <f>IFERROR(VLOOKUP(Open[[#This Row],[TS ZH O/B 6.1.24 R]],$AZ$7:$BA$101,2,0)*AA$5," ")</f>
        <v xml:space="preserve"> </v>
      </c>
      <c r="AB609" s="148" t="str">
        <f>IFERROR(VLOOKUP(Open[[#This Row],[TS SH O 13.1.24 R]],$AZ$7:$BA$101,2,0)*AB$5," ")</f>
        <v xml:space="preserve"> </v>
      </c>
      <c r="AC609">
        <v>0</v>
      </c>
      <c r="AD609">
        <v>0</v>
      </c>
      <c r="AE609">
        <v>0</v>
      </c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</row>
    <row r="610" spans="1:48">
      <c r="A610" s="53">
        <f>RANK(Open[[#This Row],[PR Punkte]],Open[PR Punkte],0)</f>
        <v>332</v>
      </c>
      <c r="B610">
        <f>IF(Open[[#This Row],[PR Rang beim letzten Turnier]]&gt;Open[[#This Row],[PR Rang]],1,IF(Open[[#This Row],[PR Rang beim letzten Turnier]]=Open[[#This Row],[PR Rang]],0,-1))</f>
        <v>0</v>
      </c>
      <c r="C610" s="53">
        <f>RANK(Open[[#This Row],[PR Punkte]],Open[PR Punkte],0)</f>
        <v>332</v>
      </c>
      <c r="D610" s="1" t="s">
        <v>212</v>
      </c>
      <c r="E610" s="1" t="s">
        <v>10</v>
      </c>
      <c r="F610" s="52">
        <f>SUM(Open[[#This Row],[PR 1]:[PR 3]])</f>
        <v>0</v>
      </c>
      <c r="G610" s="52">
        <f>LARGE(Open[[#This Row],[TS ZH O/B 26.03.23]:[PR3]],1)</f>
        <v>0</v>
      </c>
      <c r="H610" s="52">
        <f>LARGE(Open[[#This Row],[TS ZH O/B 26.03.23]:[PR3]],2)</f>
        <v>0</v>
      </c>
      <c r="I610" s="52">
        <f>LARGE(Open[[#This Row],[TS ZH O/B 26.03.23]:[PR3]],3)</f>
        <v>0</v>
      </c>
      <c r="J610" s="1">
        <f t="shared" si="18"/>
        <v>332</v>
      </c>
      <c r="K610" s="52">
        <f t="shared" si="19"/>
        <v>0</v>
      </c>
      <c r="L610" s="52" t="str">
        <f>IFERROR(VLOOKUP(Open[[#This Row],[TS ZH O/B 26.03.23 Rang]],$AZ$7:$BA$101,2,0)*L$5," ")</f>
        <v xml:space="preserve"> </v>
      </c>
      <c r="M610" s="52" t="str">
        <f>IFERROR(VLOOKUP(Open[[#This Row],[TS SG O 29.04.23 Rang]],$AZ$7:$BA$101,2,0)*M$5," ")</f>
        <v xml:space="preserve"> </v>
      </c>
      <c r="N610" s="52" t="str">
        <f>IFERROR(VLOOKUP(Open[[#This Row],[TS ES O 11.06.23 Rang]],$AZ$7:$BA$101,2,0)*N$5," ")</f>
        <v xml:space="preserve"> </v>
      </c>
      <c r="O610" s="52" t="str">
        <f>IFERROR(VLOOKUP(Open[[#This Row],[TS SH O 24.06.23 Rang]],$AZ$7:$BA$101,2,0)*O$5," ")</f>
        <v xml:space="preserve"> </v>
      </c>
      <c r="P610" s="52" t="str">
        <f>IFERROR(VLOOKUP(Open[[#This Row],[TS LU O A 1.6.23 R]],$AZ$7:$BA$101,2,0)*P$5," ")</f>
        <v xml:space="preserve"> </v>
      </c>
      <c r="Q610" s="52" t="str">
        <f>IFERROR(VLOOKUP(Open[[#This Row],[TS LU O B 1.6.23 R]],$AZ$7:$BA$101,2,0)*Q$5," ")</f>
        <v xml:space="preserve"> </v>
      </c>
      <c r="R610" s="52" t="str">
        <f>IFERROR(VLOOKUP(Open[[#This Row],[TS ZH O/A 8.7.23 R]],$AZ$7:$BA$101,2,0)*R$5," ")</f>
        <v xml:space="preserve"> </v>
      </c>
      <c r="S610" s="148" t="str">
        <f>IFERROR(VLOOKUP(Open[[#This Row],[TS ZH O/B 8.7.23 R]],$AZ$7:$BA$101,2,0)*S$5," ")</f>
        <v xml:space="preserve"> </v>
      </c>
      <c r="T610" s="148" t="str">
        <f>IFERROR(VLOOKUP(Open[[#This Row],[TS BA O A 12.08.23 R]],$AZ$7:$BA$101,2,0)*T$5," ")</f>
        <v xml:space="preserve"> </v>
      </c>
      <c r="U610" s="148" t="str">
        <f>IFERROR(VLOOKUP(Open[[#This Row],[TS BA O B 12.08.23  R]],$AZ$7:$BA$101,2,0)*U$5," ")</f>
        <v xml:space="preserve"> </v>
      </c>
      <c r="V610" s="148" t="str">
        <f>IFERROR(VLOOKUP(Open[[#This Row],[SM LT O A 2.9.23 R]],$AZ$7:$BA$101,2,0)*V$5," ")</f>
        <v xml:space="preserve"> </v>
      </c>
      <c r="W610" s="148" t="str">
        <f>IFERROR(VLOOKUP(Open[[#This Row],[SM LT O B 2.9.23 R]],$AZ$7:$BA$101,2,0)*W$5," ")</f>
        <v xml:space="preserve"> </v>
      </c>
      <c r="X610" s="148" t="str">
        <f>IFERROR(VLOOKUP(Open[[#This Row],[TS LA O 16.9.23 R]],$AZ$7:$BA$101,2,0)*X$5," ")</f>
        <v xml:space="preserve"> </v>
      </c>
      <c r="Y610" s="148" t="str">
        <f>IFERROR(VLOOKUP(Open[[#This Row],[TS ZH O 8.10.23 R]],$AZ$7:$BA$101,2,0)*Y$5," ")</f>
        <v xml:space="preserve"> </v>
      </c>
      <c r="Z610" s="148" t="str">
        <f>IFERROR(VLOOKUP(Open[[#This Row],[TS ZH O/A 6.1.24 R]],$AZ$7:$BA$101,2,0)*Z$5," ")</f>
        <v xml:space="preserve"> </v>
      </c>
      <c r="AA610" s="148" t="str">
        <f>IFERROR(VLOOKUP(Open[[#This Row],[TS ZH O/B 6.1.24 R]],$AZ$7:$BA$101,2,0)*AA$5," ")</f>
        <v xml:space="preserve"> </v>
      </c>
      <c r="AB610" s="148" t="str">
        <f>IFERROR(VLOOKUP(Open[[#This Row],[TS SH O 13.1.24 R]],$AZ$7:$BA$101,2,0)*AB$5," ")</f>
        <v xml:space="preserve"> </v>
      </c>
      <c r="AC610">
        <v>0</v>
      </c>
      <c r="AD610">
        <v>0</v>
      </c>
      <c r="AE610">
        <v>0</v>
      </c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</row>
    <row r="611" spans="1:48">
      <c r="A611" s="53">
        <f>RANK(Open[[#This Row],[PR Punkte]],Open[PR Punkte],0)</f>
        <v>332</v>
      </c>
      <c r="B611">
        <f>IF(Open[[#This Row],[PR Rang beim letzten Turnier]]&gt;Open[[#This Row],[PR Rang]],1,IF(Open[[#This Row],[PR Rang beim letzten Turnier]]=Open[[#This Row],[PR Rang]],0,-1))</f>
        <v>0</v>
      </c>
      <c r="C611" s="53">
        <f>RANK(Open[[#This Row],[PR Punkte]],Open[PR Punkte],0)</f>
        <v>332</v>
      </c>
      <c r="D611" s="7" t="s">
        <v>336</v>
      </c>
      <c r="E611" t="s">
        <v>10</v>
      </c>
      <c r="F611" s="52">
        <f>SUM(Open[[#This Row],[PR 1]:[PR 3]])</f>
        <v>0</v>
      </c>
      <c r="G611" s="52">
        <f>LARGE(Open[[#This Row],[TS ZH O/B 26.03.23]:[PR3]],1)</f>
        <v>0</v>
      </c>
      <c r="H611" s="52">
        <f>LARGE(Open[[#This Row],[TS ZH O/B 26.03.23]:[PR3]],2)</f>
        <v>0</v>
      </c>
      <c r="I611" s="52">
        <f>LARGE(Open[[#This Row],[TS ZH O/B 26.03.23]:[PR3]],3)</f>
        <v>0</v>
      </c>
      <c r="J611" s="1">
        <f t="shared" si="18"/>
        <v>332</v>
      </c>
      <c r="K611" s="52">
        <f t="shared" si="19"/>
        <v>0</v>
      </c>
      <c r="L611" s="52" t="str">
        <f>IFERROR(VLOOKUP(Open[[#This Row],[TS ZH O/B 26.03.23 Rang]],$AZ$7:$BA$101,2,0)*L$5," ")</f>
        <v xml:space="preserve"> </v>
      </c>
      <c r="M611" s="52" t="str">
        <f>IFERROR(VLOOKUP(Open[[#This Row],[TS SG O 29.04.23 Rang]],$AZ$7:$BA$101,2,0)*M$5," ")</f>
        <v xml:space="preserve"> </v>
      </c>
      <c r="N611" s="52" t="str">
        <f>IFERROR(VLOOKUP(Open[[#This Row],[TS ES O 11.06.23 Rang]],$AZ$7:$BA$101,2,0)*N$5," ")</f>
        <v xml:space="preserve"> </v>
      </c>
      <c r="O611" s="52" t="str">
        <f>IFERROR(VLOOKUP(Open[[#This Row],[TS SH O 24.06.23 Rang]],$AZ$7:$BA$101,2,0)*O$5," ")</f>
        <v xml:space="preserve"> </v>
      </c>
      <c r="P611" s="52" t="str">
        <f>IFERROR(VLOOKUP(Open[[#This Row],[TS LU O A 1.6.23 R]],$AZ$7:$BA$101,2,0)*P$5," ")</f>
        <v xml:space="preserve"> </v>
      </c>
      <c r="Q611" s="52" t="str">
        <f>IFERROR(VLOOKUP(Open[[#This Row],[TS LU O B 1.6.23 R]],$AZ$7:$BA$101,2,0)*Q$5," ")</f>
        <v xml:space="preserve"> </v>
      </c>
      <c r="R611" s="52" t="str">
        <f>IFERROR(VLOOKUP(Open[[#This Row],[TS ZH O/A 8.7.23 R]],$AZ$7:$BA$101,2,0)*R$5," ")</f>
        <v xml:space="preserve"> </v>
      </c>
      <c r="S611" s="148" t="str">
        <f>IFERROR(VLOOKUP(Open[[#This Row],[TS ZH O/B 8.7.23 R]],$AZ$7:$BA$101,2,0)*S$5," ")</f>
        <v xml:space="preserve"> </v>
      </c>
      <c r="T611" s="148" t="str">
        <f>IFERROR(VLOOKUP(Open[[#This Row],[TS BA O A 12.08.23 R]],$AZ$7:$BA$101,2,0)*T$5," ")</f>
        <v xml:space="preserve"> </v>
      </c>
      <c r="U611" s="148" t="str">
        <f>IFERROR(VLOOKUP(Open[[#This Row],[TS BA O B 12.08.23  R]],$AZ$7:$BA$101,2,0)*U$5," ")</f>
        <v xml:space="preserve"> </v>
      </c>
      <c r="V611" s="148" t="str">
        <f>IFERROR(VLOOKUP(Open[[#This Row],[SM LT O A 2.9.23 R]],$AZ$7:$BA$101,2,0)*V$5," ")</f>
        <v xml:space="preserve"> </v>
      </c>
      <c r="W611" s="148" t="str">
        <f>IFERROR(VLOOKUP(Open[[#This Row],[SM LT O B 2.9.23 R]],$AZ$7:$BA$101,2,0)*W$5," ")</f>
        <v xml:space="preserve"> </v>
      </c>
      <c r="X611" s="148" t="str">
        <f>IFERROR(VLOOKUP(Open[[#This Row],[TS LA O 16.9.23 R]],$AZ$7:$BA$101,2,0)*X$5," ")</f>
        <v xml:space="preserve"> </v>
      </c>
      <c r="Y611" s="148" t="str">
        <f>IFERROR(VLOOKUP(Open[[#This Row],[TS ZH O 8.10.23 R]],$AZ$7:$BA$101,2,0)*Y$5," ")</f>
        <v xml:space="preserve"> </v>
      </c>
      <c r="Z611" s="148" t="str">
        <f>IFERROR(VLOOKUP(Open[[#This Row],[TS ZH O/A 6.1.24 R]],$AZ$7:$BA$101,2,0)*Z$5," ")</f>
        <v xml:space="preserve"> </v>
      </c>
      <c r="AA611" s="148" t="str">
        <f>IFERROR(VLOOKUP(Open[[#This Row],[TS ZH O/B 6.1.24 R]],$AZ$7:$BA$101,2,0)*AA$5," ")</f>
        <v xml:space="preserve"> </v>
      </c>
      <c r="AB611" s="148" t="str">
        <f>IFERROR(VLOOKUP(Open[[#This Row],[TS SH O 13.1.24 R]],$AZ$7:$BA$101,2,0)*AB$5," ")</f>
        <v xml:space="preserve"> </v>
      </c>
      <c r="AC611">
        <v>0</v>
      </c>
      <c r="AD611">
        <v>0</v>
      </c>
      <c r="AE611">
        <v>0</v>
      </c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</row>
    <row r="612" spans="1:48">
      <c r="A612" s="53">
        <f>RANK(Open[[#This Row],[PR Punkte]],Open[PR Punkte],0)</f>
        <v>332</v>
      </c>
      <c r="B612">
        <f>IF(Open[[#This Row],[PR Rang beim letzten Turnier]]&gt;Open[[#This Row],[PR Rang]],1,IF(Open[[#This Row],[PR Rang beim letzten Turnier]]=Open[[#This Row],[PR Rang]],0,-1))</f>
        <v>0</v>
      </c>
      <c r="C612" s="53">
        <f>RANK(Open[[#This Row],[PR Punkte]],Open[PR Punkte],0)</f>
        <v>332</v>
      </c>
      <c r="D612" s="1" t="s">
        <v>135</v>
      </c>
      <c r="E612" s="1" t="s">
        <v>10</v>
      </c>
      <c r="F612" s="52">
        <f>SUM(Open[[#This Row],[PR 1]:[PR 3]])</f>
        <v>0</v>
      </c>
      <c r="G612" s="52">
        <f>LARGE(Open[[#This Row],[TS ZH O/B 26.03.23]:[PR3]],1)</f>
        <v>0</v>
      </c>
      <c r="H612" s="52">
        <f>LARGE(Open[[#This Row],[TS ZH O/B 26.03.23]:[PR3]],2)</f>
        <v>0</v>
      </c>
      <c r="I612" s="52">
        <f>LARGE(Open[[#This Row],[TS ZH O/B 26.03.23]:[PR3]],3)</f>
        <v>0</v>
      </c>
      <c r="J612" s="1">
        <f t="shared" si="18"/>
        <v>332</v>
      </c>
      <c r="K612" s="52">
        <f t="shared" si="19"/>
        <v>0</v>
      </c>
      <c r="L612" s="52" t="str">
        <f>IFERROR(VLOOKUP(Open[[#This Row],[TS ZH O/B 26.03.23 Rang]],$AZ$7:$BA$101,2,0)*L$5," ")</f>
        <v xml:space="preserve"> </v>
      </c>
      <c r="M612" s="52" t="str">
        <f>IFERROR(VLOOKUP(Open[[#This Row],[TS SG O 29.04.23 Rang]],$AZ$7:$BA$101,2,0)*M$5," ")</f>
        <v xml:space="preserve"> </v>
      </c>
      <c r="N612" s="52" t="str">
        <f>IFERROR(VLOOKUP(Open[[#This Row],[TS ES O 11.06.23 Rang]],$AZ$7:$BA$101,2,0)*N$5," ")</f>
        <v xml:space="preserve"> </v>
      </c>
      <c r="O612" s="52" t="str">
        <f>IFERROR(VLOOKUP(Open[[#This Row],[TS SH O 24.06.23 Rang]],$AZ$7:$BA$101,2,0)*O$5," ")</f>
        <v xml:space="preserve"> </v>
      </c>
      <c r="P612" s="52" t="str">
        <f>IFERROR(VLOOKUP(Open[[#This Row],[TS LU O A 1.6.23 R]],$AZ$7:$BA$101,2,0)*P$5," ")</f>
        <v xml:space="preserve"> </v>
      </c>
      <c r="Q612" s="52" t="str">
        <f>IFERROR(VLOOKUP(Open[[#This Row],[TS LU O B 1.6.23 R]],$AZ$7:$BA$101,2,0)*Q$5," ")</f>
        <v xml:space="preserve"> </v>
      </c>
      <c r="R612" s="52" t="str">
        <f>IFERROR(VLOOKUP(Open[[#This Row],[TS ZH O/A 8.7.23 R]],$AZ$7:$BA$101,2,0)*R$5," ")</f>
        <v xml:space="preserve"> </v>
      </c>
      <c r="S612" s="148" t="str">
        <f>IFERROR(VLOOKUP(Open[[#This Row],[TS ZH O/B 8.7.23 R]],$AZ$7:$BA$101,2,0)*S$5," ")</f>
        <v xml:space="preserve"> </v>
      </c>
      <c r="T612" s="148" t="str">
        <f>IFERROR(VLOOKUP(Open[[#This Row],[TS BA O A 12.08.23 R]],$AZ$7:$BA$101,2,0)*T$5," ")</f>
        <v xml:space="preserve"> </v>
      </c>
      <c r="U612" s="148" t="str">
        <f>IFERROR(VLOOKUP(Open[[#This Row],[TS BA O B 12.08.23  R]],$AZ$7:$BA$101,2,0)*U$5," ")</f>
        <v xml:space="preserve"> </v>
      </c>
      <c r="V612" s="148" t="str">
        <f>IFERROR(VLOOKUP(Open[[#This Row],[SM LT O A 2.9.23 R]],$AZ$7:$BA$101,2,0)*V$5," ")</f>
        <v xml:space="preserve"> </v>
      </c>
      <c r="W612" s="148" t="str">
        <f>IFERROR(VLOOKUP(Open[[#This Row],[SM LT O B 2.9.23 R]],$AZ$7:$BA$101,2,0)*W$5," ")</f>
        <v xml:space="preserve"> </v>
      </c>
      <c r="X612" s="148" t="str">
        <f>IFERROR(VLOOKUP(Open[[#This Row],[TS LA O 16.9.23 R]],$AZ$7:$BA$101,2,0)*X$5," ")</f>
        <v xml:space="preserve"> </v>
      </c>
      <c r="Y612" s="148" t="str">
        <f>IFERROR(VLOOKUP(Open[[#This Row],[TS ZH O 8.10.23 R]],$AZ$7:$BA$101,2,0)*Y$5," ")</f>
        <v xml:space="preserve"> </v>
      </c>
      <c r="Z612" s="148" t="str">
        <f>IFERROR(VLOOKUP(Open[[#This Row],[TS ZH O/A 6.1.24 R]],$AZ$7:$BA$101,2,0)*Z$5," ")</f>
        <v xml:space="preserve"> </v>
      </c>
      <c r="AA612" s="148" t="str">
        <f>IFERROR(VLOOKUP(Open[[#This Row],[TS ZH O/B 6.1.24 R]],$AZ$7:$BA$101,2,0)*AA$5," ")</f>
        <v xml:space="preserve"> </v>
      </c>
      <c r="AB612" s="148" t="str">
        <f>IFERROR(VLOOKUP(Open[[#This Row],[TS SH O 13.1.24 R]],$AZ$7:$BA$101,2,0)*AB$5," ")</f>
        <v xml:space="preserve"> </v>
      </c>
      <c r="AC612">
        <v>0</v>
      </c>
      <c r="AD612">
        <v>0</v>
      </c>
      <c r="AE612">
        <v>0</v>
      </c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</row>
    <row r="613" spans="1:48">
      <c r="A613" s="53">
        <f>RANK(Open[[#This Row],[PR Punkte]],Open[PR Punkte],0)</f>
        <v>332</v>
      </c>
      <c r="B613">
        <f>IF(Open[[#This Row],[PR Rang beim letzten Turnier]]&gt;Open[[#This Row],[PR Rang]],1,IF(Open[[#This Row],[PR Rang beim letzten Turnier]]=Open[[#This Row],[PR Rang]],0,-1))</f>
        <v>0</v>
      </c>
      <c r="C613" s="53">
        <f>RANK(Open[[#This Row],[PR Punkte]],Open[PR Punkte],0)</f>
        <v>332</v>
      </c>
      <c r="D613" t="s">
        <v>94</v>
      </c>
      <c r="E613" s="1" t="s">
        <v>10</v>
      </c>
      <c r="F613" s="52">
        <f>SUM(Open[[#This Row],[PR 1]:[PR 3]])</f>
        <v>0</v>
      </c>
      <c r="G613" s="52">
        <f>LARGE(Open[[#This Row],[TS ZH O/B 26.03.23]:[PR3]],1)</f>
        <v>0</v>
      </c>
      <c r="H613" s="52">
        <f>LARGE(Open[[#This Row],[TS ZH O/B 26.03.23]:[PR3]],2)</f>
        <v>0</v>
      </c>
      <c r="I613" s="52">
        <f>LARGE(Open[[#This Row],[TS ZH O/B 26.03.23]:[PR3]],3)</f>
        <v>0</v>
      </c>
      <c r="J613" s="1">
        <f t="shared" si="18"/>
        <v>332</v>
      </c>
      <c r="K613" s="52">
        <f t="shared" si="19"/>
        <v>0</v>
      </c>
      <c r="L613" s="52" t="str">
        <f>IFERROR(VLOOKUP(Open[[#This Row],[TS ZH O/B 26.03.23 Rang]],$AZ$7:$BA$101,2,0)*L$5," ")</f>
        <v xml:space="preserve"> </v>
      </c>
      <c r="M613" s="52" t="str">
        <f>IFERROR(VLOOKUP(Open[[#This Row],[TS SG O 29.04.23 Rang]],$AZ$7:$BA$101,2,0)*M$5," ")</f>
        <v xml:space="preserve"> </v>
      </c>
      <c r="N613" s="52" t="str">
        <f>IFERROR(VLOOKUP(Open[[#This Row],[TS ES O 11.06.23 Rang]],$AZ$7:$BA$101,2,0)*N$5," ")</f>
        <v xml:space="preserve"> </v>
      </c>
      <c r="O613" s="52" t="str">
        <f>IFERROR(VLOOKUP(Open[[#This Row],[TS SH O 24.06.23 Rang]],$AZ$7:$BA$101,2,0)*O$5," ")</f>
        <v xml:space="preserve"> </v>
      </c>
      <c r="P613" s="52" t="str">
        <f>IFERROR(VLOOKUP(Open[[#This Row],[TS LU O A 1.6.23 R]],$AZ$7:$BA$101,2,0)*P$5," ")</f>
        <v xml:space="preserve"> </v>
      </c>
      <c r="Q613" s="52" t="str">
        <f>IFERROR(VLOOKUP(Open[[#This Row],[TS LU O B 1.6.23 R]],$AZ$7:$BA$101,2,0)*Q$5," ")</f>
        <v xml:space="preserve"> </v>
      </c>
      <c r="R613" s="52" t="str">
        <f>IFERROR(VLOOKUP(Open[[#This Row],[TS ZH O/A 8.7.23 R]],$AZ$7:$BA$101,2,0)*R$5," ")</f>
        <v xml:space="preserve"> </v>
      </c>
      <c r="S613" s="148" t="str">
        <f>IFERROR(VLOOKUP(Open[[#This Row],[TS ZH O/B 8.7.23 R]],$AZ$7:$BA$101,2,0)*S$5," ")</f>
        <v xml:space="preserve"> </v>
      </c>
      <c r="T613" s="148" t="str">
        <f>IFERROR(VLOOKUP(Open[[#This Row],[TS BA O A 12.08.23 R]],$AZ$7:$BA$101,2,0)*T$5," ")</f>
        <v xml:space="preserve"> </v>
      </c>
      <c r="U613" s="148" t="str">
        <f>IFERROR(VLOOKUP(Open[[#This Row],[TS BA O B 12.08.23  R]],$AZ$7:$BA$101,2,0)*U$5," ")</f>
        <v xml:space="preserve"> </v>
      </c>
      <c r="V613" s="148" t="str">
        <f>IFERROR(VLOOKUP(Open[[#This Row],[SM LT O A 2.9.23 R]],$AZ$7:$BA$101,2,0)*V$5," ")</f>
        <v xml:space="preserve"> </v>
      </c>
      <c r="W613" s="148" t="str">
        <f>IFERROR(VLOOKUP(Open[[#This Row],[SM LT O B 2.9.23 R]],$AZ$7:$BA$101,2,0)*W$5," ")</f>
        <v xml:space="preserve"> </v>
      </c>
      <c r="X613" s="148" t="str">
        <f>IFERROR(VLOOKUP(Open[[#This Row],[TS LA O 16.9.23 R]],$AZ$7:$BA$101,2,0)*X$5," ")</f>
        <v xml:space="preserve"> </v>
      </c>
      <c r="Y613" s="148" t="str">
        <f>IFERROR(VLOOKUP(Open[[#This Row],[TS ZH O 8.10.23 R]],$AZ$7:$BA$101,2,0)*Y$5," ")</f>
        <v xml:space="preserve"> </v>
      </c>
      <c r="Z613" s="148" t="str">
        <f>IFERROR(VLOOKUP(Open[[#This Row],[TS ZH O/A 6.1.24 R]],$AZ$7:$BA$101,2,0)*Z$5," ")</f>
        <v xml:space="preserve"> </v>
      </c>
      <c r="AA613" s="148" t="str">
        <f>IFERROR(VLOOKUP(Open[[#This Row],[TS ZH O/B 6.1.24 R]],$AZ$7:$BA$101,2,0)*AA$5," ")</f>
        <v xml:space="preserve"> </v>
      </c>
      <c r="AB613" s="148" t="str">
        <f>IFERROR(VLOOKUP(Open[[#This Row],[TS SH O 13.1.24 R]],$AZ$7:$BA$101,2,0)*AB$5," ")</f>
        <v xml:space="preserve"> </v>
      </c>
      <c r="AC613">
        <v>0</v>
      </c>
      <c r="AD613">
        <v>0</v>
      </c>
      <c r="AE613">
        <v>0</v>
      </c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</row>
    <row r="614" spans="1:48">
      <c r="A614" s="53">
        <f>RANK(Open[[#This Row],[PR Punkte]],Open[PR Punkte],0)</f>
        <v>332</v>
      </c>
      <c r="B614">
        <f>IF(Open[[#This Row],[PR Rang beim letzten Turnier]]&gt;Open[[#This Row],[PR Rang]],1,IF(Open[[#This Row],[PR Rang beim letzten Turnier]]=Open[[#This Row],[PR Rang]],0,-1))</f>
        <v>0</v>
      </c>
      <c r="C614" s="53">
        <f>RANK(Open[[#This Row],[PR Punkte]],Open[PR Punkte],0)</f>
        <v>332</v>
      </c>
      <c r="D614" s="7" t="s">
        <v>261</v>
      </c>
      <c r="E614" t="s">
        <v>10</v>
      </c>
      <c r="F614" s="52">
        <f>SUM(Open[[#This Row],[PR 1]:[PR 3]])</f>
        <v>0</v>
      </c>
      <c r="G614" s="52">
        <f>LARGE(Open[[#This Row],[TS ZH O/B 26.03.23]:[PR3]],1)</f>
        <v>0</v>
      </c>
      <c r="H614" s="52">
        <f>LARGE(Open[[#This Row],[TS ZH O/B 26.03.23]:[PR3]],2)</f>
        <v>0</v>
      </c>
      <c r="I614" s="52">
        <f>LARGE(Open[[#This Row],[TS ZH O/B 26.03.23]:[PR3]],3)</f>
        <v>0</v>
      </c>
      <c r="J614" s="1">
        <f t="shared" si="18"/>
        <v>332</v>
      </c>
      <c r="K614" s="52">
        <f t="shared" si="19"/>
        <v>0</v>
      </c>
      <c r="L614" s="52" t="str">
        <f>IFERROR(VLOOKUP(Open[[#This Row],[TS ZH O/B 26.03.23 Rang]],$AZ$7:$BA$101,2,0)*L$5," ")</f>
        <v xml:space="preserve"> </v>
      </c>
      <c r="M614" s="52" t="str">
        <f>IFERROR(VLOOKUP(Open[[#This Row],[TS SG O 29.04.23 Rang]],$AZ$7:$BA$101,2,0)*M$5," ")</f>
        <v xml:space="preserve"> </v>
      </c>
      <c r="N614" s="52" t="str">
        <f>IFERROR(VLOOKUP(Open[[#This Row],[TS ES O 11.06.23 Rang]],$AZ$7:$BA$101,2,0)*N$5," ")</f>
        <v xml:space="preserve"> </v>
      </c>
      <c r="O614" s="52" t="str">
        <f>IFERROR(VLOOKUP(Open[[#This Row],[TS SH O 24.06.23 Rang]],$AZ$7:$BA$101,2,0)*O$5," ")</f>
        <v xml:space="preserve"> </v>
      </c>
      <c r="P614" s="52" t="str">
        <f>IFERROR(VLOOKUP(Open[[#This Row],[TS LU O A 1.6.23 R]],$AZ$7:$BA$101,2,0)*P$5," ")</f>
        <v xml:space="preserve"> </v>
      </c>
      <c r="Q614" s="52" t="str">
        <f>IFERROR(VLOOKUP(Open[[#This Row],[TS LU O B 1.6.23 R]],$AZ$7:$BA$101,2,0)*Q$5," ")</f>
        <v xml:space="preserve"> </v>
      </c>
      <c r="R614" s="52" t="str">
        <f>IFERROR(VLOOKUP(Open[[#This Row],[TS ZH O/A 8.7.23 R]],$AZ$7:$BA$101,2,0)*R$5," ")</f>
        <v xml:space="preserve"> </v>
      </c>
      <c r="S614" s="148" t="str">
        <f>IFERROR(VLOOKUP(Open[[#This Row],[TS ZH O/B 8.7.23 R]],$AZ$7:$BA$101,2,0)*S$5," ")</f>
        <v xml:space="preserve"> </v>
      </c>
      <c r="T614" s="148" t="str">
        <f>IFERROR(VLOOKUP(Open[[#This Row],[TS BA O A 12.08.23 R]],$AZ$7:$BA$101,2,0)*T$5," ")</f>
        <v xml:space="preserve"> </v>
      </c>
      <c r="U614" s="148" t="str">
        <f>IFERROR(VLOOKUP(Open[[#This Row],[TS BA O B 12.08.23  R]],$AZ$7:$BA$101,2,0)*U$5," ")</f>
        <v xml:space="preserve"> </v>
      </c>
      <c r="V614" s="148" t="str">
        <f>IFERROR(VLOOKUP(Open[[#This Row],[SM LT O A 2.9.23 R]],$AZ$7:$BA$101,2,0)*V$5," ")</f>
        <v xml:space="preserve"> </v>
      </c>
      <c r="W614" s="148" t="str">
        <f>IFERROR(VLOOKUP(Open[[#This Row],[SM LT O B 2.9.23 R]],$AZ$7:$BA$101,2,0)*W$5," ")</f>
        <v xml:space="preserve"> </v>
      </c>
      <c r="X614" s="148" t="str">
        <f>IFERROR(VLOOKUP(Open[[#This Row],[TS LA O 16.9.23 R]],$AZ$7:$BA$101,2,0)*X$5," ")</f>
        <v xml:space="preserve"> </v>
      </c>
      <c r="Y614" s="148" t="str">
        <f>IFERROR(VLOOKUP(Open[[#This Row],[TS ZH O 8.10.23 R]],$AZ$7:$BA$101,2,0)*Y$5," ")</f>
        <v xml:space="preserve"> </v>
      </c>
      <c r="Z614" s="148" t="str">
        <f>IFERROR(VLOOKUP(Open[[#This Row],[TS ZH O/A 6.1.24 R]],$AZ$7:$BA$101,2,0)*Z$5," ")</f>
        <v xml:space="preserve"> </v>
      </c>
      <c r="AA614" s="148" t="str">
        <f>IFERROR(VLOOKUP(Open[[#This Row],[TS ZH O/B 6.1.24 R]],$AZ$7:$BA$101,2,0)*AA$5," ")</f>
        <v xml:space="preserve"> </v>
      </c>
      <c r="AB614" s="148" t="str">
        <f>IFERROR(VLOOKUP(Open[[#This Row],[TS SH O 13.1.24 R]],$AZ$7:$BA$101,2,0)*AB$5," ")</f>
        <v xml:space="preserve"> </v>
      </c>
      <c r="AC614">
        <v>0</v>
      </c>
      <c r="AD614">
        <v>0</v>
      </c>
      <c r="AE614">
        <v>0</v>
      </c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</row>
    <row r="615" spans="1:48">
      <c r="A615" s="53">
        <f>RANK(Open[[#This Row],[PR Punkte]],Open[PR Punkte],0)</f>
        <v>332</v>
      </c>
      <c r="B615">
        <f>IF(Open[[#This Row],[PR Rang beim letzten Turnier]]&gt;Open[[#This Row],[PR Rang]],1,IF(Open[[#This Row],[PR Rang beim letzten Turnier]]=Open[[#This Row],[PR Rang]],0,-1))</f>
        <v>0</v>
      </c>
      <c r="C615" s="53">
        <f>RANK(Open[[#This Row],[PR Punkte]],Open[PR Punkte],0)</f>
        <v>332</v>
      </c>
      <c r="D615" s="1" t="s">
        <v>177</v>
      </c>
      <c r="E615" s="1" t="s">
        <v>10</v>
      </c>
      <c r="F615" s="52">
        <f>SUM(Open[[#This Row],[PR 1]:[PR 3]])</f>
        <v>0</v>
      </c>
      <c r="G615" s="52">
        <f>LARGE(Open[[#This Row],[TS ZH O/B 26.03.23]:[PR3]],1)</f>
        <v>0</v>
      </c>
      <c r="H615" s="52">
        <f>LARGE(Open[[#This Row],[TS ZH O/B 26.03.23]:[PR3]],2)</f>
        <v>0</v>
      </c>
      <c r="I615" s="52">
        <f>LARGE(Open[[#This Row],[TS ZH O/B 26.03.23]:[PR3]],3)</f>
        <v>0</v>
      </c>
      <c r="J615" s="1">
        <f t="shared" si="18"/>
        <v>332</v>
      </c>
      <c r="K615" s="52">
        <f t="shared" si="19"/>
        <v>0</v>
      </c>
      <c r="L615" s="52" t="str">
        <f>IFERROR(VLOOKUP(Open[[#This Row],[TS ZH O/B 26.03.23 Rang]],$AZ$7:$BA$101,2,0)*L$5," ")</f>
        <v xml:space="preserve"> </v>
      </c>
      <c r="M615" s="52" t="str">
        <f>IFERROR(VLOOKUP(Open[[#This Row],[TS SG O 29.04.23 Rang]],$AZ$7:$BA$101,2,0)*M$5," ")</f>
        <v xml:space="preserve"> </v>
      </c>
      <c r="N615" s="52" t="str">
        <f>IFERROR(VLOOKUP(Open[[#This Row],[TS ES O 11.06.23 Rang]],$AZ$7:$BA$101,2,0)*N$5," ")</f>
        <v xml:space="preserve"> </v>
      </c>
      <c r="O615" s="52" t="str">
        <f>IFERROR(VLOOKUP(Open[[#This Row],[TS SH O 24.06.23 Rang]],$AZ$7:$BA$101,2,0)*O$5," ")</f>
        <v xml:space="preserve"> </v>
      </c>
      <c r="P615" s="52" t="str">
        <f>IFERROR(VLOOKUP(Open[[#This Row],[TS LU O A 1.6.23 R]],$AZ$7:$BA$101,2,0)*P$5," ")</f>
        <v xml:space="preserve"> </v>
      </c>
      <c r="Q615" s="52" t="str">
        <f>IFERROR(VLOOKUP(Open[[#This Row],[TS LU O B 1.6.23 R]],$AZ$7:$BA$101,2,0)*Q$5," ")</f>
        <v xml:space="preserve"> </v>
      </c>
      <c r="R615" s="52" t="str">
        <f>IFERROR(VLOOKUP(Open[[#This Row],[TS ZH O/A 8.7.23 R]],$AZ$7:$BA$101,2,0)*R$5," ")</f>
        <v xml:space="preserve"> </v>
      </c>
      <c r="S615" s="148" t="str">
        <f>IFERROR(VLOOKUP(Open[[#This Row],[TS ZH O/B 8.7.23 R]],$AZ$7:$BA$101,2,0)*S$5," ")</f>
        <v xml:space="preserve"> </v>
      </c>
      <c r="T615" s="148" t="str">
        <f>IFERROR(VLOOKUP(Open[[#This Row],[TS BA O A 12.08.23 R]],$AZ$7:$BA$101,2,0)*T$5," ")</f>
        <v xml:space="preserve"> </v>
      </c>
      <c r="U615" s="148" t="str">
        <f>IFERROR(VLOOKUP(Open[[#This Row],[TS BA O B 12.08.23  R]],$AZ$7:$BA$101,2,0)*U$5," ")</f>
        <v xml:space="preserve"> </v>
      </c>
      <c r="V615" s="148" t="str">
        <f>IFERROR(VLOOKUP(Open[[#This Row],[SM LT O A 2.9.23 R]],$AZ$7:$BA$101,2,0)*V$5," ")</f>
        <v xml:space="preserve"> </v>
      </c>
      <c r="W615" s="148" t="str">
        <f>IFERROR(VLOOKUP(Open[[#This Row],[SM LT O B 2.9.23 R]],$AZ$7:$BA$101,2,0)*W$5," ")</f>
        <v xml:space="preserve"> </v>
      </c>
      <c r="X615" s="148" t="str">
        <f>IFERROR(VLOOKUP(Open[[#This Row],[TS LA O 16.9.23 R]],$AZ$7:$BA$101,2,0)*X$5," ")</f>
        <v xml:space="preserve"> </v>
      </c>
      <c r="Y615" s="148" t="str">
        <f>IFERROR(VLOOKUP(Open[[#This Row],[TS ZH O 8.10.23 R]],$AZ$7:$BA$101,2,0)*Y$5," ")</f>
        <v xml:space="preserve"> </v>
      </c>
      <c r="Z615" s="148" t="str">
        <f>IFERROR(VLOOKUP(Open[[#This Row],[TS ZH O/A 6.1.24 R]],$AZ$7:$BA$101,2,0)*Z$5," ")</f>
        <v xml:space="preserve"> </v>
      </c>
      <c r="AA615" s="148" t="str">
        <f>IFERROR(VLOOKUP(Open[[#This Row],[TS ZH O/B 6.1.24 R]],$AZ$7:$BA$101,2,0)*AA$5," ")</f>
        <v xml:space="preserve"> </v>
      </c>
      <c r="AB615" s="148" t="str">
        <f>IFERROR(VLOOKUP(Open[[#This Row],[TS SH O 13.1.24 R]],$AZ$7:$BA$101,2,0)*AB$5," ")</f>
        <v xml:space="preserve"> </v>
      </c>
      <c r="AC615">
        <v>0</v>
      </c>
      <c r="AD615">
        <v>0</v>
      </c>
      <c r="AE615">
        <v>0</v>
      </c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</row>
    <row r="616" spans="1:48">
      <c r="A616" s="53">
        <f>RANK(Open[[#This Row],[PR Punkte]],Open[PR Punkte],0)</f>
        <v>332</v>
      </c>
      <c r="B616">
        <f>IF(Open[[#This Row],[PR Rang beim letzten Turnier]]&gt;Open[[#This Row],[PR Rang]],1,IF(Open[[#This Row],[PR Rang beim letzten Turnier]]=Open[[#This Row],[PR Rang]],0,-1))</f>
        <v>0</v>
      </c>
      <c r="C616" s="53">
        <f>RANK(Open[[#This Row],[PR Punkte]],Open[PR Punkte],0)</f>
        <v>332</v>
      </c>
      <c r="D616" s="7" t="s">
        <v>234</v>
      </c>
      <c r="E616" t="s">
        <v>10</v>
      </c>
      <c r="F616" s="52">
        <f>SUM(Open[[#This Row],[PR 1]:[PR 3]])</f>
        <v>0</v>
      </c>
      <c r="G616" s="52">
        <f>LARGE(Open[[#This Row],[TS ZH O/B 26.03.23]:[PR3]],1)</f>
        <v>0</v>
      </c>
      <c r="H616" s="52">
        <f>LARGE(Open[[#This Row],[TS ZH O/B 26.03.23]:[PR3]],2)</f>
        <v>0</v>
      </c>
      <c r="I616" s="52">
        <f>LARGE(Open[[#This Row],[TS ZH O/B 26.03.23]:[PR3]],3)</f>
        <v>0</v>
      </c>
      <c r="J616" s="1">
        <f t="shared" si="18"/>
        <v>332</v>
      </c>
      <c r="K616" s="52">
        <f t="shared" si="19"/>
        <v>0</v>
      </c>
      <c r="L616" s="52" t="str">
        <f>IFERROR(VLOOKUP(Open[[#This Row],[TS ZH O/B 26.03.23 Rang]],$AZ$7:$BA$101,2,0)*L$5," ")</f>
        <v xml:space="preserve"> </v>
      </c>
      <c r="M616" s="52" t="str">
        <f>IFERROR(VLOOKUP(Open[[#This Row],[TS SG O 29.04.23 Rang]],$AZ$7:$BA$101,2,0)*M$5," ")</f>
        <v xml:space="preserve"> </v>
      </c>
      <c r="N616" s="52" t="str">
        <f>IFERROR(VLOOKUP(Open[[#This Row],[TS ES O 11.06.23 Rang]],$AZ$7:$BA$101,2,0)*N$5," ")</f>
        <v xml:space="preserve"> </v>
      </c>
      <c r="O616" s="52" t="str">
        <f>IFERROR(VLOOKUP(Open[[#This Row],[TS SH O 24.06.23 Rang]],$AZ$7:$BA$101,2,0)*O$5," ")</f>
        <v xml:space="preserve"> </v>
      </c>
      <c r="P616" s="52" t="str">
        <f>IFERROR(VLOOKUP(Open[[#This Row],[TS LU O A 1.6.23 R]],$AZ$7:$BA$101,2,0)*P$5," ")</f>
        <v xml:space="preserve"> </v>
      </c>
      <c r="Q616" s="52" t="str">
        <f>IFERROR(VLOOKUP(Open[[#This Row],[TS LU O B 1.6.23 R]],$AZ$7:$BA$101,2,0)*Q$5," ")</f>
        <v xml:space="preserve"> </v>
      </c>
      <c r="R616" s="52" t="str">
        <f>IFERROR(VLOOKUP(Open[[#This Row],[TS ZH O/A 8.7.23 R]],$AZ$7:$BA$101,2,0)*R$5," ")</f>
        <v xml:space="preserve"> </v>
      </c>
      <c r="S616" s="148" t="str">
        <f>IFERROR(VLOOKUP(Open[[#This Row],[TS ZH O/B 8.7.23 R]],$AZ$7:$BA$101,2,0)*S$5," ")</f>
        <v xml:space="preserve"> </v>
      </c>
      <c r="T616" s="148" t="str">
        <f>IFERROR(VLOOKUP(Open[[#This Row],[TS BA O A 12.08.23 R]],$AZ$7:$BA$101,2,0)*T$5," ")</f>
        <v xml:space="preserve"> </v>
      </c>
      <c r="U616" s="148" t="str">
        <f>IFERROR(VLOOKUP(Open[[#This Row],[TS BA O B 12.08.23  R]],$AZ$7:$BA$101,2,0)*U$5," ")</f>
        <v xml:space="preserve"> </v>
      </c>
      <c r="V616" s="148" t="str">
        <f>IFERROR(VLOOKUP(Open[[#This Row],[SM LT O A 2.9.23 R]],$AZ$7:$BA$101,2,0)*V$5," ")</f>
        <v xml:space="preserve"> </v>
      </c>
      <c r="W616" s="148" t="str">
        <f>IFERROR(VLOOKUP(Open[[#This Row],[SM LT O B 2.9.23 R]],$AZ$7:$BA$101,2,0)*W$5," ")</f>
        <v xml:space="preserve"> </v>
      </c>
      <c r="X616" s="148" t="str">
        <f>IFERROR(VLOOKUP(Open[[#This Row],[TS LA O 16.9.23 R]],$AZ$7:$BA$101,2,0)*X$5," ")</f>
        <v xml:space="preserve"> </v>
      </c>
      <c r="Y616" s="148" t="str">
        <f>IFERROR(VLOOKUP(Open[[#This Row],[TS ZH O 8.10.23 R]],$AZ$7:$BA$101,2,0)*Y$5," ")</f>
        <v xml:space="preserve"> </v>
      </c>
      <c r="Z616" s="148" t="str">
        <f>IFERROR(VLOOKUP(Open[[#This Row],[TS ZH O/A 6.1.24 R]],$AZ$7:$BA$101,2,0)*Z$5," ")</f>
        <v xml:space="preserve"> </v>
      </c>
      <c r="AA616" s="148" t="str">
        <f>IFERROR(VLOOKUP(Open[[#This Row],[TS ZH O/B 6.1.24 R]],$AZ$7:$BA$101,2,0)*AA$5," ")</f>
        <v xml:space="preserve"> </v>
      </c>
      <c r="AB616" s="148" t="str">
        <f>IFERROR(VLOOKUP(Open[[#This Row],[TS SH O 13.1.24 R]],$AZ$7:$BA$101,2,0)*AB$5," ")</f>
        <v xml:space="preserve"> </v>
      </c>
      <c r="AC616">
        <v>0</v>
      </c>
      <c r="AD616">
        <v>0</v>
      </c>
      <c r="AE616">
        <v>0</v>
      </c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</row>
    <row r="617" spans="1:48">
      <c r="A617" s="53">
        <f>RANK(Open[[#This Row],[PR Punkte]],Open[PR Punkte],0)</f>
        <v>332</v>
      </c>
      <c r="B617">
        <f>IF(Open[[#This Row],[PR Rang beim letzten Turnier]]&gt;Open[[#This Row],[PR Rang]],1,IF(Open[[#This Row],[PR Rang beim letzten Turnier]]=Open[[#This Row],[PR Rang]],0,-1))</f>
        <v>0</v>
      </c>
      <c r="C617" s="53">
        <f>RANK(Open[[#This Row],[PR Punkte]],Open[PR Punkte],0)</f>
        <v>332</v>
      </c>
      <c r="D617" s="7" t="s">
        <v>262</v>
      </c>
      <c r="E617" t="s">
        <v>10</v>
      </c>
      <c r="F617" s="52">
        <f>SUM(Open[[#This Row],[PR 1]:[PR 3]])</f>
        <v>0</v>
      </c>
      <c r="G617" s="52">
        <f>LARGE(Open[[#This Row],[TS ZH O/B 26.03.23]:[PR3]],1)</f>
        <v>0</v>
      </c>
      <c r="H617" s="52">
        <f>LARGE(Open[[#This Row],[TS ZH O/B 26.03.23]:[PR3]],2)</f>
        <v>0</v>
      </c>
      <c r="I617" s="52">
        <f>LARGE(Open[[#This Row],[TS ZH O/B 26.03.23]:[PR3]],3)</f>
        <v>0</v>
      </c>
      <c r="J617" s="1">
        <f t="shared" si="18"/>
        <v>332</v>
      </c>
      <c r="K617" s="52">
        <f t="shared" si="19"/>
        <v>0</v>
      </c>
      <c r="L617" s="52" t="str">
        <f>IFERROR(VLOOKUP(Open[[#This Row],[TS ZH O/B 26.03.23 Rang]],$AZ$7:$BA$101,2,0)*L$5," ")</f>
        <v xml:space="preserve"> </v>
      </c>
      <c r="M617" s="52" t="str">
        <f>IFERROR(VLOOKUP(Open[[#This Row],[TS SG O 29.04.23 Rang]],$AZ$7:$BA$101,2,0)*M$5," ")</f>
        <v xml:space="preserve"> </v>
      </c>
      <c r="N617" s="52" t="str">
        <f>IFERROR(VLOOKUP(Open[[#This Row],[TS ES O 11.06.23 Rang]],$AZ$7:$BA$101,2,0)*N$5," ")</f>
        <v xml:space="preserve"> </v>
      </c>
      <c r="O617" s="52" t="str">
        <f>IFERROR(VLOOKUP(Open[[#This Row],[TS SH O 24.06.23 Rang]],$AZ$7:$BA$101,2,0)*O$5," ")</f>
        <v xml:space="preserve"> </v>
      </c>
      <c r="P617" s="52" t="str">
        <f>IFERROR(VLOOKUP(Open[[#This Row],[TS LU O A 1.6.23 R]],$AZ$7:$BA$101,2,0)*P$5," ")</f>
        <v xml:space="preserve"> </v>
      </c>
      <c r="Q617" s="52" t="str">
        <f>IFERROR(VLOOKUP(Open[[#This Row],[TS LU O B 1.6.23 R]],$AZ$7:$BA$101,2,0)*Q$5," ")</f>
        <v xml:space="preserve"> </v>
      </c>
      <c r="R617" s="52" t="str">
        <f>IFERROR(VLOOKUP(Open[[#This Row],[TS ZH O/A 8.7.23 R]],$AZ$7:$BA$101,2,0)*R$5," ")</f>
        <v xml:space="preserve"> </v>
      </c>
      <c r="S617" s="148" t="str">
        <f>IFERROR(VLOOKUP(Open[[#This Row],[TS ZH O/B 8.7.23 R]],$AZ$7:$BA$101,2,0)*S$5," ")</f>
        <v xml:space="preserve"> </v>
      </c>
      <c r="T617" s="148" t="str">
        <f>IFERROR(VLOOKUP(Open[[#This Row],[TS BA O A 12.08.23 R]],$AZ$7:$BA$101,2,0)*T$5," ")</f>
        <v xml:space="preserve"> </v>
      </c>
      <c r="U617" s="148" t="str">
        <f>IFERROR(VLOOKUP(Open[[#This Row],[TS BA O B 12.08.23  R]],$AZ$7:$BA$101,2,0)*U$5," ")</f>
        <v xml:space="preserve"> </v>
      </c>
      <c r="V617" s="148" t="str">
        <f>IFERROR(VLOOKUP(Open[[#This Row],[SM LT O A 2.9.23 R]],$AZ$7:$BA$101,2,0)*V$5," ")</f>
        <v xml:space="preserve"> </v>
      </c>
      <c r="W617" s="148" t="str">
        <f>IFERROR(VLOOKUP(Open[[#This Row],[SM LT O B 2.9.23 R]],$AZ$7:$BA$101,2,0)*W$5," ")</f>
        <v xml:space="preserve"> </v>
      </c>
      <c r="X617" s="148" t="str">
        <f>IFERROR(VLOOKUP(Open[[#This Row],[TS LA O 16.9.23 R]],$AZ$7:$BA$101,2,0)*X$5," ")</f>
        <v xml:space="preserve"> </v>
      </c>
      <c r="Y617" s="148" t="str">
        <f>IFERROR(VLOOKUP(Open[[#This Row],[TS ZH O 8.10.23 R]],$AZ$7:$BA$101,2,0)*Y$5," ")</f>
        <v xml:space="preserve"> </v>
      </c>
      <c r="Z617" s="148" t="str">
        <f>IFERROR(VLOOKUP(Open[[#This Row],[TS ZH O/A 6.1.24 R]],$AZ$7:$BA$101,2,0)*Z$5," ")</f>
        <v xml:space="preserve"> </v>
      </c>
      <c r="AA617" s="148" t="str">
        <f>IFERROR(VLOOKUP(Open[[#This Row],[TS ZH O/B 6.1.24 R]],$AZ$7:$BA$101,2,0)*AA$5," ")</f>
        <v xml:space="preserve"> </v>
      </c>
      <c r="AB617" s="148" t="str">
        <f>IFERROR(VLOOKUP(Open[[#This Row],[TS SH O 13.1.24 R]],$AZ$7:$BA$101,2,0)*AB$5," ")</f>
        <v xml:space="preserve"> </v>
      </c>
      <c r="AC617">
        <v>0</v>
      </c>
      <c r="AD617">
        <v>0</v>
      </c>
      <c r="AE617">
        <v>0</v>
      </c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</row>
    <row r="618" spans="1:48">
      <c r="A618" s="53">
        <f>RANK(Open[[#This Row],[PR Punkte]],Open[PR Punkte],0)</f>
        <v>332</v>
      </c>
      <c r="B618">
        <f>IF(Open[[#This Row],[PR Rang beim letzten Turnier]]&gt;Open[[#This Row],[PR Rang]],1,IF(Open[[#This Row],[PR Rang beim letzten Turnier]]=Open[[#This Row],[PR Rang]],0,-1))</f>
        <v>0</v>
      </c>
      <c r="C618" s="53">
        <f>RANK(Open[[#This Row],[PR Punkte]],Open[PR Punkte],0)</f>
        <v>332</v>
      </c>
      <c r="D618" s="7" t="s">
        <v>265</v>
      </c>
      <c r="E618" t="s">
        <v>10</v>
      </c>
      <c r="F618" s="52">
        <f>SUM(Open[[#This Row],[PR 1]:[PR 3]])</f>
        <v>0</v>
      </c>
      <c r="G618" s="52">
        <f>LARGE(Open[[#This Row],[TS ZH O/B 26.03.23]:[PR3]],1)</f>
        <v>0</v>
      </c>
      <c r="H618" s="52">
        <f>LARGE(Open[[#This Row],[TS ZH O/B 26.03.23]:[PR3]],2)</f>
        <v>0</v>
      </c>
      <c r="I618" s="52">
        <f>LARGE(Open[[#This Row],[TS ZH O/B 26.03.23]:[PR3]],3)</f>
        <v>0</v>
      </c>
      <c r="J618" s="1">
        <f t="shared" si="18"/>
        <v>332</v>
      </c>
      <c r="K618" s="52">
        <f t="shared" si="19"/>
        <v>0</v>
      </c>
      <c r="L618" s="52" t="str">
        <f>IFERROR(VLOOKUP(Open[[#This Row],[TS ZH O/B 26.03.23 Rang]],$AZ$7:$BA$101,2,0)*L$5," ")</f>
        <v xml:space="preserve"> </v>
      </c>
      <c r="M618" s="52" t="str">
        <f>IFERROR(VLOOKUP(Open[[#This Row],[TS SG O 29.04.23 Rang]],$AZ$7:$BA$101,2,0)*M$5," ")</f>
        <v xml:space="preserve"> </v>
      </c>
      <c r="N618" s="52" t="str">
        <f>IFERROR(VLOOKUP(Open[[#This Row],[TS ES O 11.06.23 Rang]],$AZ$7:$BA$101,2,0)*N$5," ")</f>
        <v xml:space="preserve"> </v>
      </c>
      <c r="O618" s="52" t="str">
        <f>IFERROR(VLOOKUP(Open[[#This Row],[TS SH O 24.06.23 Rang]],$AZ$7:$BA$101,2,0)*O$5," ")</f>
        <v xml:space="preserve"> </v>
      </c>
      <c r="P618" s="52" t="str">
        <f>IFERROR(VLOOKUP(Open[[#This Row],[TS LU O A 1.6.23 R]],$AZ$7:$BA$101,2,0)*P$5," ")</f>
        <v xml:space="preserve"> </v>
      </c>
      <c r="Q618" s="52" t="str">
        <f>IFERROR(VLOOKUP(Open[[#This Row],[TS LU O B 1.6.23 R]],$AZ$7:$BA$101,2,0)*Q$5," ")</f>
        <v xml:space="preserve"> </v>
      </c>
      <c r="R618" s="52" t="str">
        <f>IFERROR(VLOOKUP(Open[[#This Row],[TS ZH O/A 8.7.23 R]],$AZ$7:$BA$101,2,0)*R$5," ")</f>
        <v xml:space="preserve"> </v>
      </c>
      <c r="S618" s="148" t="str">
        <f>IFERROR(VLOOKUP(Open[[#This Row],[TS ZH O/B 8.7.23 R]],$AZ$7:$BA$101,2,0)*S$5," ")</f>
        <v xml:space="preserve"> </v>
      </c>
      <c r="T618" s="148" t="str">
        <f>IFERROR(VLOOKUP(Open[[#This Row],[TS BA O A 12.08.23 R]],$AZ$7:$BA$101,2,0)*T$5," ")</f>
        <v xml:space="preserve"> </v>
      </c>
      <c r="U618" s="148" t="str">
        <f>IFERROR(VLOOKUP(Open[[#This Row],[TS BA O B 12.08.23  R]],$AZ$7:$BA$101,2,0)*U$5," ")</f>
        <v xml:space="preserve"> </v>
      </c>
      <c r="V618" s="148" t="str">
        <f>IFERROR(VLOOKUP(Open[[#This Row],[SM LT O A 2.9.23 R]],$AZ$7:$BA$101,2,0)*V$5," ")</f>
        <v xml:space="preserve"> </v>
      </c>
      <c r="W618" s="148" t="str">
        <f>IFERROR(VLOOKUP(Open[[#This Row],[SM LT O B 2.9.23 R]],$AZ$7:$BA$101,2,0)*W$5," ")</f>
        <v xml:space="preserve"> </v>
      </c>
      <c r="X618" s="148" t="str">
        <f>IFERROR(VLOOKUP(Open[[#This Row],[TS LA O 16.9.23 R]],$AZ$7:$BA$101,2,0)*X$5," ")</f>
        <v xml:space="preserve"> </v>
      </c>
      <c r="Y618" s="148" t="str">
        <f>IFERROR(VLOOKUP(Open[[#This Row],[TS ZH O 8.10.23 R]],$AZ$7:$BA$101,2,0)*Y$5," ")</f>
        <v xml:space="preserve"> </v>
      </c>
      <c r="Z618" s="148" t="str">
        <f>IFERROR(VLOOKUP(Open[[#This Row],[TS ZH O/A 6.1.24 R]],$AZ$7:$BA$101,2,0)*Z$5," ")</f>
        <v xml:space="preserve"> </v>
      </c>
      <c r="AA618" s="148" t="str">
        <f>IFERROR(VLOOKUP(Open[[#This Row],[TS ZH O/B 6.1.24 R]],$AZ$7:$BA$101,2,0)*AA$5," ")</f>
        <v xml:space="preserve"> </v>
      </c>
      <c r="AB618" s="148" t="str">
        <f>IFERROR(VLOOKUP(Open[[#This Row],[TS SH O 13.1.24 R]],$AZ$7:$BA$101,2,0)*AB$5," ")</f>
        <v xml:space="preserve"> </v>
      </c>
      <c r="AC618">
        <v>0</v>
      </c>
      <c r="AD618">
        <v>0</v>
      </c>
      <c r="AE618">
        <v>0</v>
      </c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</row>
    <row r="619" spans="1:48">
      <c r="A619" s="53">
        <f>RANK(Open[[#This Row],[PR Punkte]],Open[PR Punkte],0)</f>
        <v>332</v>
      </c>
      <c r="B619">
        <f>IF(Open[[#This Row],[PR Rang beim letzten Turnier]]&gt;Open[[#This Row],[PR Rang]],1,IF(Open[[#This Row],[PR Rang beim letzten Turnier]]=Open[[#This Row],[PR Rang]],0,-1))</f>
        <v>0</v>
      </c>
      <c r="C619" s="53">
        <f>RANK(Open[[#This Row],[PR Punkte]],Open[PR Punkte],0)</f>
        <v>332</v>
      </c>
      <c r="D619" s="1" t="s">
        <v>208</v>
      </c>
      <c r="E619" s="1" t="s">
        <v>10</v>
      </c>
      <c r="F619" s="52">
        <f>SUM(Open[[#This Row],[PR 1]:[PR 3]])</f>
        <v>0</v>
      </c>
      <c r="G619" s="52">
        <f>LARGE(Open[[#This Row],[TS ZH O/B 26.03.23]:[PR3]],1)</f>
        <v>0</v>
      </c>
      <c r="H619" s="52">
        <f>LARGE(Open[[#This Row],[TS ZH O/B 26.03.23]:[PR3]],2)</f>
        <v>0</v>
      </c>
      <c r="I619" s="52">
        <f>LARGE(Open[[#This Row],[TS ZH O/B 26.03.23]:[PR3]],3)</f>
        <v>0</v>
      </c>
      <c r="J619" s="1">
        <f t="shared" si="18"/>
        <v>332</v>
      </c>
      <c r="K619" s="52">
        <f t="shared" si="19"/>
        <v>0</v>
      </c>
      <c r="L619" s="52" t="str">
        <f>IFERROR(VLOOKUP(Open[[#This Row],[TS ZH O/B 26.03.23 Rang]],$AZ$7:$BA$101,2,0)*L$5," ")</f>
        <v xml:space="preserve"> </v>
      </c>
      <c r="M619" s="52" t="str">
        <f>IFERROR(VLOOKUP(Open[[#This Row],[TS SG O 29.04.23 Rang]],$AZ$7:$BA$101,2,0)*M$5," ")</f>
        <v xml:space="preserve"> </v>
      </c>
      <c r="N619" s="52" t="str">
        <f>IFERROR(VLOOKUP(Open[[#This Row],[TS ES O 11.06.23 Rang]],$AZ$7:$BA$101,2,0)*N$5," ")</f>
        <v xml:space="preserve"> </v>
      </c>
      <c r="O619" s="52" t="str">
        <f>IFERROR(VLOOKUP(Open[[#This Row],[TS SH O 24.06.23 Rang]],$AZ$7:$BA$101,2,0)*O$5," ")</f>
        <v xml:space="preserve"> </v>
      </c>
      <c r="P619" s="52" t="str">
        <f>IFERROR(VLOOKUP(Open[[#This Row],[TS LU O A 1.6.23 R]],$AZ$7:$BA$101,2,0)*P$5," ")</f>
        <v xml:space="preserve"> </v>
      </c>
      <c r="Q619" s="52" t="str">
        <f>IFERROR(VLOOKUP(Open[[#This Row],[TS LU O B 1.6.23 R]],$AZ$7:$BA$101,2,0)*Q$5," ")</f>
        <v xml:space="preserve"> </v>
      </c>
      <c r="R619" s="52" t="str">
        <f>IFERROR(VLOOKUP(Open[[#This Row],[TS ZH O/A 8.7.23 R]],$AZ$7:$BA$101,2,0)*R$5," ")</f>
        <v xml:space="preserve"> </v>
      </c>
      <c r="S619" s="148" t="str">
        <f>IFERROR(VLOOKUP(Open[[#This Row],[TS ZH O/B 8.7.23 R]],$AZ$7:$BA$101,2,0)*S$5," ")</f>
        <v xml:space="preserve"> </v>
      </c>
      <c r="T619" s="148" t="str">
        <f>IFERROR(VLOOKUP(Open[[#This Row],[TS BA O A 12.08.23 R]],$AZ$7:$BA$101,2,0)*T$5," ")</f>
        <v xml:space="preserve"> </v>
      </c>
      <c r="U619" s="148" t="str">
        <f>IFERROR(VLOOKUP(Open[[#This Row],[TS BA O B 12.08.23  R]],$AZ$7:$BA$101,2,0)*U$5," ")</f>
        <v xml:space="preserve"> </v>
      </c>
      <c r="V619" s="148" t="str">
        <f>IFERROR(VLOOKUP(Open[[#This Row],[SM LT O A 2.9.23 R]],$AZ$7:$BA$101,2,0)*V$5," ")</f>
        <v xml:space="preserve"> </v>
      </c>
      <c r="W619" s="148" t="str">
        <f>IFERROR(VLOOKUP(Open[[#This Row],[SM LT O B 2.9.23 R]],$AZ$7:$BA$101,2,0)*W$5," ")</f>
        <v xml:space="preserve"> </v>
      </c>
      <c r="X619" s="148" t="str">
        <f>IFERROR(VLOOKUP(Open[[#This Row],[TS LA O 16.9.23 R]],$AZ$7:$BA$101,2,0)*X$5," ")</f>
        <v xml:space="preserve"> </v>
      </c>
      <c r="Y619" s="148" t="str">
        <f>IFERROR(VLOOKUP(Open[[#This Row],[TS ZH O 8.10.23 R]],$AZ$7:$BA$101,2,0)*Y$5," ")</f>
        <v xml:space="preserve"> </v>
      </c>
      <c r="Z619" s="148" t="str">
        <f>IFERROR(VLOOKUP(Open[[#This Row],[TS ZH O/A 6.1.24 R]],$AZ$7:$BA$101,2,0)*Z$5," ")</f>
        <v xml:space="preserve"> </v>
      </c>
      <c r="AA619" s="148" t="str">
        <f>IFERROR(VLOOKUP(Open[[#This Row],[TS ZH O/B 6.1.24 R]],$AZ$7:$BA$101,2,0)*AA$5," ")</f>
        <v xml:space="preserve"> </v>
      </c>
      <c r="AB619" s="148" t="str">
        <f>IFERROR(VLOOKUP(Open[[#This Row],[TS SH O 13.1.24 R]],$AZ$7:$BA$101,2,0)*AB$5," ")</f>
        <v xml:space="preserve"> </v>
      </c>
      <c r="AC619">
        <v>0</v>
      </c>
      <c r="AD619">
        <v>0</v>
      </c>
      <c r="AE619">
        <v>0</v>
      </c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</row>
    <row r="620" spans="1:48">
      <c r="A620" s="53">
        <f>RANK(Open[[#This Row],[PR Punkte]],Open[PR Punkte],0)</f>
        <v>332</v>
      </c>
      <c r="B620">
        <f>IF(Open[[#This Row],[PR Rang beim letzten Turnier]]&gt;Open[[#This Row],[PR Rang]],1,IF(Open[[#This Row],[PR Rang beim letzten Turnier]]=Open[[#This Row],[PR Rang]],0,-1))</f>
        <v>0</v>
      </c>
      <c r="C620" s="53">
        <f>RANK(Open[[#This Row],[PR Punkte]],Open[PR Punkte],0)</f>
        <v>332</v>
      </c>
      <c r="D620" s="1" t="s">
        <v>207</v>
      </c>
      <c r="E620" s="1" t="s">
        <v>10</v>
      </c>
      <c r="F620" s="52">
        <f>SUM(Open[[#This Row],[PR 1]:[PR 3]])</f>
        <v>0</v>
      </c>
      <c r="G620" s="52">
        <f>LARGE(Open[[#This Row],[TS ZH O/B 26.03.23]:[PR3]],1)</f>
        <v>0</v>
      </c>
      <c r="H620" s="52">
        <f>LARGE(Open[[#This Row],[TS ZH O/B 26.03.23]:[PR3]],2)</f>
        <v>0</v>
      </c>
      <c r="I620" s="52">
        <f>LARGE(Open[[#This Row],[TS ZH O/B 26.03.23]:[PR3]],3)</f>
        <v>0</v>
      </c>
      <c r="J620" s="1">
        <f t="shared" si="18"/>
        <v>332</v>
      </c>
      <c r="K620" s="52">
        <f t="shared" si="19"/>
        <v>0</v>
      </c>
      <c r="L620" s="52" t="str">
        <f>IFERROR(VLOOKUP(Open[[#This Row],[TS ZH O/B 26.03.23 Rang]],$AZ$7:$BA$101,2,0)*L$5," ")</f>
        <v xml:space="preserve"> </v>
      </c>
      <c r="M620" s="52" t="str">
        <f>IFERROR(VLOOKUP(Open[[#This Row],[TS SG O 29.04.23 Rang]],$AZ$7:$BA$101,2,0)*M$5," ")</f>
        <v xml:space="preserve"> </v>
      </c>
      <c r="N620" s="52" t="str">
        <f>IFERROR(VLOOKUP(Open[[#This Row],[TS ES O 11.06.23 Rang]],$AZ$7:$BA$101,2,0)*N$5," ")</f>
        <v xml:space="preserve"> </v>
      </c>
      <c r="O620" s="52" t="str">
        <f>IFERROR(VLOOKUP(Open[[#This Row],[TS SH O 24.06.23 Rang]],$AZ$7:$BA$101,2,0)*O$5," ")</f>
        <v xml:space="preserve"> </v>
      </c>
      <c r="P620" s="52" t="str">
        <f>IFERROR(VLOOKUP(Open[[#This Row],[TS LU O A 1.6.23 R]],$AZ$7:$BA$101,2,0)*P$5," ")</f>
        <v xml:space="preserve"> </v>
      </c>
      <c r="Q620" s="52" t="str">
        <f>IFERROR(VLOOKUP(Open[[#This Row],[TS LU O B 1.6.23 R]],$AZ$7:$BA$101,2,0)*Q$5," ")</f>
        <v xml:space="preserve"> </v>
      </c>
      <c r="R620" s="52" t="str">
        <f>IFERROR(VLOOKUP(Open[[#This Row],[TS ZH O/A 8.7.23 R]],$AZ$7:$BA$101,2,0)*R$5," ")</f>
        <v xml:space="preserve"> </v>
      </c>
      <c r="S620" s="148" t="str">
        <f>IFERROR(VLOOKUP(Open[[#This Row],[TS ZH O/B 8.7.23 R]],$AZ$7:$BA$101,2,0)*S$5," ")</f>
        <v xml:space="preserve"> </v>
      </c>
      <c r="T620" s="148" t="str">
        <f>IFERROR(VLOOKUP(Open[[#This Row],[TS BA O A 12.08.23 R]],$AZ$7:$BA$101,2,0)*T$5," ")</f>
        <v xml:space="preserve"> </v>
      </c>
      <c r="U620" s="148" t="str">
        <f>IFERROR(VLOOKUP(Open[[#This Row],[TS BA O B 12.08.23  R]],$AZ$7:$BA$101,2,0)*U$5," ")</f>
        <v xml:space="preserve"> </v>
      </c>
      <c r="V620" s="148" t="str">
        <f>IFERROR(VLOOKUP(Open[[#This Row],[SM LT O A 2.9.23 R]],$AZ$7:$BA$101,2,0)*V$5," ")</f>
        <v xml:space="preserve"> </v>
      </c>
      <c r="W620" s="148" t="str">
        <f>IFERROR(VLOOKUP(Open[[#This Row],[SM LT O B 2.9.23 R]],$AZ$7:$BA$101,2,0)*W$5," ")</f>
        <v xml:space="preserve"> </v>
      </c>
      <c r="X620" s="148" t="str">
        <f>IFERROR(VLOOKUP(Open[[#This Row],[TS LA O 16.9.23 R]],$AZ$7:$BA$101,2,0)*X$5," ")</f>
        <v xml:space="preserve"> </v>
      </c>
      <c r="Y620" s="148" t="str">
        <f>IFERROR(VLOOKUP(Open[[#This Row],[TS ZH O 8.10.23 R]],$AZ$7:$BA$101,2,0)*Y$5," ")</f>
        <v xml:space="preserve"> </v>
      </c>
      <c r="Z620" s="148" t="str">
        <f>IFERROR(VLOOKUP(Open[[#This Row],[TS ZH O/A 6.1.24 R]],$AZ$7:$BA$101,2,0)*Z$5," ")</f>
        <v xml:space="preserve"> </v>
      </c>
      <c r="AA620" s="148" t="str">
        <f>IFERROR(VLOOKUP(Open[[#This Row],[TS ZH O/B 6.1.24 R]],$AZ$7:$BA$101,2,0)*AA$5," ")</f>
        <v xml:space="preserve"> </v>
      </c>
      <c r="AB620" s="148" t="str">
        <f>IFERROR(VLOOKUP(Open[[#This Row],[TS SH O 13.1.24 R]],$AZ$7:$BA$101,2,0)*AB$5," ")</f>
        <v xml:space="preserve"> </v>
      </c>
      <c r="AC620">
        <v>0</v>
      </c>
      <c r="AD620">
        <v>0</v>
      </c>
      <c r="AE620">
        <v>0</v>
      </c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</row>
    <row r="621" spans="1:48">
      <c r="A621" s="53">
        <f>RANK(Open[[#This Row],[PR Punkte]],Open[PR Punkte],0)</f>
        <v>332</v>
      </c>
      <c r="B621">
        <f>IF(Open[[#This Row],[PR Rang beim letzten Turnier]]&gt;Open[[#This Row],[PR Rang]],1,IF(Open[[#This Row],[PR Rang beim letzten Turnier]]=Open[[#This Row],[PR Rang]],0,-1))</f>
        <v>0</v>
      </c>
      <c r="C621" s="53">
        <f>RANK(Open[[#This Row],[PR Punkte]],Open[PR Punkte],0)</f>
        <v>332</v>
      </c>
      <c r="D621" s="1" t="s">
        <v>515</v>
      </c>
      <c r="E621" t="s">
        <v>10</v>
      </c>
      <c r="F621" s="99">
        <f>SUM(Open[[#This Row],[PR 1]:[PR 3]])</f>
        <v>0</v>
      </c>
      <c r="G621" s="52">
        <f>LARGE(Open[[#This Row],[TS ZH O/B 26.03.23]:[PR3]],1)</f>
        <v>0</v>
      </c>
      <c r="H621" s="52">
        <f>LARGE(Open[[#This Row],[TS ZH O/B 26.03.23]:[PR3]],2)</f>
        <v>0</v>
      </c>
      <c r="I621" s="52">
        <f>LARGE(Open[[#This Row],[TS ZH O/B 26.03.23]:[PR3]],3)</f>
        <v>0</v>
      </c>
      <c r="J621" s="1">
        <f t="shared" si="18"/>
        <v>332</v>
      </c>
      <c r="K621" s="52">
        <f t="shared" si="19"/>
        <v>0</v>
      </c>
      <c r="L621" s="52" t="str">
        <f>IFERROR(VLOOKUP(Open[[#This Row],[TS ZH O/B 26.03.23 Rang]],$AZ$7:$BA$101,2,0)*L$5," ")</f>
        <v xml:space="preserve"> </v>
      </c>
      <c r="M621" s="52" t="str">
        <f>IFERROR(VLOOKUP(Open[[#This Row],[TS SG O 29.04.23 Rang]],$AZ$7:$BA$101,2,0)*M$5," ")</f>
        <v xml:space="preserve"> </v>
      </c>
      <c r="N621" s="52" t="str">
        <f>IFERROR(VLOOKUP(Open[[#This Row],[TS ES O 11.06.23 Rang]],$AZ$7:$BA$101,2,0)*N$5," ")</f>
        <v xml:space="preserve"> </v>
      </c>
      <c r="O621" s="52" t="str">
        <f>IFERROR(VLOOKUP(Open[[#This Row],[TS SH O 24.06.23 Rang]],$AZ$7:$BA$101,2,0)*O$5," ")</f>
        <v xml:space="preserve"> </v>
      </c>
      <c r="P621" s="52" t="str">
        <f>IFERROR(VLOOKUP(Open[[#This Row],[TS LU O A 1.6.23 R]],$AZ$7:$BA$101,2,0)*P$5," ")</f>
        <v xml:space="preserve"> </v>
      </c>
      <c r="Q621" s="52" t="str">
        <f>IFERROR(VLOOKUP(Open[[#This Row],[TS LU O B 1.6.23 R]],$AZ$7:$BA$101,2,0)*Q$5," ")</f>
        <v xml:space="preserve"> </v>
      </c>
      <c r="R621" s="52" t="str">
        <f>IFERROR(VLOOKUP(Open[[#This Row],[TS ZH O/A 8.7.23 R]],$AZ$7:$BA$101,2,0)*R$5," ")</f>
        <v xml:space="preserve"> </v>
      </c>
      <c r="S621" s="148" t="str">
        <f>IFERROR(VLOOKUP(Open[[#This Row],[TS ZH O/B 8.7.23 R]],$AZ$7:$BA$101,2,0)*S$5," ")</f>
        <v xml:space="preserve"> </v>
      </c>
      <c r="T621" s="148" t="str">
        <f>IFERROR(VLOOKUP(Open[[#This Row],[TS BA O A 12.08.23 R]],$AZ$7:$BA$101,2,0)*T$5," ")</f>
        <v xml:space="preserve"> </v>
      </c>
      <c r="U621" s="148" t="str">
        <f>IFERROR(VLOOKUP(Open[[#This Row],[TS BA O B 12.08.23  R]],$AZ$7:$BA$101,2,0)*U$5," ")</f>
        <v xml:space="preserve"> </v>
      </c>
      <c r="V621" s="148" t="str">
        <f>IFERROR(VLOOKUP(Open[[#This Row],[SM LT O A 2.9.23 R]],$AZ$7:$BA$101,2,0)*V$5," ")</f>
        <v xml:space="preserve"> </v>
      </c>
      <c r="W621" s="148" t="str">
        <f>IFERROR(VLOOKUP(Open[[#This Row],[SM LT O B 2.9.23 R]],$AZ$7:$BA$101,2,0)*W$5," ")</f>
        <v xml:space="preserve"> </v>
      </c>
      <c r="X621" s="148" t="str">
        <f>IFERROR(VLOOKUP(Open[[#This Row],[TS LA O 16.9.23 R]],$AZ$7:$BA$101,2,0)*X$5," ")</f>
        <v xml:space="preserve"> </v>
      </c>
      <c r="Y621" s="148" t="str">
        <f>IFERROR(VLOOKUP(Open[[#This Row],[TS ZH O 8.10.23 R]],$AZ$7:$BA$101,2,0)*Y$5," ")</f>
        <v xml:space="preserve"> </v>
      </c>
      <c r="Z621" s="148" t="str">
        <f>IFERROR(VLOOKUP(Open[[#This Row],[TS ZH O/A 6.1.24 R]],$AZ$7:$BA$101,2,0)*Z$5," ")</f>
        <v xml:space="preserve"> </v>
      </c>
      <c r="AA621" s="148" t="str">
        <f>IFERROR(VLOOKUP(Open[[#This Row],[TS ZH O/B 6.1.24 R]],$AZ$7:$BA$101,2,0)*AA$5," ")</f>
        <v xml:space="preserve"> </v>
      </c>
      <c r="AB621" s="148" t="str">
        <f>IFERROR(VLOOKUP(Open[[#This Row],[TS SH O 13.1.24 R]],$AZ$7:$BA$101,2,0)*AB$5," ")</f>
        <v xml:space="preserve"> </v>
      </c>
      <c r="AC621">
        <v>0</v>
      </c>
      <c r="AD621">
        <v>0</v>
      </c>
      <c r="AE621">
        <v>0</v>
      </c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</row>
    <row r="622" spans="1:48">
      <c r="A622" s="53">
        <f>RANK(Open[[#This Row],[PR Punkte]],Open[PR Punkte],0)</f>
        <v>332</v>
      </c>
      <c r="B622">
        <f>IF(Open[[#This Row],[PR Rang beim letzten Turnier]]&gt;Open[[#This Row],[PR Rang]],1,IF(Open[[#This Row],[PR Rang beim letzten Turnier]]=Open[[#This Row],[PR Rang]],0,-1))</f>
        <v>0</v>
      </c>
      <c r="C622" s="53">
        <f>RANK(Open[[#This Row],[PR Punkte]],Open[PR Punkte],0)</f>
        <v>332</v>
      </c>
      <c r="D622" s="1" t="s">
        <v>213</v>
      </c>
      <c r="E622" s="1" t="s">
        <v>10</v>
      </c>
      <c r="F622" s="52">
        <f>SUM(Open[[#This Row],[PR 1]:[PR 3]])</f>
        <v>0</v>
      </c>
      <c r="G622" s="52">
        <f>LARGE(Open[[#This Row],[TS ZH O/B 26.03.23]:[PR3]],1)</f>
        <v>0</v>
      </c>
      <c r="H622" s="52">
        <f>LARGE(Open[[#This Row],[TS ZH O/B 26.03.23]:[PR3]],2)</f>
        <v>0</v>
      </c>
      <c r="I622" s="52">
        <f>LARGE(Open[[#This Row],[TS ZH O/B 26.03.23]:[PR3]],3)</f>
        <v>0</v>
      </c>
      <c r="J622" s="1">
        <f t="shared" si="18"/>
        <v>332</v>
      </c>
      <c r="K622" s="52">
        <f t="shared" si="19"/>
        <v>0</v>
      </c>
      <c r="L622" s="52" t="str">
        <f>IFERROR(VLOOKUP(Open[[#This Row],[TS ZH O/B 26.03.23 Rang]],$AZ$7:$BA$101,2,0)*L$5," ")</f>
        <v xml:space="preserve"> </v>
      </c>
      <c r="M622" s="52" t="str">
        <f>IFERROR(VLOOKUP(Open[[#This Row],[TS SG O 29.04.23 Rang]],$AZ$7:$BA$101,2,0)*M$5," ")</f>
        <v xml:space="preserve"> </v>
      </c>
      <c r="N622" s="52" t="str">
        <f>IFERROR(VLOOKUP(Open[[#This Row],[TS ES O 11.06.23 Rang]],$AZ$7:$BA$101,2,0)*N$5," ")</f>
        <v xml:space="preserve"> </v>
      </c>
      <c r="O622" s="52" t="str">
        <f>IFERROR(VLOOKUP(Open[[#This Row],[TS SH O 24.06.23 Rang]],$AZ$7:$BA$101,2,0)*O$5," ")</f>
        <v xml:space="preserve"> </v>
      </c>
      <c r="P622" s="52" t="str">
        <f>IFERROR(VLOOKUP(Open[[#This Row],[TS LU O A 1.6.23 R]],$AZ$7:$BA$101,2,0)*P$5," ")</f>
        <v xml:space="preserve"> </v>
      </c>
      <c r="Q622" s="52" t="str">
        <f>IFERROR(VLOOKUP(Open[[#This Row],[TS LU O B 1.6.23 R]],$AZ$7:$BA$101,2,0)*Q$5," ")</f>
        <v xml:space="preserve"> </v>
      </c>
      <c r="R622" s="52" t="str">
        <f>IFERROR(VLOOKUP(Open[[#This Row],[TS ZH O/A 8.7.23 R]],$AZ$7:$BA$101,2,0)*R$5," ")</f>
        <v xml:space="preserve"> </v>
      </c>
      <c r="S622" s="148" t="str">
        <f>IFERROR(VLOOKUP(Open[[#This Row],[TS ZH O/B 8.7.23 R]],$AZ$7:$BA$101,2,0)*S$5," ")</f>
        <v xml:space="preserve"> </v>
      </c>
      <c r="T622" s="148" t="str">
        <f>IFERROR(VLOOKUP(Open[[#This Row],[TS BA O A 12.08.23 R]],$AZ$7:$BA$101,2,0)*T$5," ")</f>
        <v xml:space="preserve"> </v>
      </c>
      <c r="U622" s="148" t="str">
        <f>IFERROR(VLOOKUP(Open[[#This Row],[TS BA O B 12.08.23  R]],$AZ$7:$BA$101,2,0)*U$5," ")</f>
        <v xml:space="preserve"> </v>
      </c>
      <c r="V622" s="148" t="str">
        <f>IFERROR(VLOOKUP(Open[[#This Row],[SM LT O A 2.9.23 R]],$AZ$7:$BA$101,2,0)*V$5," ")</f>
        <v xml:space="preserve"> </v>
      </c>
      <c r="W622" s="148" t="str">
        <f>IFERROR(VLOOKUP(Open[[#This Row],[SM LT O B 2.9.23 R]],$AZ$7:$BA$101,2,0)*W$5," ")</f>
        <v xml:space="preserve"> </v>
      </c>
      <c r="X622" s="148" t="str">
        <f>IFERROR(VLOOKUP(Open[[#This Row],[TS LA O 16.9.23 R]],$AZ$7:$BA$101,2,0)*X$5," ")</f>
        <v xml:space="preserve"> </v>
      </c>
      <c r="Y622" s="148" t="str">
        <f>IFERROR(VLOOKUP(Open[[#This Row],[TS ZH O 8.10.23 R]],$AZ$7:$BA$101,2,0)*Y$5," ")</f>
        <v xml:space="preserve"> </v>
      </c>
      <c r="Z622" s="148" t="str">
        <f>IFERROR(VLOOKUP(Open[[#This Row],[TS ZH O/A 6.1.24 R]],$AZ$7:$BA$101,2,0)*Z$5," ")</f>
        <v xml:space="preserve"> </v>
      </c>
      <c r="AA622" s="148" t="str">
        <f>IFERROR(VLOOKUP(Open[[#This Row],[TS ZH O/B 6.1.24 R]],$AZ$7:$BA$101,2,0)*AA$5," ")</f>
        <v xml:space="preserve"> </v>
      </c>
      <c r="AB622" s="148" t="str">
        <f>IFERROR(VLOOKUP(Open[[#This Row],[TS SH O 13.1.24 R]],$AZ$7:$BA$101,2,0)*AB$5," ")</f>
        <v xml:space="preserve"> </v>
      </c>
      <c r="AC622">
        <v>0</v>
      </c>
      <c r="AD622">
        <v>0</v>
      </c>
      <c r="AE622">
        <v>0</v>
      </c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</row>
    <row r="623" spans="1:48">
      <c r="A623" s="53">
        <f>RANK(Open[[#This Row],[PR Punkte]],Open[PR Punkte],0)</f>
        <v>332</v>
      </c>
      <c r="B623">
        <f>IF(Open[[#This Row],[PR Rang beim letzten Turnier]]&gt;Open[[#This Row],[PR Rang]],1,IF(Open[[#This Row],[PR Rang beim letzten Turnier]]=Open[[#This Row],[PR Rang]],0,-1))</f>
        <v>0</v>
      </c>
      <c r="C623" s="53">
        <f>RANK(Open[[#This Row],[PR Punkte]],Open[PR Punkte],0)</f>
        <v>332</v>
      </c>
      <c r="D623" s="1" t="s">
        <v>524</v>
      </c>
      <c r="E623" t="s">
        <v>10</v>
      </c>
      <c r="F623" s="99">
        <f>SUM(Open[[#This Row],[PR 1]:[PR 3]])</f>
        <v>0</v>
      </c>
      <c r="G623" s="52">
        <f>LARGE(Open[[#This Row],[TS ZH O/B 26.03.23]:[PR3]],1)</f>
        <v>0</v>
      </c>
      <c r="H623" s="52">
        <f>LARGE(Open[[#This Row],[TS ZH O/B 26.03.23]:[PR3]],2)</f>
        <v>0</v>
      </c>
      <c r="I623" s="52">
        <f>LARGE(Open[[#This Row],[TS ZH O/B 26.03.23]:[PR3]],3)</f>
        <v>0</v>
      </c>
      <c r="J623" s="1">
        <f t="shared" si="18"/>
        <v>332</v>
      </c>
      <c r="K623" s="52">
        <f t="shared" si="19"/>
        <v>0</v>
      </c>
      <c r="L623" s="52" t="str">
        <f>IFERROR(VLOOKUP(Open[[#This Row],[TS ZH O/B 26.03.23 Rang]],$AZ$7:$BA$101,2,0)*L$5," ")</f>
        <v xml:space="preserve"> </v>
      </c>
      <c r="M623" s="52" t="str">
        <f>IFERROR(VLOOKUP(Open[[#This Row],[TS SG O 29.04.23 Rang]],$AZ$7:$BA$101,2,0)*M$5," ")</f>
        <v xml:space="preserve"> </v>
      </c>
      <c r="N623" s="52" t="str">
        <f>IFERROR(VLOOKUP(Open[[#This Row],[TS ES O 11.06.23 Rang]],$AZ$7:$BA$101,2,0)*N$5," ")</f>
        <v xml:space="preserve"> </v>
      </c>
      <c r="O623" s="52" t="str">
        <f>IFERROR(VLOOKUP(Open[[#This Row],[TS SH O 24.06.23 Rang]],$AZ$7:$BA$101,2,0)*O$5," ")</f>
        <v xml:space="preserve"> </v>
      </c>
      <c r="P623" s="52" t="str">
        <f>IFERROR(VLOOKUP(Open[[#This Row],[TS LU O A 1.6.23 R]],$AZ$7:$BA$101,2,0)*P$5," ")</f>
        <v xml:space="preserve"> </v>
      </c>
      <c r="Q623" s="52" t="str">
        <f>IFERROR(VLOOKUP(Open[[#This Row],[TS LU O B 1.6.23 R]],$AZ$7:$BA$101,2,0)*Q$5," ")</f>
        <v xml:space="preserve"> </v>
      </c>
      <c r="R623" s="52" t="str">
        <f>IFERROR(VLOOKUP(Open[[#This Row],[TS ZH O/A 8.7.23 R]],$AZ$7:$BA$101,2,0)*R$5," ")</f>
        <v xml:space="preserve"> </v>
      </c>
      <c r="S623" s="148" t="str">
        <f>IFERROR(VLOOKUP(Open[[#This Row],[TS ZH O/B 8.7.23 R]],$AZ$7:$BA$101,2,0)*S$5," ")</f>
        <v xml:space="preserve"> </v>
      </c>
      <c r="T623" s="148" t="str">
        <f>IFERROR(VLOOKUP(Open[[#This Row],[TS BA O A 12.08.23 R]],$AZ$7:$BA$101,2,0)*T$5," ")</f>
        <v xml:space="preserve"> </v>
      </c>
      <c r="U623" s="148" t="str">
        <f>IFERROR(VLOOKUP(Open[[#This Row],[TS BA O B 12.08.23  R]],$AZ$7:$BA$101,2,0)*U$5," ")</f>
        <v xml:space="preserve"> </v>
      </c>
      <c r="V623" s="148" t="str">
        <f>IFERROR(VLOOKUP(Open[[#This Row],[SM LT O A 2.9.23 R]],$AZ$7:$BA$101,2,0)*V$5," ")</f>
        <v xml:space="preserve"> </v>
      </c>
      <c r="W623" s="148" t="str">
        <f>IFERROR(VLOOKUP(Open[[#This Row],[SM LT O B 2.9.23 R]],$AZ$7:$BA$101,2,0)*W$5," ")</f>
        <v xml:space="preserve"> </v>
      </c>
      <c r="X623" s="148" t="str">
        <f>IFERROR(VLOOKUP(Open[[#This Row],[TS LA O 16.9.23 R]],$AZ$7:$BA$101,2,0)*X$5," ")</f>
        <v xml:space="preserve"> </v>
      </c>
      <c r="Y623" s="148" t="str">
        <f>IFERROR(VLOOKUP(Open[[#This Row],[TS ZH O 8.10.23 R]],$AZ$7:$BA$101,2,0)*Y$5," ")</f>
        <v xml:space="preserve"> </v>
      </c>
      <c r="Z623" s="148" t="str">
        <f>IFERROR(VLOOKUP(Open[[#This Row],[TS ZH O/A 6.1.24 R]],$AZ$7:$BA$101,2,0)*Z$5," ")</f>
        <v xml:space="preserve"> </v>
      </c>
      <c r="AA623" s="148" t="str">
        <f>IFERROR(VLOOKUP(Open[[#This Row],[TS ZH O/B 6.1.24 R]],$AZ$7:$BA$101,2,0)*AA$5," ")</f>
        <v xml:space="preserve"> </v>
      </c>
      <c r="AB623" s="148" t="str">
        <f>IFERROR(VLOOKUP(Open[[#This Row],[TS SH O 13.1.24 R]],$AZ$7:$BA$101,2,0)*AB$5," ")</f>
        <v xml:space="preserve"> </v>
      </c>
      <c r="AC623">
        <v>0</v>
      </c>
      <c r="AD623">
        <v>0</v>
      </c>
      <c r="AE623">
        <v>0</v>
      </c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</row>
    <row r="624" spans="1:48">
      <c r="A624" s="53">
        <f>RANK(Open[[#This Row],[PR Punkte]],Open[PR Punkte],0)</f>
        <v>332</v>
      </c>
      <c r="B624">
        <f>IF(Open[[#This Row],[PR Rang beim letzten Turnier]]&gt;Open[[#This Row],[PR Rang]],1,IF(Open[[#This Row],[PR Rang beim letzten Turnier]]=Open[[#This Row],[PR Rang]],0,-1))</f>
        <v>0</v>
      </c>
      <c r="C624" s="53">
        <f>RANK(Open[[#This Row],[PR Punkte]],Open[PR Punkte],0)</f>
        <v>332</v>
      </c>
      <c r="D624" t="s">
        <v>67</v>
      </c>
      <c r="E624" t="s">
        <v>10</v>
      </c>
      <c r="F624" s="52">
        <f>SUM(Open[[#This Row],[PR 1]:[PR 3]])</f>
        <v>0</v>
      </c>
      <c r="G624" s="52">
        <f>LARGE(Open[[#This Row],[TS ZH O/B 26.03.23]:[PR3]],1)</f>
        <v>0</v>
      </c>
      <c r="H624" s="52">
        <f>LARGE(Open[[#This Row],[TS ZH O/B 26.03.23]:[PR3]],2)</f>
        <v>0</v>
      </c>
      <c r="I624" s="52">
        <f>LARGE(Open[[#This Row],[TS ZH O/B 26.03.23]:[PR3]],3)</f>
        <v>0</v>
      </c>
      <c r="J624" s="1">
        <f t="shared" si="18"/>
        <v>332</v>
      </c>
      <c r="K624" s="52">
        <f t="shared" si="19"/>
        <v>0</v>
      </c>
      <c r="L624" s="52" t="str">
        <f>IFERROR(VLOOKUP(Open[[#This Row],[TS ZH O/B 26.03.23 Rang]],$AZ$7:$BA$101,2,0)*L$5," ")</f>
        <v xml:space="preserve"> </v>
      </c>
      <c r="M624" s="52" t="str">
        <f>IFERROR(VLOOKUP(Open[[#This Row],[TS SG O 29.04.23 Rang]],$AZ$7:$BA$101,2,0)*M$5," ")</f>
        <v xml:space="preserve"> </v>
      </c>
      <c r="N624" s="52" t="str">
        <f>IFERROR(VLOOKUP(Open[[#This Row],[TS ES O 11.06.23 Rang]],$AZ$7:$BA$101,2,0)*N$5," ")</f>
        <v xml:space="preserve"> </v>
      </c>
      <c r="O624" s="52" t="str">
        <f>IFERROR(VLOOKUP(Open[[#This Row],[TS SH O 24.06.23 Rang]],$AZ$7:$BA$101,2,0)*O$5," ")</f>
        <v xml:space="preserve"> </v>
      </c>
      <c r="P624" s="52" t="str">
        <f>IFERROR(VLOOKUP(Open[[#This Row],[TS LU O A 1.6.23 R]],$AZ$7:$BA$101,2,0)*P$5," ")</f>
        <v xml:space="preserve"> </v>
      </c>
      <c r="Q624" s="52" t="str">
        <f>IFERROR(VLOOKUP(Open[[#This Row],[TS LU O B 1.6.23 R]],$AZ$7:$BA$101,2,0)*Q$5," ")</f>
        <v xml:space="preserve"> </v>
      </c>
      <c r="R624" s="52" t="str">
        <f>IFERROR(VLOOKUP(Open[[#This Row],[TS ZH O/A 8.7.23 R]],$AZ$7:$BA$101,2,0)*R$5," ")</f>
        <v xml:space="preserve"> </v>
      </c>
      <c r="S624" s="148" t="str">
        <f>IFERROR(VLOOKUP(Open[[#This Row],[TS ZH O/B 8.7.23 R]],$AZ$7:$BA$101,2,0)*S$5," ")</f>
        <v xml:space="preserve"> </v>
      </c>
      <c r="T624" s="148" t="str">
        <f>IFERROR(VLOOKUP(Open[[#This Row],[TS BA O A 12.08.23 R]],$AZ$7:$BA$101,2,0)*T$5," ")</f>
        <v xml:space="preserve"> </v>
      </c>
      <c r="U624" s="148" t="str">
        <f>IFERROR(VLOOKUP(Open[[#This Row],[TS BA O B 12.08.23  R]],$AZ$7:$BA$101,2,0)*U$5," ")</f>
        <v xml:space="preserve"> </v>
      </c>
      <c r="V624" s="148" t="str">
        <f>IFERROR(VLOOKUP(Open[[#This Row],[SM LT O A 2.9.23 R]],$AZ$7:$BA$101,2,0)*V$5," ")</f>
        <v xml:space="preserve"> </v>
      </c>
      <c r="W624" s="148" t="str">
        <f>IFERROR(VLOOKUP(Open[[#This Row],[SM LT O B 2.9.23 R]],$AZ$7:$BA$101,2,0)*W$5," ")</f>
        <v xml:space="preserve"> </v>
      </c>
      <c r="X624" s="148" t="str">
        <f>IFERROR(VLOOKUP(Open[[#This Row],[TS LA O 16.9.23 R]],$AZ$7:$BA$101,2,0)*X$5," ")</f>
        <v xml:space="preserve"> </v>
      </c>
      <c r="Y624" s="148" t="str">
        <f>IFERROR(VLOOKUP(Open[[#This Row],[TS ZH O 8.10.23 R]],$AZ$7:$BA$101,2,0)*Y$5," ")</f>
        <v xml:space="preserve"> </v>
      </c>
      <c r="Z624" s="148" t="str">
        <f>IFERROR(VLOOKUP(Open[[#This Row],[TS ZH O/A 6.1.24 R]],$AZ$7:$BA$101,2,0)*Z$5," ")</f>
        <v xml:space="preserve"> </v>
      </c>
      <c r="AA624" s="148" t="str">
        <f>IFERROR(VLOOKUP(Open[[#This Row],[TS ZH O/B 6.1.24 R]],$AZ$7:$BA$101,2,0)*AA$5," ")</f>
        <v xml:space="preserve"> </v>
      </c>
      <c r="AB624" s="148" t="str">
        <f>IFERROR(VLOOKUP(Open[[#This Row],[TS SH O 13.1.24 R]],$AZ$7:$BA$101,2,0)*AB$5," ")</f>
        <v xml:space="preserve"> </v>
      </c>
      <c r="AC624">
        <v>0</v>
      </c>
      <c r="AD624">
        <v>0</v>
      </c>
      <c r="AE624">
        <v>0</v>
      </c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</row>
    <row r="625" spans="1:48">
      <c r="A625" s="53">
        <f>RANK(Open[[#This Row],[PR Punkte]],Open[PR Punkte],0)</f>
        <v>332</v>
      </c>
      <c r="B625">
        <f>IF(Open[[#This Row],[PR Rang beim letzten Turnier]]&gt;Open[[#This Row],[PR Rang]],1,IF(Open[[#This Row],[PR Rang beim letzten Turnier]]=Open[[#This Row],[PR Rang]],0,-1))</f>
        <v>0</v>
      </c>
      <c r="C625" s="53">
        <f>RANK(Open[[#This Row],[PR Punkte]],Open[PR Punkte],0)</f>
        <v>332</v>
      </c>
      <c r="D625" s="7" t="s">
        <v>268</v>
      </c>
      <c r="E625" t="s">
        <v>10</v>
      </c>
      <c r="F625" s="52">
        <f>SUM(Open[[#This Row],[PR 1]:[PR 3]])</f>
        <v>0</v>
      </c>
      <c r="G625" s="52">
        <f>LARGE(Open[[#This Row],[TS ZH O/B 26.03.23]:[PR3]],1)</f>
        <v>0</v>
      </c>
      <c r="H625" s="52">
        <f>LARGE(Open[[#This Row],[TS ZH O/B 26.03.23]:[PR3]],2)</f>
        <v>0</v>
      </c>
      <c r="I625" s="52">
        <f>LARGE(Open[[#This Row],[TS ZH O/B 26.03.23]:[PR3]],3)</f>
        <v>0</v>
      </c>
      <c r="J625" s="1">
        <f t="shared" si="18"/>
        <v>332</v>
      </c>
      <c r="K625" s="52">
        <f t="shared" si="19"/>
        <v>0</v>
      </c>
      <c r="L625" s="52" t="str">
        <f>IFERROR(VLOOKUP(Open[[#This Row],[TS ZH O/B 26.03.23 Rang]],$AZ$7:$BA$101,2,0)*L$5," ")</f>
        <v xml:space="preserve"> </v>
      </c>
      <c r="M625" s="52" t="str">
        <f>IFERROR(VLOOKUP(Open[[#This Row],[TS SG O 29.04.23 Rang]],$AZ$7:$BA$101,2,0)*M$5," ")</f>
        <v xml:space="preserve"> </v>
      </c>
      <c r="N625" s="52" t="str">
        <f>IFERROR(VLOOKUP(Open[[#This Row],[TS ES O 11.06.23 Rang]],$AZ$7:$BA$101,2,0)*N$5," ")</f>
        <v xml:space="preserve"> </v>
      </c>
      <c r="O625" s="52" t="str">
        <f>IFERROR(VLOOKUP(Open[[#This Row],[TS SH O 24.06.23 Rang]],$AZ$7:$BA$101,2,0)*O$5," ")</f>
        <v xml:space="preserve"> </v>
      </c>
      <c r="P625" s="52" t="str">
        <f>IFERROR(VLOOKUP(Open[[#This Row],[TS LU O A 1.6.23 R]],$AZ$7:$BA$101,2,0)*P$5," ")</f>
        <v xml:space="preserve"> </v>
      </c>
      <c r="Q625" s="52" t="str">
        <f>IFERROR(VLOOKUP(Open[[#This Row],[TS LU O B 1.6.23 R]],$AZ$7:$BA$101,2,0)*Q$5," ")</f>
        <v xml:space="preserve"> </v>
      </c>
      <c r="R625" s="52" t="str">
        <f>IFERROR(VLOOKUP(Open[[#This Row],[TS ZH O/A 8.7.23 R]],$AZ$7:$BA$101,2,0)*R$5," ")</f>
        <v xml:space="preserve"> </v>
      </c>
      <c r="S625" s="148" t="str">
        <f>IFERROR(VLOOKUP(Open[[#This Row],[TS ZH O/B 8.7.23 R]],$AZ$7:$BA$101,2,0)*S$5," ")</f>
        <v xml:space="preserve"> </v>
      </c>
      <c r="T625" s="148" t="str">
        <f>IFERROR(VLOOKUP(Open[[#This Row],[TS BA O A 12.08.23 R]],$AZ$7:$BA$101,2,0)*T$5," ")</f>
        <v xml:space="preserve"> </v>
      </c>
      <c r="U625" s="148" t="str">
        <f>IFERROR(VLOOKUP(Open[[#This Row],[TS BA O B 12.08.23  R]],$AZ$7:$BA$101,2,0)*U$5," ")</f>
        <v xml:space="preserve"> </v>
      </c>
      <c r="V625" s="148" t="str">
        <f>IFERROR(VLOOKUP(Open[[#This Row],[SM LT O A 2.9.23 R]],$AZ$7:$BA$101,2,0)*V$5," ")</f>
        <v xml:space="preserve"> </v>
      </c>
      <c r="W625" s="148" t="str">
        <f>IFERROR(VLOOKUP(Open[[#This Row],[SM LT O B 2.9.23 R]],$AZ$7:$BA$101,2,0)*W$5," ")</f>
        <v xml:space="preserve"> </v>
      </c>
      <c r="X625" s="148" t="str">
        <f>IFERROR(VLOOKUP(Open[[#This Row],[TS LA O 16.9.23 R]],$AZ$7:$BA$101,2,0)*X$5," ")</f>
        <v xml:space="preserve"> </v>
      </c>
      <c r="Y625" s="148" t="str">
        <f>IFERROR(VLOOKUP(Open[[#This Row],[TS ZH O 8.10.23 R]],$AZ$7:$BA$101,2,0)*Y$5," ")</f>
        <v xml:space="preserve"> </v>
      </c>
      <c r="Z625" s="148" t="str">
        <f>IFERROR(VLOOKUP(Open[[#This Row],[TS ZH O/A 6.1.24 R]],$AZ$7:$BA$101,2,0)*Z$5," ")</f>
        <v xml:space="preserve"> </v>
      </c>
      <c r="AA625" s="148" t="str">
        <f>IFERROR(VLOOKUP(Open[[#This Row],[TS ZH O/B 6.1.24 R]],$AZ$7:$BA$101,2,0)*AA$5," ")</f>
        <v xml:space="preserve"> </v>
      </c>
      <c r="AB625" s="148" t="str">
        <f>IFERROR(VLOOKUP(Open[[#This Row],[TS SH O 13.1.24 R]],$AZ$7:$BA$101,2,0)*AB$5," ")</f>
        <v xml:space="preserve"> </v>
      </c>
      <c r="AC625">
        <v>0</v>
      </c>
      <c r="AD625">
        <v>0</v>
      </c>
      <c r="AE625">
        <v>0</v>
      </c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</row>
    <row r="626" spans="1:48">
      <c r="A626" s="53">
        <f>RANK(Open[[#This Row],[PR Punkte]],Open[PR Punkte],0)</f>
        <v>332</v>
      </c>
      <c r="B626">
        <f>IF(Open[[#This Row],[PR Rang beim letzten Turnier]]&gt;Open[[#This Row],[PR Rang]],1,IF(Open[[#This Row],[PR Rang beim letzten Turnier]]=Open[[#This Row],[PR Rang]],0,-1))</f>
        <v>0</v>
      </c>
      <c r="C626" s="53">
        <f>RANK(Open[[#This Row],[PR Punkte]],Open[PR Punkte],0)</f>
        <v>332</v>
      </c>
      <c r="D626" t="s">
        <v>68</v>
      </c>
      <c r="E626" s="1" t="s">
        <v>10</v>
      </c>
      <c r="F626" s="52">
        <f>SUM(Open[[#This Row],[PR 1]:[PR 3]])</f>
        <v>0</v>
      </c>
      <c r="G626" s="52">
        <f>LARGE(Open[[#This Row],[TS ZH O/B 26.03.23]:[PR3]],1)</f>
        <v>0</v>
      </c>
      <c r="H626" s="52">
        <f>LARGE(Open[[#This Row],[TS ZH O/B 26.03.23]:[PR3]],2)</f>
        <v>0</v>
      </c>
      <c r="I626" s="52">
        <f>LARGE(Open[[#This Row],[TS ZH O/B 26.03.23]:[PR3]],3)</f>
        <v>0</v>
      </c>
      <c r="J626" s="1">
        <f t="shared" si="18"/>
        <v>332</v>
      </c>
      <c r="K626" s="52">
        <f t="shared" si="19"/>
        <v>0</v>
      </c>
      <c r="L626" s="52" t="str">
        <f>IFERROR(VLOOKUP(Open[[#This Row],[TS ZH O/B 26.03.23 Rang]],$AZ$7:$BA$101,2,0)*L$5," ")</f>
        <v xml:space="preserve"> </v>
      </c>
      <c r="M626" s="52" t="str">
        <f>IFERROR(VLOOKUP(Open[[#This Row],[TS SG O 29.04.23 Rang]],$AZ$7:$BA$101,2,0)*M$5," ")</f>
        <v xml:space="preserve"> </v>
      </c>
      <c r="N626" s="52" t="str">
        <f>IFERROR(VLOOKUP(Open[[#This Row],[TS ES O 11.06.23 Rang]],$AZ$7:$BA$101,2,0)*N$5," ")</f>
        <v xml:space="preserve"> </v>
      </c>
      <c r="O626" s="52" t="str">
        <f>IFERROR(VLOOKUP(Open[[#This Row],[TS SH O 24.06.23 Rang]],$AZ$7:$BA$101,2,0)*O$5," ")</f>
        <v xml:space="preserve"> </v>
      </c>
      <c r="P626" s="52" t="str">
        <f>IFERROR(VLOOKUP(Open[[#This Row],[TS LU O A 1.6.23 R]],$AZ$7:$BA$101,2,0)*P$5," ")</f>
        <v xml:space="preserve"> </v>
      </c>
      <c r="Q626" s="52" t="str">
        <f>IFERROR(VLOOKUP(Open[[#This Row],[TS LU O B 1.6.23 R]],$AZ$7:$BA$101,2,0)*Q$5," ")</f>
        <v xml:space="preserve"> </v>
      </c>
      <c r="R626" s="52" t="str">
        <f>IFERROR(VLOOKUP(Open[[#This Row],[TS ZH O/A 8.7.23 R]],$AZ$7:$BA$101,2,0)*R$5," ")</f>
        <v xml:space="preserve"> </v>
      </c>
      <c r="S626" s="148" t="str">
        <f>IFERROR(VLOOKUP(Open[[#This Row],[TS ZH O/B 8.7.23 R]],$AZ$7:$BA$101,2,0)*S$5," ")</f>
        <v xml:space="preserve"> </v>
      </c>
      <c r="T626" s="148" t="str">
        <f>IFERROR(VLOOKUP(Open[[#This Row],[TS BA O A 12.08.23 R]],$AZ$7:$BA$101,2,0)*T$5," ")</f>
        <v xml:space="preserve"> </v>
      </c>
      <c r="U626" s="148" t="str">
        <f>IFERROR(VLOOKUP(Open[[#This Row],[TS BA O B 12.08.23  R]],$AZ$7:$BA$101,2,0)*U$5," ")</f>
        <v xml:space="preserve"> </v>
      </c>
      <c r="V626" s="148" t="str">
        <f>IFERROR(VLOOKUP(Open[[#This Row],[SM LT O A 2.9.23 R]],$AZ$7:$BA$101,2,0)*V$5," ")</f>
        <v xml:space="preserve"> </v>
      </c>
      <c r="W626" s="148" t="str">
        <f>IFERROR(VLOOKUP(Open[[#This Row],[SM LT O B 2.9.23 R]],$AZ$7:$BA$101,2,0)*W$5," ")</f>
        <v xml:space="preserve"> </v>
      </c>
      <c r="X626" s="148" t="str">
        <f>IFERROR(VLOOKUP(Open[[#This Row],[TS LA O 16.9.23 R]],$AZ$7:$BA$101,2,0)*X$5," ")</f>
        <v xml:space="preserve"> </v>
      </c>
      <c r="Y626" s="148" t="str">
        <f>IFERROR(VLOOKUP(Open[[#This Row],[TS ZH O 8.10.23 R]],$AZ$7:$BA$101,2,0)*Y$5," ")</f>
        <v xml:space="preserve"> </v>
      </c>
      <c r="Z626" s="148" t="str">
        <f>IFERROR(VLOOKUP(Open[[#This Row],[TS ZH O/A 6.1.24 R]],$AZ$7:$BA$101,2,0)*Z$5," ")</f>
        <v xml:space="preserve"> </v>
      </c>
      <c r="AA626" s="148" t="str">
        <f>IFERROR(VLOOKUP(Open[[#This Row],[TS ZH O/B 6.1.24 R]],$AZ$7:$BA$101,2,0)*AA$5," ")</f>
        <v xml:space="preserve"> </v>
      </c>
      <c r="AB626" s="148" t="str">
        <f>IFERROR(VLOOKUP(Open[[#This Row],[TS SH O 13.1.24 R]],$AZ$7:$BA$101,2,0)*AB$5," ")</f>
        <v xml:space="preserve"> </v>
      </c>
      <c r="AC626">
        <v>0</v>
      </c>
      <c r="AD626">
        <v>0</v>
      </c>
      <c r="AE626">
        <v>0</v>
      </c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</row>
    <row r="627" spans="1:48">
      <c r="A627" s="53">
        <f>RANK(Open[[#This Row],[PR Punkte]],Open[PR Punkte],0)</f>
        <v>332</v>
      </c>
      <c r="B627">
        <f>IF(Open[[#This Row],[PR Rang beim letzten Turnier]]&gt;Open[[#This Row],[PR Rang]],1,IF(Open[[#This Row],[PR Rang beim letzten Turnier]]=Open[[#This Row],[PR Rang]],0,-1))</f>
        <v>0</v>
      </c>
      <c r="C627" s="53">
        <f>RANK(Open[[#This Row],[PR Punkte]],Open[PR Punkte],0)</f>
        <v>332</v>
      </c>
      <c r="D627" t="s">
        <v>85</v>
      </c>
      <c r="E627" s="1" t="s">
        <v>10</v>
      </c>
      <c r="F627" s="52">
        <f>SUM(Open[[#This Row],[PR 1]:[PR 3]])</f>
        <v>0</v>
      </c>
      <c r="G627" s="52">
        <f>LARGE(Open[[#This Row],[TS ZH O/B 26.03.23]:[PR3]],1)</f>
        <v>0</v>
      </c>
      <c r="H627" s="52">
        <f>LARGE(Open[[#This Row],[TS ZH O/B 26.03.23]:[PR3]],2)</f>
        <v>0</v>
      </c>
      <c r="I627" s="52">
        <f>LARGE(Open[[#This Row],[TS ZH O/B 26.03.23]:[PR3]],3)</f>
        <v>0</v>
      </c>
      <c r="J627" s="1">
        <f t="shared" si="18"/>
        <v>332</v>
      </c>
      <c r="K627" s="52">
        <f t="shared" si="19"/>
        <v>0</v>
      </c>
      <c r="L627" s="52" t="str">
        <f>IFERROR(VLOOKUP(Open[[#This Row],[TS ZH O/B 26.03.23 Rang]],$AZ$7:$BA$101,2,0)*L$5," ")</f>
        <v xml:space="preserve"> </v>
      </c>
      <c r="M627" s="52" t="str">
        <f>IFERROR(VLOOKUP(Open[[#This Row],[TS SG O 29.04.23 Rang]],$AZ$7:$BA$101,2,0)*M$5," ")</f>
        <v xml:space="preserve"> </v>
      </c>
      <c r="N627" s="52" t="str">
        <f>IFERROR(VLOOKUP(Open[[#This Row],[TS ES O 11.06.23 Rang]],$AZ$7:$BA$101,2,0)*N$5," ")</f>
        <v xml:space="preserve"> </v>
      </c>
      <c r="O627" s="52" t="str">
        <f>IFERROR(VLOOKUP(Open[[#This Row],[TS SH O 24.06.23 Rang]],$AZ$7:$BA$101,2,0)*O$5," ")</f>
        <v xml:space="preserve"> </v>
      </c>
      <c r="P627" s="52" t="str">
        <f>IFERROR(VLOOKUP(Open[[#This Row],[TS LU O A 1.6.23 R]],$AZ$7:$BA$101,2,0)*P$5," ")</f>
        <v xml:space="preserve"> </v>
      </c>
      <c r="Q627" s="52" t="str">
        <f>IFERROR(VLOOKUP(Open[[#This Row],[TS LU O B 1.6.23 R]],$AZ$7:$BA$101,2,0)*Q$5," ")</f>
        <v xml:space="preserve"> </v>
      </c>
      <c r="R627" s="52" t="str">
        <f>IFERROR(VLOOKUP(Open[[#This Row],[TS ZH O/A 8.7.23 R]],$AZ$7:$BA$101,2,0)*R$5," ")</f>
        <v xml:space="preserve"> </v>
      </c>
      <c r="S627" s="148" t="str">
        <f>IFERROR(VLOOKUP(Open[[#This Row],[TS ZH O/B 8.7.23 R]],$AZ$7:$BA$101,2,0)*S$5," ")</f>
        <v xml:space="preserve"> </v>
      </c>
      <c r="T627" s="148" t="str">
        <f>IFERROR(VLOOKUP(Open[[#This Row],[TS BA O A 12.08.23 R]],$AZ$7:$BA$101,2,0)*T$5," ")</f>
        <v xml:space="preserve"> </v>
      </c>
      <c r="U627" s="148" t="str">
        <f>IFERROR(VLOOKUP(Open[[#This Row],[TS BA O B 12.08.23  R]],$AZ$7:$BA$101,2,0)*U$5," ")</f>
        <v xml:space="preserve"> </v>
      </c>
      <c r="V627" s="148" t="str">
        <f>IFERROR(VLOOKUP(Open[[#This Row],[SM LT O A 2.9.23 R]],$AZ$7:$BA$101,2,0)*V$5," ")</f>
        <v xml:space="preserve"> </v>
      </c>
      <c r="W627" s="148" t="str">
        <f>IFERROR(VLOOKUP(Open[[#This Row],[SM LT O B 2.9.23 R]],$AZ$7:$BA$101,2,0)*W$5," ")</f>
        <v xml:space="preserve"> </v>
      </c>
      <c r="X627" s="148" t="str">
        <f>IFERROR(VLOOKUP(Open[[#This Row],[TS LA O 16.9.23 R]],$AZ$7:$BA$101,2,0)*X$5," ")</f>
        <v xml:space="preserve"> </v>
      </c>
      <c r="Y627" s="148" t="str">
        <f>IFERROR(VLOOKUP(Open[[#This Row],[TS ZH O 8.10.23 R]],$AZ$7:$BA$101,2,0)*Y$5," ")</f>
        <v xml:space="preserve"> </v>
      </c>
      <c r="Z627" s="148" t="str">
        <f>IFERROR(VLOOKUP(Open[[#This Row],[TS ZH O/A 6.1.24 R]],$AZ$7:$BA$101,2,0)*Z$5," ")</f>
        <v xml:space="preserve"> </v>
      </c>
      <c r="AA627" s="148" t="str">
        <f>IFERROR(VLOOKUP(Open[[#This Row],[TS ZH O/B 6.1.24 R]],$AZ$7:$BA$101,2,0)*AA$5," ")</f>
        <v xml:space="preserve"> </v>
      </c>
      <c r="AB627" s="148" t="str">
        <f>IFERROR(VLOOKUP(Open[[#This Row],[TS SH O 13.1.24 R]],$AZ$7:$BA$101,2,0)*AB$5," ")</f>
        <v xml:space="preserve"> </v>
      </c>
      <c r="AC627">
        <v>0</v>
      </c>
      <c r="AD627">
        <v>0</v>
      </c>
      <c r="AE627">
        <v>0</v>
      </c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</row>
    <row r="628" spans="1:48">
      <c r="A628" s="53">
        <f>RANK(Open[[#This Row],[PR Punkte]],Open[PR Punkte],0)</f>
        <v>332</v>
      </c>
      <c r="B628">
        <f>IF(Open[[#This Row],[PR Rang beim letzten Turnier]]&gt;Open[[#This Row],[PR Rang]],1,IF(Open[[#This Row],[PR Rang beim letzten Turnier]]=Open[[#This Row],[PR Rang]],0,-1))</f>
        <v>0</v>
      </c>
      <c r="C628" s="53">
        <f>RANK(Open[[#This Row],[PR Punkte]],Open[PR Punkte],0)</f>
        <v>332</v>
      </c>
      <c r="D628" s="6" t="s">
        <v>179</v>
      </c>
      <c r="E628" s="6" t="s">
        <v>10</v>
      </c>
      <c r="F628" s="52">
        <f>SUM(Open[[#This Row],[PR 1]:[PR 3]])</f>
        <v>0</v>
      </c>
      <c r="G628" s="52">
        <f>LARGE(Open[[#This Row],[TS ZH O/B 26.03.23]:[PR3]],1)</f>
        <v>0</v>
      </c>
      <c r="H628" s="52">
        <f>LARGE(Open[[#This Row],[TS ZH O/B 26.03.23]:[PR3]],2)</f>
        <v>0</v>
      </c>
      <c r="I628" s="52">
        <f>LARGE(Open[[#This Row],[TS ZH O/B 26.03.23]:[PR3]],3)</f>
        <v>0</v>
      </c>
      <c r="J628" s="1">
        <f t="shared" si="18"/>
        <v>332</v>
      </c>
      <c r="K628" s="52">
        <f t="shared" si="19"/>
        <v>0</v>
      </c>
      <c r="L628" s="52" t="str">
        <f>IFERROR(VLOOKUP(Open[[#This Row],[TS ZH O/B 26.03.23 Rang]],$AZ$7:$BA$101,2,0)*L$5," ")</f>
        <v xml:space="preserve"> </v>
      </c>
      <c r="M628" s="52" t="str">
        <f>IFERROR(VLOOKUP(Open[[#This Row],[TS SG O 29.04.23 Rang]],$AZ$7:$BA$101,2,0)*M$5," ")</f>
        <v xml:space="preserve"> </v>
      </c>
      <c r="N628" s="52" t="str">
        <f>IFERROR(VLOOKUP(Open[[#This Row],[TS ES O 11.06.23 Rang]],$AZ$7:$BA$101,2,0)*N$5," ")</f>
        <v xml:space="preserve"> </v>
      </c>
      <c r="O628" s="52" t="str">
        <f>IFERROR(VLOOKUP(Open[[#This Row],[TS SH O 24.06.23 Rang]],$AZ$7:$BA$101,2,0)*O$5," ")</f>
        <v xml:space="preserve"> </v>
      </c>
      <c r="P628" s="52" t="str">
        <f>IFERROR(VLOOKUP(Open[[#This Row],[TS LU O A 1.6.23 R]],$AZ$7:$BA$101,2,0)*P$5," ")</f>
        <v xml:space="preserve"> </v>
      </c>
      <c r="Q628" s="52" t="str">
        <f>IFERROR(VLOOKUP(Open[[#This Row],[TS LU O B 1.6.23 R]],$AZ$7:$BA$101,2,0)*Q$5," ")</f>
        <v xml:space="preserve"> </v>
      </c>
      <c r="R628" s="52" t="str">
        <f>IFERROR(VLOOKUP(Open[[#This Row],[TS ZH O/A 8.7.23 R]],$AZ$7:$BA$101,2,0)*R$5," ")</f>
        <v xml:space="preserve"> </v>
      </c>
      <c r="S628" s="148" t="str">
        <f>IFERROR(VLOOKUP(Open[[#This Row],[TS ZH O/B 8.7.23 R]],$AZ$7:$BA$101,2,0)*S$5," ")</f>
        <v xml:space="preserve"> </v>
      </c>
      <c r="T628" s="148" t="str">
        <f>IFERROR(VLOOKUP(Open[[#This Row],[TS BA O A 12.08.23 R]],$AZ$7:$BA$101,2,0)*T$5," ")</f>
        <v xml:space="preserve"> </v>
      </c>
      <c r="U628" s="148" t="str">
        <f>IFERROR(VLOOKUP(Open[[#This Row],[TS BA O B 12.08.23  R]],$AZ$7:$BA$101,2,0)*U$5," ")</f>
        <v xml:space="preserve"> </v>
      </c>
      <c r="V628" s="148" t="str">
        <f>IFERROR(VLOOKUP(Open[[#This Row],[SM LT O A 2.9.23 R]],$AZ$7:$BA$101,2,0)*V$5," ")</f>
        <v xml:space="preserve"> </v>
      </c>
      <c r="W628" s="148" t="str">
        <f>IFERROR(VLOOKUP(Open[[#This Row],[SM LT O B 2.9.23 R]],$AZ$7:$BA$101,2,0)*W$5," ")</f>
        <v xml:space="preserve"> </v>
      </c>
      <c r="X628" s="148" t="str">
        <f>IFERROR(VLOOKUP(Open[[#This Row],[TS LA O 16.9.23 R]],$AZ$7:$BA$101,2,0)*X$5," ")</f>
        <v xml:space="preserve"> </v>
      </c>
      <c r="Y628" s="148" t="str">
        <f>IFERROR(VLOOKUP(Open[[#This Row],[TS ZH O 8.10.23 R]],$AZ$7:$BA$101,2,0)*Y$5," ")</f>
        <v xml:space="preserve"> </v>
      </c>
      <c r="Z628" s="148" t="str">
        <f>IFERROR(VLOOKUP(Open[[#This Row],[TS ZH O/A 6.1.24 R]],$AZ$7:$BA$101,2,0)*Z$5," ")</f>
        <v xml:space="preserve"> </v>
      </c>
      <c r="AA628" s="148" t="str">
        <f>IFERROR(VLOOKUP(Open[[#This Row],[TS ZH O/B 6.1.24 R]],$AZ$7:$BA$101,2,0)*AA$5," ")</f>
        <v xml:space="preserve"> </v>
      </c>
      <c r="AB628" s="148" t="str">
        <f>IFERROR(VLOOKUP(Open[[#This Row],[TS SH O 13.1.24 R]],$AZ$7:$BA$101,2,0)*AB$5," ")</f>
        <v xml:space="preserve"> </v>
      </c>
      <c r="AC628">
        <v>0</v>
      </c>
      <c r="AD628">
        <v>0</v>
      </c>
      <c r="AE628">
        <v>0</v>
      </c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</row>
    <row r="629" spans="1:48">
      <c r="A629" s="53">
        <f>RANK(Open[[#This Row],[PR Punkte]],Open[PR Punkte],0)</f>
        <v>332</v>
      </c>
      <c r="B629">
        <f>IF(Open[[#This Row],[PR Rang beim letzten Turnier]]&gt;Open[[#This Row],[PR Rang]],1,IF(Open[[#This Row],[PR Rang beim letzten Turnier]]=Open[[#This Row],[PR Rang]],0,-1))</f>
        <v>0</v>
      </c>
      <c r="C629" s="53">
        <f>RANK(Open[[#This Row],[PR Punkte]],Open[PR Punkte],0)</f>
        <v>332</v>
      </c>
      <c r="D629" s="1" t="s">
        <v>173</v>
      </c>
      <c r="E629" s="1" t="s">
        <v>10</v>
      </c>
      <c r="F629" s="52">
        <f>SUM(Open[[#This Row],[PR 1]:[PR 3]])</f>
        <v>0</v>
      </c>
      <c r="G629" s="52">
        <f>LARGE(Open[[#This Row],[TS ZH O/B 26.03.23]:[PR3]],1)</f>
        <v>0</v>
      </c>
      <c r="H629" s="52">
        <f>LARGE(Open[[#This Row],[TS ZH O/B 26.03.23]:[PR3]],2)</f>
        <v>0</v>
      </c>
      <c r="I629" s="52">
        <f>LARGE(Open[[#This Row],[TS ZH O/B 26.03.23]:[PR3]],3)</f>
        <v>0</v>
      </c>
      <c r="J629" s="1">
        <f t="shared" si="18"/>
        <v>332</v>
      </c>
      <c r="K629" s="52">
        <f t="shared" si="19"/>
        <v>0</v>
      </c>
      <c r="L629" s="52" t="str">
        <f>IFERROR(VLOOKUP(Open[[#This Row],[TS ZH O/B 26.03.23 Rang]],$AZ$7:$BA$101,2,0)*L$5," ")</f>
        <v xml:space="preserve"> </v>
      </c>
      <c r="M629" s="52" t="str">
        <f>IFERROR(VLOOKUP(Open[[#This Row],[TS SG O 29.04.23 Rang]],$AZ$7:$BA$101,2,0)*M$5," ")</f>
        <v xml:space="preserve"> </v>
      </c>
      <c r="N629" s="52" t="str">
        <f>IFERROR(VLOOKUP(Open[[#This Row],[TS ES O 11.06.23 Rang]],$AZ$7:$BA$101,2,0)*N$5," ")</f>
        <v xml:space="preserve"> </v>
      </c>
      <c r="O629" s="52" t="str">
        <f>IFERROR(VLOOKUP(Open[[#This Row],[TS SH O 24.06.23 Rang]],$AZ$7:$BA$101,2,0)*O$5," ")</f>
        <v xml:space="preserve"> </v>
      </c>
      <c r="P629" s="52" t="str">
        <f>IFERROR(VLOOKUP(Open[[#This Row],[TS LU O A 1.6.23 R]],$AZ$7:$BA$101,2,0)*P$5," ")</f>
        <v xml:space="preserve"> </v>
      </c>
      <c r="Q629" s="52" t="str">
        <f>IFERROR(VLOOKUP(Open[[#This Row],[TS LU O B 1.6.23 R]],$AZ$7:$BA$101,2,0)*Q$5," ")</f>
        <v xml:space="preserve"> </v>
      </c>
      <c r="R629" s="52" t="str">
        <f>IFERROR(VLOOKUP(Open[[#This Row],[TS ZH O/A 8.7.23 R]],$AZ$7:$BA$101,2,0)*R$5," ")</f>
        <v xml:space="preserve"> </v>
      </c>
      <c r="S629" s="148" t="str">
        <f>IFERROR(VLOOKUP(Open[[#This Row],[TS ZH O/B 8.7.23 R]],$AZ$7:$BA$101,2,0)*S$5," ")</f>
        <v xml:space="preserve"> </v>
      </c>
      <c r="T629" s="148" t="str">
        <f>IFERROR(VLOOKUP(Open[[#This Row],[TS BA O A 12.08.23 R]],$AZ$7:$BA$101,2,0)*T$5," ")</f>
        <v xml:space="preserve"> </v>
      </c>
      <c r="U629" s="148" t="str">
        <f>IFERROR(VLOOKUP(Open[[#This Row],[TS BA O B 12.08.23  R]],$AZ$7:$BA$101,2,0)*U$5," ")</f>
        <v xml:space="preserve"> </v>
      </c>
      <c r="V629" s="148" t="str">
        <f>IFERROR(VLOOKUP(Open[[#This Row],[SM LT O A 2.9.23 R]],$AZ$7:$BA$101,2,0)*V$5," ")</f>
        <v xml:space="preserve"> </v>
      </c>
      <c r="W629" s="148" t="str">
        <f>IFERROR(VLOOKUP(Open[[#This Row],[SM LT O B 2.9.23 R]],$AZ$7:$BA$101,2,0)*W$5," ")</f>
        <v xml:space="preserve"> </v>
      </c>
      <c r="X629" s="148" t="str">
        <f>IFERROR(VLOOKUP(Open[[#This Row],[TS LA O 16.9.23 R]],$AZ$7:$BA$101,2,0)*X$5," ")</f>
        <v xml:space="preserve"> </v>
      </c>
      <c r="Y629" s="148" t="str">
        <f>IFERROR(VLOOKUP(Open[[#This Row],[TS ZH O 8.10.23 R]],$AZ$7:$BA$101,2,0)*Y$5," ")</f>
        <v xml:space="preserve"> </v>
      </c>
      <c r="Z629" s="148" t="str">
        <f>IFERROR(VLOOKUP(Open[[#This Row],[TS ZH O/A 6.1.24 R]],$AZ$7:$BA$101,2,0)*Z$5," ")</f>
        <v xml:space="preserve"> </v>
      </c>
      <c r="AA629" s="148" t="str">
        <f>IFERROR(VLOOKUP(Open[[#This Row],[TS ZH O/B 6.1.24 R]],$AZ$7:$BA$101,2,0)*AA$5," ")</f>
        <v xml:space="preserve"> </v>
      </c>
      <c r="AB629" s="148" t="str">
        <f>IFERROR(VLOOKUP(Open[[#This Row],[TS SH O 13.1.24 R]],$AZ$7:$BA$101,2,0)*AB$5," ")</f>
        <v xml:space="preserve"> </v>
      </c>
      <c r="AC629">
        <v>0</v>
      </c>
      <c r="AD629">
        <v>0</v>
      </c>
      <c r="AE629">
        <v>0</v>
      </c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</row>
    <row r="630" spans="1:48">
      <c r="A630" s="53">
        <f>RANK(Open[[#This Row],[PR Punkte]],Open[PR Punkte],0)</f>
        <v>332</v>
      </c>
      <c r="B630">
        <f>IF(Open[[#This Row],[PR Rang beim letzten Turnier]]&gt;Open[[#This Row],[PR Rang]],1,IF(Open[[#This Row],[PR Rang beim letzten Turnier]]=Open[[#This Row],[PR Rang]],0,-1))</f>
        <v>0</v>
      </c>
      <c r="C630" s="53">
        <f>RANK(Open[[#This Row],[PR Punkte]],Open[PR Punkte],0)</f>
        <v>332</v>
      </c>
      <c r="D630" s="7" t="s">
        <v>275</v>
      </c>
      <c r="E630" t="s">
        <v>10</v>
      </c>
      <c r="F630" s="52">
        <f>SUM(Open[[#This Row],[PR 1]:[PR 3]])</f>
        <v>0</v>
      </c>
      <c r="G630" s="52">
        <f>LARGE(Open[[#This Row],[TS ZH O/B 26.03.23]:[PR3]],1)</f>
        <v>0</v>
      </c>
      <c r="H630" s="52">
        <f>LARGE(Open[[#This Row],[TS ZH O/B 26.03.23]:[PR3]],2)</f>
        <v>0</v>
      </c>
      <c r="I630" s="52">
        <f>LARGE(Open[[#This Row],[TS ZH O/B 26.03.23]:[PR3]],3)</f>
        <v>0</v>
      </c>
      <c r="J630" s="1">
        <f t="shared" si="18"/>
        <v>332</v>
      </c>
      <c r="K630" s="52">
        <f t="shared" si="19"/>
        <v>0</v>
      </c>
      <c r="L630" s="52" t="str">
        <f>IFERROR(VLOOKUP(Open[[#This Row],[TS ZH O/B 26.03.23 Rang]],$AZ$7:$BA$101,2,0)*L$5," ")</f>
        <v xml:space="preserve"> </v>
      </c>
      <c r="M630" s="52" t="str">
        <f>IFERROR(VLOOKUP(Open[[#This Row],[TS SG O 29.04.23 Rang]],$AZ$7:$BA$101,2,0)*M$5," ")</f>
        <v xml:space="preserve"> </v>
      </c>
      <c r="N630" s="52" t="str">
        <f>IFERROR(VLOOKUP(Open[[#This Row],[TS ES O 11.06.23 Rang]],$AZ$7:$BA$101,2,0)*N$5," ")</f>
        <v xml:space="preserve"> </v>
      </c>
      <c r="O630" s="52" t="str">
        <f>IFERROR(VLOOKUP(Open[[#This Row],[TS SH O 24.06.23 Rang]],$AZ$7:$BA$101,2,0)*O$5," ")</f>
        <v xml:space="preserve"> </v>
      </c>
      <c r="P630" s="52" t="str">
        <f>IFERROR(VLOOKUP(Open[[#This Row],[TS LU O A 1.6.23 R]],$AZ$7:$BA$101,2,0)*P$5," ")</f>
        <v xml:space="preserve"> </v>
      </c>
      <c r="Q630" s="52" t="str">
        <f>IFERROR(VLOOKUP(Open[[#This Row],[TS LU O B 1.6.23 R]],$AZ$7:$BA$101,2,0)*Q$5," ")</f>
        <v xml:space="preserve"> </v>
      </c>
      <c r="R630" s="52" t="str">
        <f>IFERROR(VLOOKUP(Open[[#This Row],[TS ZH O/A 8.7.23 R]],$AZ$7:$BA$101,2,0)*R$5," ")</f>
        <v xml:space="preserve"> </v>
      </c>
      <c r="S630" s="148" t="str">
        <f>IFERROR(VLOOKUP(Open[[#This Row],[TS ZH O/B 8.7.23 R]],$AZ$7:$BA$101,2,0)*S$5," ")</f>
        <v xml:space="preserve"> </v>
      </c>
      <c r="T630" s="148" t="str">
        <f>IFERROR(VLOOKUP(Open[[#This Row],[TS BA O A 12.08.23 R]],$AZ$7:$BA$101,2,0)*T$5," ")</f>
        <v xml:space="preserve"> </v>
      </c>
      <c r="U630" s="148" t="str">
        <f>IFERROR(VLOOKUP(Open[[#This Row],[TS BA O B 12.08.23  R]],$AZ$7:$BA$101,2,0)*U$5," ")</f>
        <v xml:space="preserve"> </v>
      </c>
      <c r="V630" s="148" t="str">
        <f>IFERROR(VLOOKUP(Open[[#This Row],[SM LT O A 2.9.23 R]],$AZ$7:$BA$101,2,0)*V$5," ")</f>
        <v xml:space="preserve"> </v>
      </c>
      <c r="W630" s="148" t="str">
        <f>IFERROR(VLOOKUP(Open[[#This Row],[SM LT O B 2.9.23 R]],$AZ$7:$BA$101,2,0)*W$5," ")</f>
        <v xml:space="preserve"> </v>
      </c>
      <c r="X630" s="148" t="str">
        <f>IFERROR(VLOOKUP(Open[[#This Row],[TS LA O 16.9.23 R]],$AZ$7:$BA$101,2,0)*X$5," ")</f>
        <v xml:space="preserve"> </v>
      </c>
      <c r="Y630" s="148" t="str">
        <f>IFERROR(VLOOKUP(Open[[#This Row],[TS ZH O 8.10.23 R]],$AZ$7:$BA$101,2,0)*Y$5," ")</f>
        <v xml:space="preserve"> </v>
      </c>
      <c r="Z630" s="148" t="str">
        <f>IFERROR(VLOOKUP(Open[[#This Row],[TS ZH O/A 6.1.24 R]],$AZ$7:$BA$101,2,0)*Z$5," ")</f>
        <v xml:space="preserve"> </v>
      </c>
      <c r="AA630" s="148" t="str">
        <f>IFERROR(VLOOKUP(Open[[#This Row],[TS ZH O/B 6.1.24 R]],$AZ$7:$BA$101,2,0)*AA$5," ")</f>
        <v xml:space="preserve"> </v>
      </c>
      <c r="AB630" s="148" t="str">
        <f>IFERROR(VLOOKUP(Open[[#This Row],[TS SH O 13.1.24 R]],$AZ$7:$BA$101,2,0)*AB$5," ")</f>
        <v xml:space="preserve"> </v>
      </c>
      <c r="AC630">
        <v>0</v>
      </c>
      <c r="AD630">
        <v>0</v>
      </c>
      <c r="AE630">
        <v>0</v>
      </c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</row>
    <row r="631" spans="1:48">
      <c r="A631" s="53">
        <f>RANK(Open[[#This Row],[PR Punkte]],Open[PR Punkte],0)</f>
        <v>332</v>
      </c>
      <c r="B631">
        <f>IF(Open[[#This Row],[PR Rang beim letzten Turnier]]&gt;Open[[#This Row],[PR Rang]],1,IF(Open[[#This Row],[PR Rang beim letzten Turnier]]=Open[[#This Row],[PR Rang]],0,-1))</f>
        <v>0</v>
      </c>
      <c r="C631" s="53">
        <f>RANK(Open[[#This Row],[PR Punkte]],Open[PR Punkte],0)</f>
        <v>332</v>
      </c>
      <c r="D631" s="7" t="s">
        <v>258</v>
      </c>
      <c r="E631" t="s">
        <v>10</v>
      </c>
      <c r="F631" s="52">
        <f>SUM(Open[[#This Row],[PR 1]:[PR 3]])</f>
        <v>0</v>
      </c>
      <c r="G631" s="52">
        <f>LARGE(Open[[#This Row],[TS ZH O/B 26.03.23]:[PR3]],1)</f>
        <v>0</v>
      </c>
      <c r="H631" s="52">
        <f>LARGE(Open[[#This Row],[TS ZH O/B 26.03.23]:[PR3]],2)</f>
        <v>0</v>
      </c>
      <c r="I631" s="52">
        <f>LARGE(Open[[#This Row],[TS ZH O/B 26.03.23]:[PR3]],3)</f>
        <v>0</v>
      </c>
      <c r="J631" s="1">
        <f t="shared" si="18"/>
        <v>332</v>
      </c>
      <c r="K631" s="52">
        <f t="shared" si="19"/>
        <v>0</v>
      </c>
      <c r="L631" s="52" t="str">
        <f>IFERROR(VLOOKUP(Open[[#This Row],[TS ZH O/B 26.03.23 Rang]],$AZ$7:$BA$101,2,0)*L$5," ")</f>
        <v xml:space="preserve"> </v>
      </c>
      <c r="M631" s="52" t="str">
        <f>IFERROR(VLOOKUP(Open[[#This Row],[TS SG O 29.04.23 Rang]],$AZ$7:$BA$101,2,0)*M$5," ")</f>
        <v xml:space="preserve"> </v>
      </c>
      <c r="N631" s="52" t="str">
        <f>IFERROR(VLOOKUP(Open[[#This Row],[TS ES O 11.06.23 Rang]],$AZ$7:$BA$101,2,0)*N$5," ")</f>
        <v xml:space="preserve"> </v>
      </c>
      <c r="O631" s="52" t="str">
        <f>IFERROR(VLOOKUP(Open[[#This Row],[TS SH O 24.06.23 Rang]],$AZ$7:$BA$101,2,0)*O$5," ")</f>
        <v xml:space="preserve"> </v>
      </c>
      <c r="P631" s="52" t="str">
        <f>IFERROR(VLOOKUP(Open[[#This Row],[TS LU O A 1.6.23 R]],$AZ$7:$BA$101,2,0)*P$5," ")</f>
        <v xml:space="preserve"> </v>
      </c>
      <c r="Q631" s="52" t="str">
        <f>IFERROR(VLOOKUP(Open[[#This Row],[TS LU O B 1.6.23 R]],$AZ$7:$BA$101,2,0)*Q$5," ")</f>
        <v xml:space="preserve"> </v>
      </c>
      <c r="R631" s="52" t="str">
        <f>IFERROR(VLOOKUP(Open[[#This Row],[TS ZH O/A 8.7.23 R]],$AZ$7:$BA$101,2,0)*R$5," ")</f>
        <v xml:space="preserve"> </v>
      </c>
      <c r="S631" s="148" t="str">
        <f>IFERROR(VLOOKUP(Open[[#This Row],[TS ZH O/B 8.7.23 R]],$AZ$7:$BA$101,2,0)*S$5," ")</f>
        <v xml:space="preserve"> </v>
      </c>
      <c r="T631" s="148" t="str">
        <f>IFERROR(VLOOKUP(Open[[#This Row],[TS BA O A 12.08.23 R]],$AZ$7:$BA$101,2,0)*T$5," ")</f>
        <v xml:space="preserve"> </v>
      </c>
      <c r="U631" s="148" t="str">
        <f>IFERROR(VLOOKUP(Open[[#This Row],[TS BA O B 12.08.23  R]],$AZ$7:$BA$101,2,0)*U$5," ")</f>
        <v xml:space="preserve"> </v>
      </c>
      <c r="V631" s="148" t="str">
        <f>IFERROR(VLOOKUP(Open[[#This Row],[SM LT O A 2.9.23 R]],$AZ$7:$BA$101,2,0)*V$5," ")</f>
        <v xml:space="preserve"> </v>
      </c>
      <c r="W631" s="148" t="str">
        <f>IFERROR(VLOOKUP(Open[[#This Row],[SM LT O B 2.9.23 R]],$AZ$7:$BA$101,2,0)*W$5," ")</f>
        <v xml:space="preserve"> </v>
      </c>
      <c r="X631" s="148" t="str">
        <f>IFERROR(VLOOKUP(Open[[#This Row],[TS LA O 16.9.23 R]],$AZ$7:$BA$101,2,0)*X$5," ")</f>
        <v xml:space="preserve"> </v>
      </c>
      <c r="Y631" s="148" t="str">
        <f>IFERROR(VLOOKUP(Open[[#This Row],[TS ZH O 8.10.23 R]],$AZ$7:$BA$101,2,0)*Y$5," ")</f>
        <v xml:space="preserve"> </v>
      </c>
      <c r="Z631" s="148" t="str">
        <f>IFERROR(VLOOKUP(Open[[#This Row],[TS ZH O/A 6.1.24 R]],$AZ$7:$BA$101,2,0)*Z$5," ")</f>
        <v xml:space="preserve"> </v>
      </c>
      <c r="AA631" s="148" t="str">
        <f>IFERROR(VLOOKUP(Open[[#This Row],[TS ZH O/B 6.1.24 R]],$AZ$7:$BA$101,2,0)*AA$5," ")</f>
        <v xml:space="preserve"> </v>
      </c>
      <c r="AB631" s="148" t="str">
        <f>IFERROR(VLOOKUP(Open[[#This Row],[TS SH O 13.1.24 R]],$AZ$7:$BA$101,2,0)*AB$5," ")</f>
        <v xml:space="preserve"> </v>
      </c>
      <c r="AC631">
        <v>0</v>
      </c>
      <c r="AD631">
        <v>0</v>
      </c>
      <c r="AE631">
        <v>0</v>
      </c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</row>
    <row r="632" spans="1:48">
      <c r="A632" s="53">
        <f>RANK(Open[[#This Row],[PR Punkte]],Open[PR Punkte],0)</f>
        <v>332</v>
      </c>
      <c r="B632">
        <f>IF(Open[[#This Row],[PR Rang beim letzten Turnier]]&gt;Open[[#This Row],[PR Rang]],1,IF(Open[[#This Row],[PR Rang beim letzten Turnier]]=Open[[#This Row],[PR Rang]],0,-1))</f>
        <v>0</v>
      </c>
      <c r="C632" s="53">
        <f>RANK(Open[[#This Row],[PR Punkte]],Open[PR Punkte],0)</f>
        <v>332</v>
      </c>
      <c r="D632" t="s">
        <v>69</v>
      </c>
      <c r="E632" s="1" t="s">
        <v>10</v>
      </c>
      <c r="F632" s="52">
        <f>SUM(Open[[#This Row],[PR 1]:[PR 3]])</f>
        <v>0</v>
      </c>
      <c r="G632" s="52">
        <f>LARGE(Open[[#This Row],[TS ZH O/B 26.03.23]:[PR3]],1)</f>
        <v>0</v>
      </c>
      <c r="H632" s="52">
        <f>LARGE(Open[[#This Row],[TS ZH O/B 26.03.23]:[PR3]],2)</f>
        <v>0</v>
      </c>
      <c r="I632" s="52">
        <f>LARGE(Open[[#This Row],[TS ZH O/B 26.03.23]:[PR3]],3)</f>
        <v>0</v>
      </c>
      <c r="J632" s="1">
        <f t="shared" si="18"/>
        <v>332</v>
      </c>
      <c r="K632" s="52">
        <f t="shared" si="19"/>
        <v>0</v>
      </c>
      <c r="L632" s="52" t="str">
        <f>IFERROR(VLOOKUP(Open[[#This Row],[TS ZH O/B 26.03.23 Rang]],$AZ$7:$BA$101,2,0)*L$5," ")</f>
        <v xml:space="preserve"> </v>
      </c>
      <c r="M632" s="52" t="str">
        <f>IFERROR(VLOOKUP(Open[[#This Row],[TS SG O 29.04.23 Rang]],$AZ$7:$BA$101,2,0)*M$5," ")</f>
        <v xml:space="preserve"> </v>
      </c>
      <c r="N632" s="52" t="str">
        <f>IFERROR(VLOOKUP(Open[[#This Row],[TS ES O 11.06.23 Rang]],$AZ$7:$BA$101,2,0)*N$5," ")</f>
        <v xml:space="preserve"> </v>
      </c>
      <c r="O632" s="52" t="str">
        <f>IFERROR(VLOOKUP(Open[[#This Row],[TS SH O 24.06.23 Rang]],$AZ$7:$BA$101,2,0)*O$5," ")</f>
        <v xml:space="preserve"> </v>
      </c>
      <c r="P632" s="52" t="str">
        <f>IFERROR(VLOOKUP(Open[[#This Row],[TS LU O A 1.6.23 R]],$AZ$7:$BA$101,2,0)*P$5," ")</f>
        <v xml:space="preserve"> </v>
      </c>
      <c r="Q632" s="52" t="str">
        <f>IFERROR(VLOOKUP(Open[[#This Row],[TS LU O B 1.6.23 R]],$AZ$7:$BA$101,2,0)*Q$5," ")</f>
        <v xml:space="preserve"> </v>
      </c>
      <c r="R632" s="52" t="str">
        <f>IFERROR(VLOOKUP(Open[[#This Row],[TS ZH O/A 8.7.23 R]],$AZ$7:$BA$101,2,0)*R$5," ")</f>
        <v xml:space="preserve"> </v>
      </c>
      <c r="S632" s="148" t="str">
        <f>IFERROR(VLOOKUP(Open[[#This Row],[TS ZH O/B 8.7.23 R]],$AZ$7:$BA$101,2,0)*S$5," ")</f>
        <v xml:space="preserve"> </v>
      </c>
      <c r="T632" s="148" t="str">
        <f>IFERROR(VLOOKUP(Open[[#This Row],[TS BA O A 12.08.23 R]],$AZ$7:$BA$101,2,0)*T$5," ")</f>
        <v xml:space="preserve"> </v>
      </c>
      <c r="U632" s="148" t="str">
        <f>IFERROR(VLOOKUP(Open[[#This Row],[TS BA O B 12.08.23  R]],$AZ$7:$BA$101,2,0)*U$5," ")</f>
        <v xml:space="preserve"> </v>
      </c>
      <c r="V632" s="148" t="str">
        <f>IFERROR(VLOOKUP(Open[[#This Row],[SM LT O A 2.9.23 R]],$AZ$7:$BA$101,2,0)*V$5," ")</f>
        <v xml:space="preserve"> </v>
      </c>
      <c r="W632" s="148" t="str">
        <f>IFERROR(VLOOKUP(Open[[#This Row],[SM LT O B 2.9.23 R]],$AZ$7:$BA$101,2,0)*W$5," ")</f>
        <v xml:space="preserve"> </v>
      </c>
      <c r="X632" s="148" t="str">
        <f>IFERROR(VLOOKUP(Open[[#This Row],[TS LA O 16.9.23 R]],$AZ$7:$BA$101,2,0)*X$5," ")</f>
        <v xml:space="preserve"> </v>
      </c>
      <c r="Y632" s="148" t="str">
        <f>IFERROR(VLOOKUP(Open[[#This Row],[TS ZH O 8.10.23 R]],$AZ$7:$BA$101,2,0)*Y$5," ")</f>
        <v xml:space="preserve"> </v>
      </c>
      <c r="Z632" s="148" t="str">
        <f>IFERROR(VLOOKUP(Open[[#This Row],[TS ZH O/A 6.1.24 R]],$AZ$7:$BA$101,2,0)*Z$5," ")</f>
        <v xml:space="preserve"> </v>
      </c>
      <c r="AA632" s="148" t="str">
        <f>IFERROR(VLOOKUP(Open[[#This Row],[TS ZH O/B 6.1.24 R]],$AZ$7:$BA$101,2,0)*AA$5," ")</f>
        <v xml:space="preserve"> </v>
      </c>
      <c r="AB632" s="148" t="str">
        <f>IFERROR(VLOOKUP(Open[[#This Row],[TS SH O 13.1.24 R]],$AZ$7:$BA$101,2,0)*AB$5," ")</f>
        <v xml:space="preserve"> </v>
      </c>
      <c r="AC632">
        <v>0</v>
      </c>
      <c r="AD632">
        <v>0</v>
      </c>
      <c r="AE632">
        <v>0</v>
      </c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</row>
    <row r="633" spans="1:48">
      <c r="A633" s="53">
        <f>RANK(Open[[#This Row],[PR Punkte]],Open[PR Punkte],0)</f>
        <v>332</v>
      </c>
      <c r="B633">
        <f>IF(Open[[#This Row],[PR Rang beim letzten Turnier]]&gt;Open[[#This Row],[PR Rang]],1,IF(Open[[#This Row],[PR Rang beim letzten Turnier]]=Open[[#This Row],[PR Rang]],0,-1))</f>
        <v>0</v>
      </c>
      <c r="C633" s="53">
        <f>RANK(Open[[#This Row],[PR Punkte]],Open[PR Punkte],0)</f>
        <v>332</v>
      </c>
      <c r="D633" t="s">
        <v>88</v>
      </c>
      <c r="E633" s="1" t="s">
        <v>10</v>
      </c>
      <c r="F633" s="52">
        <f>SUM(Open[[#This Row],[PR 1]:[PR 3]])</f>
        <v>0</v>
      </c>
      <c r="G633" s="52">
        <f>LARGE(Open[[#This Row],[TS ZH O/B 26.03.23]:[PR3]],1)</f>
        <v>0</v>
      </c>
      <c r="H633" s="52">
        <f>LARGE(Open[[#This Row],[TS ZH O/B 26.03.23]:[PR3]],2)</f>
        <v>0</v>
      </c>
      <c r="I633" s="52">
        <f>LARGE(Open[[#This Row],[TS ZH O/B 26.03.23]:[PR3]],3)</f>
        <v>0</v>
      </c>
      <c r="J633" s="1">
        <f t="shared" si="18"/>
        <v>332</v>
      </c>
      <c r="K633" s="52">
        <f t="shared" si="19"/>
        <v>0</v>
      </c>
      <c r="L633" s="52" t="str">
        <f>IFERROR(VLOOKUP(Open[[#This Row],[TS ZH O/B 26.03.23 Rang]],$AZ$7:$BA$101,2,0)*L$5," ")</f>
        <v xml:space="preserve"> </v>
      </c>
      <c r="M633" s="52" t="str">
        <f>IFERROR(VLOOKUP(Open[[#This Row],[TS SG O 29.04.23 Rang]],$AZ$7:$BA$101,2,0)*M$5," ")</f>
        <v xml:space="preserve"> </v>
      </c>
      <c r="N633" s="52" t="str">
        <f>IFERROR(VLOOKUP(Open[[#This Row],[TS ES O 11.06.23 Rang]],$AZ$7:$BA$101,2,0)*N$5," ")</f>
        <v xml:space="preserve"> </v>
      </c>
      <c r="O633" s="52" t="str">
        <f>IFERROR(VLOOKUP(Open[[#This Row],[TS SH O 24.06.23 Rang]],$AZ$7:$BA$101,2,0)*O$5," ")</f>
        <v xml:space="preserve"> </v>
      </c>
      <c r="P633" s="52" t="str">
        <f>IFERROR(VLOOKUP(Open[[#This Row],[TS LU O A 1.6.23 R]],$AZ$7:$BA$101,2,0)*P$5," ")</f>
        <v xml:space="preserve"> </v>
      </c>
      <c r="Q633" s="52" t="str">
        <f>IFERROR(VLOOKUP(Open[[#This Row],[TS LU O B 1.6.23 R]],$AZ$7:$BA$101,2,0)*Q$5," ")</f>
        <v xml:space="preserve"> </v>
      </c>
      <c r="R633" s="52" t="str">
        <f>IFERROR(VLOOKUP(Open[[#This Row],[TS ZH O/A 8.7.23 R]],$AZ$7:$BA$101,2,0)*R$5," ")</f>
        <v xml:space="preserve"> </v>
      </c>
      <c r="S633" s="148" t="str">
        <f>IFERROR(VLOOKUP(Open[[#This Row],[TS ZH O/B 8.7.23 R]],$AZ$7:$BA$101,2,0)*S$5," ")</f>
        <v xml:space="preserve"> </v>
      </c>
      <c r="T633" s="148" t="str">
        <f>IFERROR(VLOOKUP(Open[[#This Row],[TS BA O A 12.08.23 R]],$AZ$7:$BA$101,2,0)*T$5," ")</f>
        <v xml:space="preserve"> </v>
      </c>
      <c r="U633" s="148" t="str">
        <f>IFERROR(VLOOKUP(Open[[#This Row],[TS BA O B 12.08.23  R]],$AZ$7:$BA$101,2,0)*U$5," ")</f>
        <v xml:space="preserve"> </v>
      </c>
      <c r="V633" s="148" t="str">
        <f>IFERROR(VLOOKUP(Open[[#This Row],[SM LT O A 2.9.23 R]],$AZ$7:$BA$101,2,0)*V$5," ")</f>
        <v xml:space="preserve"> </v>
      </c>
      <c r="W633" s="148" t="str">
        <f>IFERROR(VLOOKUP(Open[[#This Row],[SM LT O B 2.9.23 R]],$AZ$7:$BA$101,2,0)*W$5," ")</f>
        <v xml:space="preserve"> </v>
      </c>
      <c r="X633" s="148" t="str">
        <f>IFERROR(VLOOKUP(Open[[#This Row],[TS LA O 16.9.23 R]],$AZ$7:$BA$101,2,0)*X$5," ")</f>
        <v xml:space="preserve"> </v>
      </c>
      <c r="Y633" s="148" t="str">
        <f>IFERROR(VLOOKUP(Open[[#This Row],[TS ZH O 8.10.23 R]],$AZ$7:$BA$101,2,0)*Y$5," ")</f>
        <v xml:space="preserve"> </v>
      </c>
      <c r="Z633" s="148" t="str">
        <f>IFERROR(VLOOKUP(Open[[#This Row],[TS ZH O/A 6.1.24 R]],$AZ$7:$BA$101,2,0)*Z$5," ")</f>
        <v xml:space="preserve"> </v>
      </c>
      <c r="AA633" s="148" t="str">
        <f>IFERROR(VLOOKUP(Open[[#This Row],[TS ZH O/B 6.1.24 R]],$AZ$7:$BA$101,2,0)*AA$5," ")</f>
        <v xml:space="preserve"> </v>
      </c>
      <c r="AB633" s="148" t="str">
        <f>IFERROR(VLOOKUP(Open[[#This Row],[TS SH O 13.1.24 R]],$AZ$7:$BA$101,2,0)*AB$5," ")</f>
        <v xml:space="preserve"> </v>
      </c>
      <c r="AC633">
        <v>0</v>
      </c>
      <c r="AD633">
        <v>0</v>
      </c>
      <c r="AE633">
        <v>0</v>
      </c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</row>
    <row r="634" spans="1:48">
      <c r="A634" s="53">
        <f>RANK(Open[[#This Row],[PR Punkte]],Open[PR Punkte],0)</f>
        <v>332</v>
      </c>
      <c r="B634">
        <f>IF(Open[[#This Row],[PR Rang beim letzten Turnier]]&gt;Open[[#This Row],[PR Rang]],1,IF(Open[[#This Row],[PR Rang beim letzten Turnier]]=Open[[#This Row],[PR Rang]],0,-1))</f>
        <v>0</v>
      </c>
      <c r="C634" s="53">
        <f>RANK(Open[[#This Row],[PR Punkte]],Open[PR Punkte],0)</f>
        <v>332</v>
      </c>
      <c r="D634" s="1" t="s">
        <v>191</v>
      </c>
      <c r="E634" s="1" t="s">
        <v>10</v>
      </c>
      <c r="F634" s="52">
        <f>SUM(Open[[#This Row],[PR 1]:[PR 3]])</f>
        <v>0</v>
      </c>
      <c r="G634" s="52">
        <f>LARGE(Open[[#This Row],[TS ZH O/B 26.03.23]:[PR3]],1)</f>
        <v>0</v>
      </c>
      <c r="H634" s="52">
        <f>LARGE(Open[[#This Row],[TS ZH O/B 26.03.23]:[PR3]],2)</f>
        <v>0</v>
      </c>
      <c r="I634" s="52">
        <f>LARGE(Open[[#This Row],[TS ZH O/B 26.03.23]:[PR3]],3)</f>
        <v>0</v>
      </c>
      <c r="J634" s="1">
        <f t="shared" si="18"/>
        <v>332</v>
      </c>
      <c r="K634" s="52">
        <f t="shared" si="19"/>
        <v>0</v>
      </c>
      <c r="L634" s="52" t="str">
        <f>IFERROR(VLOOKUP(Open[[#This Row],[TS ZH O/B 26.03.23 Rang]],$AZ$7:$BA$101,2,0)*L$5," ")</f>
        <v xml:space="preserve"> </v>
      </c>
      <c r="M634" s="52" t="str">
        <f>IFERROR(VLOOKUP(Open[[#This Row],[TS SG O 29.04.23 Rang]],$AZ$7:$BA$101,2,0)*M$5," ")</f>
        <v xml:space="preserve"> </v>
      </c>
      <c r="N634" s="52" t="str">
        <f>IFERROR(VLOOKUP(Open[[#This Row],[TS ES O 11.06.23 Rang]],$AZ$7:$BA$101,2,0)*N$5," ")</f>
        <v xml:space="preserve"> </v>
      </c>
      <c r="O634" s="52" t="str">
        <f>IFERROR(VLOOKUP(Open[[#This Row],[TS SH O 24.06.23 Rang]],$AZ$7:$BA$101,2,0)*O$5," ")</f>
        <v xml:space="preserve"> </v>
      </c>
      <c r="P634" s="52" t="str">
        <f>IFERROR(VLOOKUP(Open[[#This Row],[TS LU O A 1.6.23 R]],$AZ$7:$BA$101,2,0)*P$5," ")</f>
        <v xml:space="preserve"> </v>
      </c>
      <c r="Q634" s="52" t="str">
        <f>IFERROR(VLOOKUP(Open[[#This Row],[TS LU O B 1.6.23 R]],$AZ$7:$BA$101,2,0)*Q$5," ")</f>
        <v xml:space="preserve"> </v>
      </c>
      <c r="R634" s="52" t="str">
        <f>IFERROR(VLOOKUP(Open[[#This Row],[TS ZH O/A 8.7.23 R]],$AZ$7:$BA$101,2,0)*R$5," ")</f>
        <v xml:space="preserve"> </v>
      </c>
      <c r="S634" s="148" t="str">
        <f>IFERROR(VLOOKUP(Open[[#This Row],[TS ZH O/B 8.7.23 R]],$AZ$7:$BA$101,2,0)*S$5," ")</f>
        <v xml:space="preserve"> </v>
      </c>
      <c r="T634" s="148" t="str">
        <f>IFERROR(VLOOKUP(Open[[#This Row],[TS BA O A 12.08.23 R]],$AZ$7:$BA$101,2,0)*T$5," ")</f>
        <v xml:space="preserve"> </v>
      </c>
      <c r="U634" s="148" t="str">
        <f>IFERROR(VLOOKUP(Open[[#This Row],[TS BA O B 12.08.23  R]],$AZ$7:$BA$101,2,0)*U$5," ")</f>
        <v xml:space="preserve"> </v>
      </c>
      <c r="V634" s="148" t="str">
        <f>IFERROR(VLOOKUP(Open[[#This Row],[SM LT O A 2.9.23 R]],$AZ$7:$BA$101,2,0)*V$5," ")</f>
        <v xml:space="preserve"> </v>
      </c>
      <c r="W634" s="148" t="str">
        <f>IFERROR(VLOOKUP(Open[[#This Row],[SM LT O B 2.9.23 R]],$AZ$7:$BA$101,2,0)*W$5," ")</f>
        <v xml:space="preserve"> </v>
      </c>
      <c r="X634" s="148" t="str">
        <f>IFERROR(VLOOKUP(Open[[#This Row],[TS LA O 16.9.23 R]],$AZ$7:$BA$101,2,0)*X$5," ")</f>
        <v xml:space="preserve"> </v>
      </c>
      <c r="Y634" s="148" t="str">
        <f>IFERROR(VLOOKUP(Open[[#This Row],[TS ZH O 8.10.23 R]],$AZ$7:$BA$101,2,0)*Y$5," ")</f>
        <v xml:space="preserve"> </v>
      </c>
      <c r="Z634" s="148" t="str">
        <f>IFERROR(VLOOKUP(Open[[#This Row],[TS ZH O/A 6.1.24 R]],$AZ$7:$BA$101,2,0)*Z$5," ")</f>
        <v xml:space="preserve"> </v>
      </c>
      <c r="AA634" s="148" t="str">
        <f>IFERROR(VLOOKUP(Open[[#This Row],[TS ZH O/B 6.1.24 R]],$AZ$7:$BA$101,2,0)*AA$5," ")</f>
        <v xml:space="preserve"> </v>
      </c>
      <c r="AB634" s="148" t="str">
        <f>IFERROR(VLOOKUP(Open[[#This Row],[TS SH O 13.1.24 R]],$AZ$7:$BA$101,2,0)*AB$5," ")</f>
        <v xml:space="preserve"> </v>
      </c>
      <c r="AC634">
        <v>0</v>
      </c>
      <c r="AD634">
        <v>0</v>
      </c>
      <c r="AE634">
        <v>0</v>
      </c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</row>
    <row r="635" spans="1:48">
      <c r="A635" s="53">
        <f>RANK(Open[[#This Row],[PR Punkte]],Open[PR Punkte],0)</f>
        <v>332</v>
      </c>
      <c r="B635">
        <f>IF(Open[[#This Row],[PR Rang beim letzten Turnier]]&gt;Open[[#This Row],[PR Rang]],1,IF(Open[[#This Row],[PR Rang beim letzten Turnier]]=Open[[#This Row],[PR Rang]],0,-1))</f>
        <v>0</v>
      </c>
      <c r="C635" s="53">
        <f>RANK(Open[[#This Row],[PR Punkte]],Open[PR Punkte],0)</f>
        <v>332</v>
      </c>
      <c r="D635" s="7" t="s">
        <v>264</v>
      </c>
      <c r="E635" t="s">
        <v>10</v>
      </c>
      <c r="F635" s="52">
        <f>SUM(Open[[#This Row],[PR 1]:[PR 3]])</f>
        <v>0</v>
      </c>
      <c r="G635" s="52">
        <f>LARGE(Open[[#This Row],[TS ZH O/B 26.03.23]:[PR3]],1)</f>
        <v>0</v>
      </c>
      <c r="H635" s="52">
        <f>LARGE(Open[[#This Row],[TS ZH O/B 26.03.23]:[PR3]],2)</f>
        <v>0</v>
      </c>
      <c r="I635" s="52">
        <f>LARGE(Open[[#This Row],[TS ZH O/B 26.03.23]:[PR3]],3)</f>
        <v>0</v>
      </c>
      <c r="J635" s="1">
        <f t="shared" si="18"/>
        <v>332</v>
      </c>
      <c r="K635" s="52">
        <f t="shared" si="19"/>
        <v>0</v>
      </c>
      <c r="L635" s="52" t="str">
        <f>IFERROR(VLOOKUP(Open[[#This Row],[TS ZH O/B 26.03.23 Rang]],$AZ$7:$BA$101,2,0)*L$5," ")</f>
        <v xml:space="preserve"> </v>
      </c>
      <c r="M635" s="52" t="str">
        <f>IFERROR(VLOOKUP(Open[[#This Row],[TS SG O 29.04.23 Rang]],$AZ$7:$BA$101,2,0)*M$5," ")</f>
        <v xml:space="preserve"> </v>
      </c>
      <c r="N635" s="52" t="str">
        <f>IFERROR(VLOOKUP(Open[[#This Row],[TS ES O 11.06.23 Rang]],$AZ$7:$BA$101,2,0)*N$5," ")</f>
        <v xml:space="preserve"> </v>
      </c>
      <c r="O635" s="52" t="str">
        <f>IFERROR(VLOOKUP(Open[[#This Row],[TS SH O 24.06.23 Rang]],$AZ$7:$BA$101,2,0)*O$5," ")</f>
        <v xml:space="preserve"> </v>
      </c>
      <c r="P635" s="52" t="str">
        <f>IFERROR(VLOOKUP(Open[[#This Row],[TS LU O A 1.6.23 R]],$AZ$7:$BA$101,2,0)*P$5," ")</f>
        <v xml:space="preserve"> </v>
      </c>
      <c r="Q635" s="52" t="str">
        <f>IFERROR(VLOOKUP(Open[[#This Row],[TS LU O B 1.6.23 R]],$AZ$7:$BA$101,2,0)*Q$5," ")</f>
        <v xml:space="preserve"> </v>
      </c>
      <c r="R635" s="52" t="str">
        <f>IFERROR(VLOOKUP(Open[[#This Row],[TS ZH O/A 8.7.23 R]],$AZ$7:$BA$101,2,0)*R$5," ")</f>
        <v xml:space="preserve"> </v>
      </c>
      <c r="S635" s="148" t="str">
        <f>IFERROR(VLOOKUP(Open[[#This Row],[TS ZH O/B 8.7.23 R]],$AZ$7:$BA$101,2,0)*S$5," ")</f>
        <v xml:space="preserve"> </v>
      </c>
      <c r="T635" s="148" t="str">
        <f>IFERROR(VLOOKUP(Open[[#This Row],[TS BA O A 12.08.23 R]],$AZ$7:$BA$101,2,0)*T$5," ")</f>
        <v xml:space="preserve"> </v>
      </c>
      <c r="U635" s="148" t="str">
        <f>IFERROR(VLOOKUP(Open[[#This Row],[TS BA O B 12.08.23  R]],$AZ$7:$BA$101,2,0)*U$5," ")</f>
        <v xml:space="preserve"> </v>
      </c>
      <c r="V635" s="148" t="str">
        <f>IFERROR(VLOOKUP(Open[[#This Row],[SM LT O A 2.9.23 R]],$AZ$7:$BA$101,2,0)*V$5," ")</f>
        <v xml:space="preserve"> </v>
      </c>
      <c r="W635" s="148" t="str">
        <f>IFERROR(VLOOKUP(Open[[#This Row],[SM LT O B 2.9.23 R]],$AZ$7:$BA$101,2,0)*W$5," ")</f>
        <v xml:space="preserve"> </v>
      </c>
      <c r="X635" s="148" t="str">
        <f>IFERROR(VLOOKUP(Open[[#This Row],[TS LA O 16.9.23 R]],$AZ$7:$BA$101,2,0)*X$5," ")</f>
        <v xml:space="preserve"> </v>
      </c>
      <c r="Y635" s="148" t="str">
        <f>IFERROR(VLOOKUP(Open[[#This Row],[TS ZH O 8.10.23 R]],$AZ$7:$BA$101,2,0)*Y$5," ")</f>
        <v xml:space="preserve"> </v>
      </c>
      <c r="Z635" s="148" t="str">
        <f>IFERROR(VLOOKUP(Open[[#This Row],[TS ZH O/A 6.1.24 R]],$AZ$7:$BA$101,2,0)*Z$5," ")</f>
        <v xml:space="preserve"> </v>
      </c>
      <c r="AA635" s="148" t="str">
        <f>IFERROR(VLOOKUP(Open[[#This Row],[TS ZH O/B 6.1.24 R]],$AZ$7:$BA$101,2,0)*AA$5," ")</f>
        <v xml:space="preserve"> </v>
      </c>
      <c r="AB635" s="148" t="str">
        <f>IFERROR(VLOOKUP(Open[[#This Row],[TS SH O 13.1.24 R]],$AZ$7:$BA$101,2,0)*AB$5," ")</f>
        <v xml:space="preserve"> </v>
      </c>
      <c r="AC635">
        <v>0</v>
      </c>
      <c r="AD635">
        <v>0</v>
      </c>
      <c r="AE635">
        <v>0</v>
      </c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</row>
    <row r="636" spans="1:48">
      <c r="A636" s="53">
        <f>RANK(Open[[#This Row],[PR Punkte]],Open[PR Punkte],0)</f>
        <v>332</v>
      </c>
      <c r="B636">
        <f>IF(Open[[#This Row],[PR Rang beim letzten Turnier]]&gt;Open[[#This Row],[PR Rang]],1,IF(Open[[#This Row],[PR Rang beim letzten Turnier]]=Open[[#This Row],[PR Rang]],0,-1))</f>
        <v>0</v>
      </c>
      <c r="C636" s="53">
        <f>RANK(Open[[#This Row],[PR Punkte]],Open[PR Punkte],0)</f>
        <v>332</v>
      </c>
      <c r="D636" s="1" t="s">
        <v>211</v>
      </c>
      <c r="E636" s="1" t="s">
        <v>10</v>
      </c>
      <c r="F636" s="52">
        <f>SUM(Open[[#This Row],[PR 1]:[PR 3]])</f>
        <v>0</v>
      </c>
      <c r="G636" s="52">
        <f>LARGE(Open[[#This Row],[TS ZH O/B 26.03.23]:[PR3]],1)</f>
        <v>0</v>
      </c>
      <c r="H636" s="52">
        <f>LARGE(Open[[#This Row],[TS ZH O/B 26.03.23]:[PR3]],2)</f>
        <v>0</v>
      </c>
      <c r="I636" s="52">
        <f>LARGE(Open[[#This Row],[TS ZH O/B 26.03.23]:[PR3]],3)</f>
        <v>0</v>
      </c>
      <c r="J636" s="1">
        <f t="shared" si="18"/>
        <v>332</v>
      </c>
      <c r="K636" s="52">
        <f t="shared" si="19"/>
        <v>0</v>
      </c>
      <c r="L636" s="52" t="str">
        <f>IFERROR(VLOOKUP(Open[[#This Row],[TS ZH O/B 26.03.23 Rang]],$AZ$7:$BA$101,2,0)*L$5," ")</f>
        <v xml:space="preserve"> </v>
      </c>
      <c r="M636" s="52" t="str">
        <f>IFERROR(VLOOKUP(Open[[#This Row],[TS SG O 29.04.23 Rang]],$AZ$7:$BA$101,2,0)*M$5," ")</f>
        <v xml:space="preserve"> </v>
      </c>
      <c r="N636" s="52" t="str">
        <f>IFERROR(VLOOKUP(Open[[#This Row],[TS ES O 11.06.23 Rang]],$AZ$7:$BA$101,2,0)*N$5," ")</f>
        <v xml:space="preserve"> </v>
      </c>
      <c r="O636" s="52" t="str">
        <f>IFERROR(VLOOKUP(Open[[#This Row],[TS SH O 24.06.23 Rang]],$AZ$7:$BA$101,2,0)*O$5," ")</f>
        <v xml:space="preserve"> </v>
      </c>
      <c r="P636" s="52" t="str">
        <f>IFERROR(VLOOKUP(Open[[#This Row],[TS LU O A 1.6.23 R]],$AZ$7:$BA$101,2,0)*P$5," ")</f>
        <v xml:space="preserve"> </v>
      </c>
      <c r="Q636" s="52" t="str">
        <f>IFERROR(VLOOKUP(Open[[#This Row],[TS LU O B 1.6.23 R]],$AZ$7:$BA$101,2,0)*Q$5," ")</f>
        <v xml:space="preserve"> </v>
      </c>
      <c r="R636" s="52" t="str">
        <f>IFERROR(VLOOKUP(Open[[#This Row],[TS ZH O/A 8.7.23 R]],$AZ$7:$BA$101,2,0)*R$5," ")</f>
        <v xml:space="preserve"> </v>
      </c>
      <c r="S636" s="148" t="str">
        <f>IFERROR(VLOOKUP(Open[[#This Row],[TS ZH O/B 8.7.23 R]],$AZ$7:$BA$101,2,0)*S$5," ")</f>
        <v xml:space="preserve"> </v>
      </c>
      <c r="T636" s="148" t="str">
        <f>IFERROR(VLOOKUP(Open[[#This Row],[TS BA O A 12.08.23 R]],$AZ$7:$BA$101,2,0)*T$5," ")</f>
        <v xml:space="preserve"> </v>
      </c>
      <c r="U636" s="148" t="str">
        <f>IFERROR(VLOOKUP(Open[[#This Row],[TS BA O B 12.08.23  R]],$AZ$7:$BA$101,2,0)*U$5," ")</f>
        <v xml:space="preserve"> </v>
      </c>
      <c r="V636" s="148" t="str">
        <f>IFERROR(VLOOKUP(Open[[#This Row],[SM LT O A 2.9.23 R]],$AZ$7:$BA$101,2,0)*V$5," ")</f>
        <v xml:space="preserve"> </v>
      </c>
      <c r="W636" s="148" t="str">
        <f>IFERROR(VLOOKUP(Open[[#This Row],[SM LT O B 2.9.23 R]],$AZ$7:$BA$101,2,0)*W$5," ")</f>
        <v xml:space="preserve"> </v>
      </c>
      <c r="X636" s="148" t="str">
        <f>IFERROR(VLOOKUP(Open[[#This Row],[TS LA O 16.9.23 R]],$AZ$7:$BA$101,2,0)*X$5," ")</f>
        <v xml:space="preserve"> </v>
      </c>
      <c r="Y636" s="148" t="str">
        <f>IFERROR(VLOOKUP(Open[[#This Row],[TS ZH O 8.10.23 R]],$AZ$7:$BA$101,2,0)*Y$5," ")</f>
        <v xml:space="preserve"> </v>
      </c>
      <c r="Z636" s="148" t="str">
        <f>IFERROR(VLOOKUP(Open[[#This Row],[TS ZH O/A 6.1.24 R]],$AZ$7:$BA$101,2,0)*Z$5," ")</f>
        <v xml:space="preserve"> </v>
      </c>
      <c r="AA636" s="148" t="str">
        <f>IFERROR(VLOOKUP(Open[[#This Row],[TS ZH O/B 6.1.24 R]],$AZ$7:$BA$101,2,0)*AA$5," ")</f>
        <v xml:space="preserve"> </v>
      </c>
      <c r="AB636" s="148" t="str">
        <f>IFERROR(VLOOKUP(Open[[#This Row],[TS SH O 13.1.24 R]],$AZ$7:$BA$101,2,0)*AB$5," ")</f>
        <v xml:space="preserve"> </v>
      </c>
      <c r="AC636">
        <v>0</v>
      </c>
      <c r="AD636">
        <v>0</v>
      </c>
      <c r="AE636">
        <v>0</v>
      </c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</row>
    <row r="637" spans="1:48">
      <c r="A637" s="53">
        <f>RANK(Open[[#This Row],[PR Punkte]],Open[PR Punkte],0)</f>
        <v>332</v>
      </c>
      <c r="B637">
        <f>IF(Open[[#This Row],[PR Rang beim letzten Turnier]]&gt;Open[[#This Row],[PR Rang]],1,IF(Open[[#This Row],[PR Rang beim letzten Turnier]]=Open[[#This Row],[PR Rang]],0,-1))</f>
        <v>0</v>
      </c>
      <c r="C637" s="53">
        <f>RANK(Open[[#This Row],[PR Punkte]],Open[PR Punkte],0)</f>
        <v>332</v>
      </c>
      <c r="D637" t="s">
        <v>70</v>
      </c>
      <c r="E637" s="1" t="s">
        <v>10</v>
      </c>
      <c r="F637" s="52">
        <f>SUM(Open[[#This Row],[PR 1]:[PR 3]])</f>
        <v>0</v>
      </c>
      <c r="G637" s="52">
        <f>LARGE(Open[[#This Row],[TS ZH O/B 26.03.23]:[PR3]],1)</f>
        <v>0</v>
      </c>
      <c r="H637" s="52">
        <f>LARGE(Open[[#This Row],[TS ZH O/B 26.03.23]:[PR3]],2)</f>
        <v>0</v>
      </c>
      <c r="I637" s="52">
        <f>LARGE(Open[[#This Row],[TS ZH O/B 26.03.23]:[PR3]],3)</f>
        <v>0</v>
      </c>
      <c r="J637" s="1">
        <f t="shared" si="18"/>
        <v>332</v>
      </c>
      <c r="K637" s="52">
        <f t="shared" si="19"/>
        <v>0</v>
      </c>
      <c r="L637" s="52" t="str">
        <f>IFERROR(VLOOKUP(Open[[#This Row],[TS ZH O/B 26.03.23 Rang]],$AZ$7:$BA$101,2,0)*L$5," ")</f>
        <v xml:space="preserve"> </v>
      </c>
      <c r="M637" s="52" t="str">
        <f>IFERROR(VLOOKUP(Open[[#This Row],[TS SG O 29.04.23 Rang]],$AZ$7:$BA$101,2,0)*M$5," ")</f>
        <v xml:space="preserve"> </v>
      </c>
      <c r="N637" s="52" t="str">
        <f>IFERROR(VLOOKUP(Open[[#This Row],[TS ES O 11.06.23 Rang]],$AZ$7:$BA$101,2,0)*N$5," ")</f>
        <v xml:space="preserve"> </v>
      </c>
      <c r="O637" s="52" t="str">
        <f>IFERROR(VLOOKUP(Open[[#This Row],[TS SH O 24.06.23 Rang]],$AZ$7:$BA$101,2,0)*O$5," ")</f>
        <v xml:space="preserve"> </v>
      </c>
      <c r="P637" s="52" t="str">
        <f>IFERROR(VLOOKUP(Open[[#This Row],[TS LU O A 1.6.23 R]],$AZ$7:$BA$101,2,0)*P$5," ")</f>
        <v xml:space="preserve"> </v>
      </c>
      <c r="Q637" s="52" t="str">
        <f>IFERROR(VLOOKUP(Open[[#This Row],[TS LU O B 1.6.23 R]],$AZ$7:$BA$101,2,0)*Q$5," ")</f>
        <v xml:space="preserve"> </v>
      </c>
      <c r="R637" s="52" t="str">
        <f>IFERROR(VLOOKUP(Open[[#This Row],[TS ZH O/A 8.7.23 R]],$AZ$7:$BA$101,2,0)*R$5," ")</f>
        <v xml:space="preserve"> </v>
      </c>
      <c r="S637" s="148" t="str">
        <f>IFERROR(VLOOKUP(Open[[#This Row],[TS ZH O/B 8.7.23 R]],$AZ$7:$BA$101,2,0)*S$5," ")</f>
        <v xml:space="preserve"> </v>
      </c>
      <c r="T637" s="148" t="str">
        <f>IFERROR(VLOOKUP(Open[[#This Row],[TS BA O A 12.08.23 R]],$AZ$7:$BA$101,2,0)*T$5," ")</f>
        <v xml:space="preserve"> </v>
      </c>
      <c r="U637" s="148" t="str">
        <f>IFERROR(VLOOKUP(Open[[#This Row],[TS BA O B 12.08.23  R]],$AZ$7:$BA$101,2,0)*U$5," ")</f>
        <v xml:space="preserve"> </v>
      </c>
      <c r="V637" s="148" t="str">
        <f>IFERROR(VLOOKUP(Open[[#This Row],[SM LT O A 2.9.23 R]],$AZ$7:$BA$101,2,0)*V$5," ")</f>
        <v xml:space="preserve"> </v>
      </c>
      <c r="W637" s="148" t="str">
        <f>IFERROR(VLOOKUP(Open[[#This Row],[SM LT O B 2.9.23 R]],$AZ$7:$BA$101,2,0)*W$5," ")</f>
        <v xml:space="preserve"> </v>
      </c>
      <c r="X637" s="148" t="str">
        <f>IFERROR(VLOOKUP(Open[[#This Row],[TS LA O 16.9.23 R]],$AZ$7:$BA$101,2,0)*X$5," ")</f>
        <v xml:space="preserve"> </v>
      </c>
      <c r="Y637" s="148" t="str">
        <f>IFERROR(VLOOKUP(Open[[#This Row],[TS ZH O 8.10.23 R]],$AZ$7:$BA$101,2,0)*Y$5," ")</f>
        <v xml:space="preserve"> </v>
      </c>
      <c r="Z637" s="148" t="str">
        <f>IFERROR(VLOOKUP(Open[[#This Row],[TS ZH O/A 6.1.24 R]],$AZ$7:$BA$101,2,0)*Z$5," ")</f>
        <v xml:space="preserve"> </v>
      </c>
      <c r="AA637" s="148" t="str">
        <f>IFERROR(VLOOKUP(Open[[#This Row],[TS ZH O/B 6.1.24 R]],$AZ$7:$BA$101,2,0)*AA$5," ")</f>
        <v xml:space="preserve"> </v>
      </c>
      <c r="AB637" s="148" t="str">
        <f>IFERROR(VLOOKUP(Open[[#This Row],[TS SH O 13.1.24 R]],$AZ$7:$BA$101,2,0)*AB$5," ")</f>
        <v xml:space="preserve"> </v>
      </c>
      <c r="AC637">
        <v>0</v>
      </c>
      <c r="AD637">
        <v>0</v>
      </c>
      <c r="AE637">
        <v>0</v>
      </c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</row>
    <row r="638" spans="1:48">
      <c r="A638" s="53">
        <f>RANK(Open[[#This Row],[PR Punkte]],Open[PR Punkte],0)</f>
        <v>332</v>
      </c>
      <c r="B638">
        <f>IF(Open[[#This Row],[PR Rang beim letzten Turnier]]&gt;Open[[#This Row],[PR Rang]],1,IF(Open[[#This Row],[PR Rang beim letzten Turnier]]=Open[[#This Row],[PR Rang]],0,-1))</f>
        <v>0</v>
      </c>
      <c r="C638" s="53">
        <f>RANK(Open[[#This Row],[PR Punkte]],Open[PR Punkte],0)</f>
        <v>332</v>
      </c>
      <c r="D638" s="1" t="s">
        <v>134</v>
      </c>
      <c r="E638" s="1" t="s">
        <v>10</v>
      </c>
      <c r="F638" s="52">
        <f>SUM(Open[[#This Row],[PR 1]:[PR 3]])</f>
        <v>0</v>
      </c>
      <c r="G638" s="52">
        <f>LARGE(Open[[#This Row],[TS ZH O/B 26.03.23]:[PR3]],1)</f>
        <v>0</v>
      </c>
      <c r="H638" s="52">
        <f>LARGE(Open[[#This Row],[TS ZH O/B 26.03.23]:[PR3]],2)</f>
        <v>0</v>
      </c>
      <c r="I638" s="52">
        <f>LARGE(Open[[#This Row],[TS ZH O/B 26.03.23]:[PR3]],3)</f>
        <v>0</v>
      </c>
      <c r="J638" s="1">
        <f t="shared" si="18"/>
        <v>332</v>
      </c>
      <c r="K638" s="52">
        <f t="shared" si="19"/>
        <v>0</v>
      </c>
      <c r="L638" s="52" t="str">
        <f>IFERROR(VLOOKUP(Open[[#This Row],[TS ZH O/B 26.03.23 Rang]],$AZ$7:$BA$101,2,0)*L$5," ")</f>
        <v xml:space="preserve"> </v>
      </c>
      <c r="M638" s="52" t="str">
        <f>IFERROR(VLOOKUP(Open[[#This Row],[TS SG O 29.04.23 Rang]],$AZ$7:$BA$101,2,0)*M$5," ")</f>
        <v xml:space="preserve"> </v>
      </c>
      <c r="N638" s="52" t="str">
        <f>IFERROR(VLOOKUP(Open[[#This Row],[TS ES O 11.06.23 Rang]],$AZ$7:$BA$101,2,0)*N$5," ")</f>
        <v xml:space="preserve"> </v>
      </c>
      <c r="O638" s="52" t="str">
        <f>IFERROR(VLOOKUP(Open[[#This Row],[TS SH O 24.06.23 Rang]],$AZ$7:$BA$101,2,0)*O$5," ")</f>
        <v xml:space="preserve"> </v>
      </c>
      <c r="P638" s="52" t="str">
        <f>IFERROR(VLOOKUP(Open[[#This Row],[TS LU O A 1.6.23 R]],$AZ$7:$BA$101,2,0)*P$5," ")</f>
        <v xml:space="preserve"> </v>
      </c>
      <c r="Q638" s="52" t="str">
        <f>IFERROR(VLOOKUP(Open[[#This Row],[TS LU O B 1.6.23 R]],$AZ$7:$BA$101,2,0)*Q$5," ")</f>
        <v xml:space="preserve"> </v>
      </c>
      <c r="R638" s="52" t="str">
        <f>IFERROR(VLOOKUP(Open[[#This Row],[TS ZH O/A 8.7.23 R]],$AZ$7:$BA$101,2,0)*R$5," ")</f>
        <v xml:space="preserve"> </v>
      </c>
      <c r="S638" s="148" t="str">
        <f>IFERROR(VLOOKUP(Open[[#This Row],[TS ZH O/B 8.7.23 R]],$AZ$7:$BA$101,2,0)*S$5," ")</f>
        <v xml:space="preserve"> </v>
      </c>
      <c r="T638" s="148" t="str">
        <f>IFERROR(VLOOKUP(Open[[#This Row],[TS BA O A 12.08.23 R]],$AZ$7:$BA$101,2,0)*T$5," ")</f>
        <v xml:space="preserve"> </v>
      </c>
      <c r="U638" s="148" t="str">
        <f>IFERROR(VLOOKUP(Open[[#This Row],[TS BA O B 12.08.23  R]],$AZ$7:$BA$101,2,0)*U$5," ")</f>
        <v xml:space="preserve"> </v>
      </c>
      <c r="V638" s="148" t="str">
        <f>IFERROR(VLOOKUP(Open[[#This Row],[SM LT O A 2.9.23 R]],$AZ$7:$BA$101,2,0)*V$5," ")</f>
        <v xml:space="preserve"> </v>
      </c>
      <c r="W638" s="148" t="str">
        <f>IFERROR(VLOOKUP(Open[[#This Row],[SM LT O B 2.9.23 R]],$AZ$7:$BA$101,2,0)*W$5," ")</f>
        <v xml:space="preserve"> </v>
      </c>
      <c r="X638" s="148" t="str">
        <f>IFERROR(VLOOKUP(Open[[#This Row],[TS LA O 16.9.23 R]],$AZ$7:$BA$101,2,0)*X$5," ")</f>
        <v xml:space="preserve"> </v>
      </c>
      <c r="Y638" s="148" t="str">
        <f>IFERROR(VLOOKUP(Open[[#This Row],[TS ZH O 8.10.23 R]],$AZ$7:$BA$101,2,0)*Y$5," ")</f>
        <v xml:space="preserve"> </v>
      </c>
      <c r="Z638" s="148" t="str">
        <f>IFERROR(VLOOKUP(Open[[#This Row],[TS ZH O/A 6.1.24 R]],$AZ$7:$BA$101,2,0)*Z$5," ")</f>
        <v xml:space="preserve"> </v>
      </c>
      <c r="AA638" s="148" t="str">
        <f>IFERROR(VLOOKUP(Open[[#This Row],[TS ZH O/B 6.1.24 R]],$AZ$7:$BA$101,2,0)*AA$5," ")</f>
        <v xml:space="preserve"> </v>
      </c>
      <c r="AB638" s="148" t="str">
        <f>IFERROR(VLOOKUP(Open[[#This Row],[TS SH O 13.1.24 R]],$AZ$7:$BA$101,2,0)*AB$5," ")</f>
        <v xml:space="preserve"> </v>
      </c>
      <c r="AC638">
        <v>0</v>
      </c>
      <c r="AD638">
        <v>0</v>
      </c>
      <c r="AE638">
        <v>0</v>
      </c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</row>
    <row r="639" spans="1:48">
      <c r="A639" s="53">
        <f>RANK(Open[[#This Row],[PR Punkte]],Open[PR Punkte],0)</f>
        <v>332</v>
      </c>
      <c r="B639">
        <f>IF(Open[[#This Row],[PR Rang beim letzten Turnier]]&gt;Open[[#This Row],[PR Rang]],1,IF(Open[[#This Row],[PR Rang beim letzten Turnier]]=Open[[#This Row],[PR Rang]],0,-1))</f>
        <v>0</v>
      </c>
      <c r="C639" s="53">
        <f>RANK(Open[[#This Row],[PR Punkte]],Open[PR Punkte],0)</f>
        <v>332</v>
      </c>
      <c r="D639" s="1" t="s">
        <v>176</v>
      </c>
      <c r="E639" s="1" t="s">
        <v>10</v>
      </c>
      <c r="F639" s="52">
        <f>SUM(Open[[#This Row],[PR 1]:[PR 3]])</f>
        <v>0</v>
      </c>
      <c r="G639" s="52">
        <f>LARGE(Open[[#This Row],[TS ZH O/B 26.03.23]:[PR3]],1)</f>
        <v>0</v>
      </c>
      <c r="H639" s="52">
        <f>LARGE(Open[[#This Row],[TS ZH O/B 26.03.23]:[PR3]],2)</f>
        <v>0</v>
      </c>
      <c r="I639" s="52">
        <f>LARGE(Open[[#This Row],[TS ZH O/B 26.03.23]:[PR3]],3)</f>
        <v>0</v>
      </c>
      <c r="J639" s="1">
        <f t="shared" si="18"/>
        <v>332</v>
      </c>
      <c r="K639" s="52">
        <f t="shared" si="19"/>
        <v>0</v>
      </c>
      <c r="L639" s="52" t="str">
        <f>IFERROR(VLOOKUP(Open[[#This Row],[TS ZH O/B 26.03.23 Rang]],$AZ$7:$BA$101,2,0)*L$5," ")</f>
        <v xml:space="preserve"> </v>
      </c>
      <c r="M639" s="52" t="str">
        <f>IFERROR(VLOOKUP(Open[[#This Row],[TS SG O 29.04.23 Rang]],$AZ$7:$BA$101,2,0)*M$5," ")</f>
        <v xml:space="preserve"> </v>
      </c>
      <c r="N639" s="52" t="str">
        <f>IFERROR(VLOOKUP(Open[[#This Row],[TS ES O 11.06.23 Rang]],$AZ$7:$BA$101,2,0)*N$5," ")</f>
        <v xml:space="preserve"> </v>
      </c>
      <c r="O639" s="52" t="str">
        <f>IFERROR(VLOOKUP(Open[[#This Row],[TS SH O 24.06.23 Rang]],$AZ$7:$BA$101,2,0)*O$5," ")</f>
        <v xml:space="preserve"> </v>
      </c>
      <c r="P639" s="52" t="str">
        <f>IFERROR(VLOOKUP(Open[[#This Row],[TS LU O A 1.6.23 R]],$AZ$7:$BA$101,2,0)*P$5," ")</f>
        <v xml:space="preserve"> </v>
      </c>
      <c r="Q639" s="52" t="str">
        <f>IFERROR(VLOOKUP(Open[[#This Row],[TS LU O B 1.6.23 R]],$AZ$7:$BA$101,2,0)*Q$5," ")</f>
        <v xml:space="preserve"> </v>
      </c>
      <c r="R639" s="52" t="str">
        <f>IFERROR(VLOOKUP(Open[[#This Row],[TS ZH O/A 8.7.23 R]],$AZ$7:$BA$101,2,0)*R$5," ")</f>
        <v xml:space="preserve"> </v>
      </c>
      <c r="S639" s="148" t="str">
        <f>IFERROR(VLOOKUP(Open[[#This Row],[TS ZH O/B 8.7.23 R]],$AZ$7:$BA$101,2,0)*S$5," ")</f>
        <v xml:space="preserve"> </v>
      </c>
      <c r="T639" s="148" t="str">
        <f>IFERROR(VLOOKUP(Open[[#This Row],[TS BA O A 12.08.23 R]],$AZ$7:$BA$101,2,0)*T$5," ")</f>
        <v xml:space="preserve"> </v>
      </c>
      <c r="U639" s="148" t="str">
        <f>IFERROR(VLOOKUP(Open[[#This Row],[TS BA O B 12.08.23  R]],$AZ$7:$BA$101,2,0)*U$5," ")</f>
        <v xml:space="preserve"> </v>
      </c>
      <c r="V639" s="148" t="str">
        <f>IFERROR(VLOOKUP(Open[[#This Row],[SM LT O A 2.9.23 R]],$AZ$7:$BA$101,2,0)*V$5," ")</f>
        <v xml:space="preserve"> </v>
      </c>
      <c r="W639" s="148" t="str">
        <f>IFERROR(VLOOKUP(Open[[#This Row],[SM LT O B 2.9.23 R]],$AZ$7:$BA$101,2,0)*W$5," ")</f>
        <v xml:space="preserve"> </v>
      </c>
      <c r="X639" s="148" t="str">
        <f>IFERROR(VLOOKUP(Open[[#This Row],[TS LA O 16.9.23 R]],$AZ$7:$BA$101,2,0)*X$5," ")</f>
        <v xml:space="preserve"> </v>
      </c>
      <c r="Y639" s="148" t="str">
        <f>IFERROR(VLOOKUP(Open[[#This Row],[TS ZH O 8.10.23 R]],$AZ$7:$BA$101,2,0)*Y$5," ")</f>
        <v xml:space="preserve"> </v>
      </c>
      <c r="Z639" s="148" t="str">
        <f>IFERROR(VLOOKUP(Open[[#This Row],[TS ZH O/A 6.1.24 R]],$AZ$7:$BA$101,2,0)*Z$5," ")</f>
        <v xml:space="preserve"> </v>
      </c>
      <c r="AA639" s="148" t="str">
        <f>IFERROR(VLOOKUP(Open[[#This Row],[TS ZH O/B 6.1.24 R]],$AZ$7:$BA$101,2,0)*AA$5," ")</f>
        <v xml:space="preserve"> </v>
      </c>
      <c r="AB639" s="148" t="str">
        <f>IFERROR(VLOOKUP(Open[[#This Row],[TS SH O 13.1.24 R]],$AZ$7:$BA$101,2,0)*AB$5," ")</f>
        <v xml:space="preserve"> </v>
      </c>
      <c r="AC639">
        <v>0</v>
      </c>
      <c r="AD639">
        <v>0</v>
      </c>
      <c r="AE639">
        <v>0</v>
      </c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</row>
    <row r="640" spans="1:48">
      <c r="A640" s="53">
        <f>RANK(Open[[#This Row],[PR Punkte]],Open[PR Punkte],0)</f>
        <v>332</v>
      </c>
      <c r="B640">
        <f>IF(Open[[#This Row],[PR Rang beim letzten Turnier]]&gt;Open[[#This Row],[PR Rang]],1,IF(Open[[#This Row],[PR Rang beim letzten Turnier]]=Open[[#This Row],[PR Rang]],0,-1))</f>
        <v>0</v>
      </c>
      <c r="C640" s="53">
        <f>RANK(Open[[#This Row],[PR Punkte]],Open[PR Punkte],0)</f>
        <v>332</v>
      </c>
      <c r="D640" s="1" t="s">
        <v>523</v>
      </c>
      <c r="E640" t="s">
        <v>10</v>
      </c>
      <c r="F640" s="99">
        <f>SUM(Open[[#This Row],[PR 1]:[PR 3]])</f>
        <v>0</v>
      </c>
      <c r="G640" s="52">
        <f>LARGE(Open[[#This Row],[TS ZH O/B 26.03.23]:[PR3]],1)</f>
        <v>0</v>
      </c>
      <c r="H640" s="52">
        <f>LARGE(Open[[#This Row],[TS ZH O/B 26.03.23]:[PR3]],2)</f>
        <v>0</v>
      </c>
      <c r="I640" s="52">
        <f>LARGE(Open[[#This Row],[TS ZH O/B 26.03.23]:[PR3]],3)</f>
        <v>0</v>
      </c>
      <c r="J640" s="1">
        <f t="shared" si="18"/>
        <v>332</v>
      </c>
      <c r="K640" s="52">
        <f t="shared" si="19"/>
        <v>0</v>
      </c>
      <c r="L640" s="52" t="str">
        <f>IFERROR(VLOOKUP(Open[[#This Row],[TS ZH O/B 26.03.23 Rang]],$AZ$7:$BA$101,2,0)*L$5," ")</f>
        <v xml:space="preserve"> </v>
      </c>
      <c r="M640" s="52" t="str">
        <f>IFERROR(VLOOKUP(Open[[#This Row],[TS SG O 29.04.23 Rang]],$AZ$7:$BA$101,2,0)*M$5," ")</f>
        <v xml:space="preserve"> </v>
      </c>
      <c r="N640" s="52" t="str">
        <f>IFERROR(VLOOKUP(Open[[#This Row],[TS ES O 11.06.23 Rang]],$AZ$7:$BA$101,2,0)*N$5," ")</f>
        <v xml:space="preserve"> </v>
      </c>
      <c r="O640" s="52" t="str">
        <f>IFERROR(VLOOKUP(Open[[#This Row],[TS SH O 24.06.23 Rang]],$AZ$7:$BA$101,2,0)*O$5," ")</f>
        <v xml:space="preserve"> </v>
      </c>
      <c r="P640" s="52" t="str">
        <f>IFERROR(VLOOKUP(Open[[#This Row],[TS LU O A 1.6.23 R]],$AZ$7:$BA$101,2,0)*P$5," ")</f>
        <v xml:space="preserve"> </v>
      </c>
      <c r="Q640" s="52" t="str">
        <f>IFERROR(VLOOKUP(Open[[#This Row],[TS LU O B 1.6.23 R]],$AZ$7:$BA$101,2,0)*Q$5," ")</f>
        <v xml:space="preserve"> </v>
      </c>
      <c r="R640" s="52" t="str">
        <f>IFERROR(VLOOKUP(Open[[#This Row],[TS ZH O/A 8.7.23 R]],$AZ$7:$BA$101,2,0)*R$5," ")</f>
        <v xml:space="preserve"> </v>
      </c>
      <c r="S640" s="148" t="str">
        <f>IFERROR(VLOOKUP(Open[[#This Row],[TS ZH O/B 8.7.23 R]],$AZ$7:$BA$101,2,0)*S$5," ")</f>
        <v xml:space="preserve"> </v>
      </c>
      <c r="T640" s="148" t="str">
        <f>IFERROR(VLOOKUP(Open[[#This Row],[TS BA O A 12.08.23 R]],$AZ$7:$BA$101,2,0)*T$5," ")</f>
        <v xml:space="preserve"> </v>
      </c>
      <c r="U640" s="148" t="str">
        <f>IFERROR(VLOOKUP(Open[[#This Row],[TS BA O B 12.08.23  R]],$AZ$7:$BA$101,2,0)*U$5," ")</f>
        <v xml:space="preserve"> </v>
      </c>
      <c r="V640" s="148" t="str">
        <f>IFERROR(VLOOKUP(Open[[#This Row],[SM LT O A 2.9.23 R]],$AZ$7:$BA$101,2,0)*V$5," ")</f>
        <v xml:space="preserve"> </v>
      </c>
      <c r="W640" s="148" t="str">
        <f>IFERROR(VLOOKUP(Open[[#This Row],[SM LT O B 2.9.23 R]],$AZ$7:$BA$101,2,0)*W$5," ")</f>
        <v xml:space="preserve"> </v>
      </c>
      <c r="X640" s="148" t="str">
        <f>IFERROR(VLOOKUP(Open[[#This Row],[TS LA O 16.9.23 R]],$AZ$7:$BA$101,2,0)*X$5," ")</f>
        <v xml:space="preserve"> </v>
      </c>
      <c r="Y640" s="148" t="str">
        <f>IFERROR(VLOOKUP(Open[[#This Row],[TS ZH O 8.10.23 R]],$AZ$7:$BA$101,2,0)*Y$5," ")</f>
        <v xml:space="preserve"> </v>
      </c>
      <c r="Z640" s="148" t="str">
        <f>IFERROR(VLOOKUP(Open[[#This Row],[TS ZH O/A 6.1.24 R]],$AZ$7:$BA$101,2,0)*Z$5," ")</f>
        <v xml:space="preserve"> </v>
      </c>
      <c r="AA640" s="148" t="str">
        <f>IFERROR(VLOOKUP(Open[[#This Row],[TS ZH O/B 6.1.24 R]],$AZ$7:$BA$101,2,0)*AA$5," ")</f>
        <v xml:space="preserve"> </v>
      </c>
      <c r="AB640" s="148" t="str">
        <f>IFERROR(VLOOKUP(Open[[#This Row],[TS SH O 13.1.24 R]],$AZ$7:$BA$101,2,0)*AB$5," ")</f>
        <v xml:space="preserve"> </v>
      </c>
      <c r="AC640">
        <v>0</v>
      </c>
      <c r="AD640">
        <v>0</v>
      </c>
      <c r="AE640">
        <v>0</v>
      </c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</row>
    <row r="641" spans="1:48">
      <c r="A641" s="53">
        <f>RANK(Open[[#This Row],[PR Punkte]],Open[PR Punkte],0)</f>
        <v>332</v>
      </c>
      <c r="B641">
        <f>IF(Open[[#This Row],[PR Rang beim letzten Turnier]]&gt;Open[[#This Row],[PR Rang]],1,IF(Open[[#This Row],[PR Rang beim letzten Turnier]]=Open[[#This Row],[PR Rang]],0,-1))</f>
        <v>0</v>
      </c>
      <c r="C641" s="53">
        <f>RANK(Open[[#This Row],[PR Punkte]],Open[PR Punkte],0)</f>
        <v>332</v>
      </c>
      <c r="D641" s="1" t="s">
        <v>525</v>
      </c>
      <c r="E641" t="s">
        <v>10</v>
      </c>
      <c r="F641" s="99">
        <f>SUM(Open[[#This Row],[PR 1]:[PR 3]])</f>
        <v>0</v>
      </c>
      <c r="G641" s="52">
        <f>LARGE(Open[[#This Row],[TS ZH O/B 26.03.23]:[PR3]],1)</f>
        <v>0</v>
      </c>
      <c r="H641" s="52">
        <f>LARGE(Open[[#This Row],[TS ZH O/B 26.03.23]:[PR3]],2)</f>
        <v>0</v>
      </c>
      <c r="I641" s="52">
        <f>LARGE(Open[[#This Row],[TS ZH O/B 26.03.23]:[PR3]],3)</f>
        <v>0</v>
      </c>
      <c r="J641" s="1">
        <f t="shared" si="18"/>
        <v>332</v>
      </c>
      <c r="K641" s="52">
        <f t="shared" si="19"/>
        <v>0</v>
      </c>
      <c r="L641" s="52" t="str">
        <f>IFERROR(VLOOKUP(Open[[#This Row],[TS ZH O/B 26.03.23 Rang]],$AZ$7:$BA$101,2,0)*L$5," ")</f>
        <v xml:space="preserve"> </v>
      </c>
      <c r="M641" s="52" t="str">
        <f>IFERROR(VLOOKUP(Open[[#This Row],[TS SG O 29.04.23 Rang]],$AZ$7:$BA$101,2,0)*M$5," ")</f>
        <v xml:space="preserve"> </v>
      </c>
      <c r="N641" s="52" t="str">
        <f>IFERROR(VLOOKUP(Open[[#This Row],[TS ES O 11.06.23 Rang]],$AZ$7:$BA$101,2,0)*N$5," ")</f>
        <v xml:space="preserve"> </v>
      </c>
      <c r="O641" s="52" t="str">
        <f>IFERROR(VLOOKUP(Open[[#This Row],[TS SH O 24.06.23 Rang]],$AZ$7:$BA$101,2,0)*O$5," ")</f>
        <v xml:space="preserve"> </v>
      </c>
      <c r="P641" s="52" t="str">
        <f>IFERROR(VLOOKUP(Open[[#This Row],[TS LU O A 1.6.23 R]],$AZ$7:$BA$101,2,0)*P$5," ")</f>
        <v xml:space="preserve"> </v>
      </c>
      <c r="Q641" s="52" t="str">
        <f>IFERROR(VLOOKUP(Open[[#This Row],[TS LU O B 1.6.23 R]],$AZ$7:$BA$101,2,0)*Q$5," ")</f>
        <v xml:space="preserve"> </v>
      </c>
      <c r="R641" s="52" t="str">
        <f>IFERROR(VLOOKUP(Open[[#This Row],[TS ZH O/A 8.7.23 R]],$AZ$7:$BA$101,2,0)*R$5," ")</f>
        <v xml:space="preserve"> </v>
      </c>
      <c r="S641" s="148" t="str">
        <f>IFERROR(VLOOKUP(Open[[#This Row],[TS ZH O/B 8.7.23 R]],$AZ$7:$BA$101,2,0)*S$5," ")</f>
        <v xml:space="preserve"> </v>
      </c>
      <c r="T641" s="148" t="str">
        <f>IFERROR(VLOOKUP(Open[[#This Row],[TS BA O A 12.08.23 R]],$AZ$7:$BA$101,2,0)*T$5," ")</f>
        <v xml:space="preserve"> </v>
      </c>
      <c r="U641" s="148" t="str">
        <f>IFERROR(VLOOKUP(Open[[#This Row],[TS BA O B 12.08.23  R]],$AZ$7:$BA$101,2,0)*U$5," ")</f>
        <v xml:space="preserve"> </v>
      </c>
      <c r="V641" s="148" t="str">
        <f>IFERROR(VLOOKUP(Open[[#This Row],[SM LT O A 2.9.23 R]],$AZ$7:$BA$101,2,0)*V$5," ")</f>
        <v xml:space="preserve"> </v>
      </c>
      <c r="W641" s="148" t="str">
        <f>IFERROR(VLOOKUP(Open[[#This Row],[SM LT O B 2.9.23 R]],$AZ$7:$BA$101,2,0)*W$5," ")</f>
        <v xml:space="preserve"> </v>
      </c>
      <c r="X641" s="148" t="str">
        <f>IFERROR(VLOOKUP(Open[[#This Row],[TS LA O 16.9.23 R]],$AZ$7:$BA$101,2,0)*X$5," ")</f>
        <v xml:space="preserve"> </v>
      </c>
      <c r="Y641" s="148" t="str">
        <f>IFERROR(VLOOKUP(Open[[#This Row],[TS ZH O 8.10.23 R]],$AZ$7:$BA$101,2,0)*Y$5," ")</f>
        <v xml:space="preserve"> </v>
      </c>
      <c r="Z641" s="148" t="str">
        <f>IFERROR(VLOOKUP(Open[[#This Row],[TS ZH O/A 6.1.24 R]],$AZ$7:$BA$101,2,0)*Z$5," ")</f>
        <v xml:space="preserve"> </v>
      </c>
      <c r="AA641" s="148" t="str">
        <f>IFERROR(VLOOKUP(Open[[#This Row],[TS ZH O/B 6.1.24 R]],$AZ$7:$BA$101,2,0)*AA$5," ")</f>
        <v xml:space="preserve"> </v>
      </c>
      <c r="AB641" s="148" t="str">
        <f>IFERROR(VLOOKUP(Open[[#This Row],[TS SH O 13.1.24 R]],$AZ$7:$BA$101,2,0)*AB$5," ")</f>
        <v xml:space="preserve"> </v>
      </c>
      <c r="AC641">
        <v>0</v>
      </c>
      <c r="AD641">
        <v>0</v>
      </c>
      <c r="AE641">
        <v>0</v>
      </c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</row>
    <row r="642" spans="1:48">
      <c r="A642" s="53">
        <f>RANK(Open[[#This Row],[PR Punkte]],Open[PR Punkte],0)</f>
        <v>332</v>
      </c>
      <c r="B642">
        <f>IF(Open[[#This Row],[PR Rang beim letzten Turnier]]&gt;Open[[#This Row],[PR Rang]],1,IF(Open[[#This Row],[PR Rang beim letzten Turnier]]=Open[[#This Row],[PR Rang]],0,-1))</f>
        <v>0</v>
      </c>
      <c r="C642" s="53">
        <f>RANK(Open[[#This Row],[PR Punkte]],Open[PR Punkte],0)</f>
        <v>332</v>
      </c>
      <c r="D642" s="7" t="s">
        <v>273</v>
      </c>
      <c r="E642" t="s">
        <v>13</v>
      </c>
      <c r="F642" s="52">
        <f>SUM(Open[[#This Row],[PR 1]:[PR 3]])</f>
        <v>0</v>
      </c>
      <c r="G642" s="52">
        <f>LARGE(Open[[#This Row],[TS ZH O/B 26.03.23]:[PR3]],1)</f>
        <v>0</v>
      </c>
      <c r="H642" s="52">
        <f>LARGE(Open[[#This Row],[TS ZH O/B 26.03.23]:[PR3]],2)</f>
        <v>0</v>
      </c>
      <c r="I642" s="52">
        <f>LARGE(Open[[#This Row],[TS ZH O/B 26.03.23]:[PR3]],3)</f>
        <v>0</v>
      </c>
      <c r="J642" s="1">
        <f t="shared" si="18"/>
        <v>332</v>
      </c>
      <c r="K642" s="52">
        <f t="shared" si="19"/>
        <v>0</v>
      </c>
      <c r="L642" s="52" t="str">
        <f>IFERROR(VLOOKUP(Open[[#This Row],[TS ZH O/B 26.03.23 Rang]],$AZ$7:$BA$101,2,0)*L$5," ")</f>
        <v xml:space="preserve"> </v>
      </c>
      <c r="M642" s="52" t="str">
        <f>IFERROR(VLOOKUP(Open[[#This Row],[TS SG O 29.04.23 Rang]],$AZ$7:$BA$101,2,0)*M$5," ")</f>
        <v xml:space="preserve"> </v>
      </c>
      <c r="N642" s="52" t="str">
        <f>IFERROR(VLOOKUP(Open[[#This Row],[TS ES O 11.06.23 Rang]],$AZ$7:$BA$101,2,0)*N$5," ")</f>
        <v xml:space="preserve"> </v>
      </c>
      <c r="O642" s="52" t="str">
        <f>IFERROR(VLOOKUP(Open[[#This Row],[TS SH O 24.06.23 Rang]],$AZ$7:$BA$101,2,0)*O$5," ")</f>
        <v xml:space="preserve"> </v>
      </c>
      <c r="P642" s="52" t="str">
        <f>IFERROR(VLOOKUP(Open[[#This Row],[TS LU O A 1.6.23 R]],$AZ$7:$BA$101,2,0)*P$5," ")</f>
        <v xml:space="preserve"> </v>
      </c>
      <c r="Q642" s="52" t="str">
        <f>IFERROR(VLOOKUP(Open[[#This Row],[TS LU O B 1.6.23 R]],$AZ$7:$BA$101,2,0)*Q$5," ")</f>
        <v xml:space="preserve"> </v>
      </c>
      <c r="R642" s="52" t="str">
        <f>IFERROR(VLOOKUP(Open[[#This Row],[TS ZH O/A 8.7.23 R]],$AZ$7:$BA$101,2,0)*R$5," ")</f>
        <v xml:space="preserve"> </v>
      </c>
      <c r="S642" s="148" t="str">
        <f>IFERROR(VLOOKUP(Open[[#This Row],[TS ZH O/B 8.7.23 R]],$AZ$7:$BA$101,2,0)*S$5," ")</f>
        <v xml:space="preserve"> </v>
      </c>
      <c r="T642" s="148" t="str">
        <f>IFERROR(VLOOKUP(Open[[#This Row],[TS BA O A 12.08.23 R]],$AZ$7:$BA$101,2,0)*T$5," ")</f>
        <v xml:space="preserve"> </v>
      </c>
      <c r="U642" s="148" t="str">
        <f>IFERROR(VLOOKUP(Open[[#This Row],[TS BA O B 12.08.23  R]],$AZ$7:$BA$101,2,0)*U$5," ")</f>
        <v xml:space="preserve"> </v>
      </c>
      <c r="V642" s="148" t="str">
        <f>IFERROR(VLOOKUP(Open[[#This Row],[SM LT O A 2.9.23 R]],$AZ$7:$BA$101,2,0)*V$5," ")</f>
        <v xml:space="preserve"> </v>
      </c>
      <c r="W642" s="148" t="str">
        <f>IFERROR(VLOOKUP(Open[[#This Row],[SM LT O B 2.9.23 R]],$AZ$7:$BA$101,2,0)*W$5," ")</f>
        <v xml:space="preserve"> </v>
      </c>
      <c r="X642" s="148" t="str">
        <f>IFERROR(VLOOKUP(Open[[#This Row],[TS LA O 16.9.23 R]],$AZ$7:$BA$101,2,0)*X$5," ")</f>
        <v xml:space="preserve"> </v>
      </c>
      <c r="Y642" s="148" t="str">
        <f>IFERROR(VLOOKUP(Open[[#This Row],[TS ZH O 8.10.23 R]],$AZ$7:$BA$101,2,0)*Y$5," ")</f>
        <v xml:space="preserve"> </v>
      </c>
      <c r="Z642" s="148" t="str">
        <f>IFERROR(VLOOKUP(Open[[#This Row],[TS ZH O/A 6.1.24 R]],$AZ$7:$BA$101,2,0)*Z$5," ")</f>
        <v xml:space="preserve"> </v>
      </c>
      <c r="AA642" s="148" t="str">
        <f>IFERROR(VLOOKUP(Open[[#This Row],[TS ZH O/B 6.1.24 R]],$AZ$7:$BA$101,2,0)*AA$5," ")</f>
        <v xml:space="preserve"> </v>
      </c>
      <c r="AB642" s="148" t="str">
        <f>IFERROR(VLOOKUP(Open[[#This Row],[TS SH O 13.1.24 R]],$AZ$7:$BA$101,2,0)*AB$5," ")</f>
        <v xml:space="preserve"> </v>
      </c>
      <c r="AC642">
        <v>0</v>
      </c>
      <c r="AD642">
        <v>0</v>
      </c>
      <c r="AE642">
        <v>0</v>
      </c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</row>
    <row r="643" spans="1:48">
      <c r="A643" s="53">
        <f>RANK(Open[[#This Row],[PR Punkte]],Open[PR Punkte],0)</f>
        <v>332</v>
      </c>
      <c r="B643">
        <f>IF(Open[[#This Row],[PR Rang beim letzten Turnier]]&gt;Open[[#This Row],[PR Rang]],1,IF(Open[[#This Row],[PR Rang beim letzten Turnier]]=Open[[#This Row],[PR Rang]],0,-1))</f>
        <v>0</v>
      </c>
      <c r="C643" s="53">
        <f>RANK(Open[[#This Row],[PR Punkte]],Open[PR Punkte],0)</f>
        <v>332</v>
      </c>
      <c r="D643" s="7" t="s">
        <v>240</v>
      </c>
      <c r="E643" t="s">
        <v>13</v>
      </c>
      <c r="F643" s="52">
        <f>SUM(Open[[#This Row],[PR 1]:[PR 3]])</f>
        <v>0</v>
      </c>
      <c r="G643" s="52">
        <f>LARGE(Open[[#This Row],[TS ZH O/B 26.03.23]:[PR3]],1)</f>
        <v>0</v>
      </c>
      <c r="H643" s="52">
        <f>LARGE(Open[[#This Row],[TS ZH O/B 26.03.23]:[PR3]],2)</f>
        <v>0</v>
      </c>
      <c r="I643" s="52">
        <f>LARGE(Open[[#This Row],[TS ZH O/B 26.03.23]:[PR3]],3)</f>
        <v>0</v>
      </c>
      <c r="J643" s="1">
        <f t="shared" si="18"/>
        <v>332</v>
      </c>
      <c r="K643" s="52">
        <f t="shared" si="19"/>
        <v>0</v>
      </c>
      <c r="L643" s="52" t="str">
        <f>IFERROR(VLOOKUP(Open[[#This Row],[TS ZH O/B 26.03.23 Rang]],$AZ$7:$BA$101,2,0)*L$5," ")</f>
        <v xml:space="preserve"> </v>
      </c>
      <c r="M643" s="52" t="str">
        <f>IFERROR(VLOOKUP(Open[[#This Row],[TS SG O 29.04.23 Rang]],$AZ$7:$BA$101,2,0)*M$5," ")</f>
        <v xml:space="preserve"> </v>
      </c>
      <c r="N643" s="52" t="str">
        <f>IFERROR(VLOOKUP(Open[[#This Row],[TS ES O 11.06.23 Rang]],$AZ$7:$BA$101,2,0)*N$5," ")</f>
        <v xml:space="preserve"> </v>
      </c>
      <c r="O643" s="52" t="str">
        <f>IFERROR(VLOOKUP(Open[[#This Row],[TS SH O 24.06.23 Rang]],$AZ$7:$BA$101,2,0)*O$5," ")</f>
        <v xml:space="preserve"> </v>
      </c>
      <c r="P643" s="52" t="str">
        <f>IFERROR(VLOOKUP(Open[[#This Row],[TS LU O A 1.6.23 R]],$AZ$7:$BA$101,2,0)*P$5," ")</f>
        <v xml:space="preserve"> </v>
      </c>
      <c r="Q643" s="52" t="str">
        <f>IFERROR(VLOOKUP(Open[[#This Row],[TS LU O B 1.6.23 R]],$AZ$7:$BA$101,2,0)*Q$5," ")</f>
        <v xml:space="preserve"> </v>
      </c>
      <c r="R643" s="52" t="str">
        <f>IFERROR(VLOOKUP(Open[[#This Row],[TS ZH O/A 8.7.23 R]],$AZ$7:$BA$101,2,0)*R$5," ")</f>
        <v xml:space="preserve"> </v>
      </c>
      <c r="S643" s="148" t="str">
        <f>IFERROR(VLOOKUP(Open[[#This Row],[TS ZH O/B 8.7.23 R]],$AZ$7:$BA$101,2,0)*S$5," ")</f>
        <v xml:space="preserve"> </v>
      </c>
      <c r="T643" s="148" t="str">
        <f>IFERROR(VLOOKUP(Open[[#This Row],[TS BA O A 12.08.23 R]],$AZ$7:$BA$101,2,0)*T$5," ")</f>
        <v xml:space="preserve"> </v>
      </c>
      <c r="U643" s="148" t="str">
        <f>IFERROR(VLOOKUP(Open[[#This Row],[TS BA O B 12.08.23  R]],$AZ$7:$BA$101,2,0)*U$5," ")</f>
        <v xml:space="preserve"> </v>
      </c>
      <c r="V643" s="148" t="str">
        <f>IFERROR(VLOOKUP(Open[[#This Row],[SM LT O A 2.9.23 R]],$AZ$7:$BA$101,2,0)*V$5," ")</f>
        <v xml:space="preserve"> </v>
      </c>
      <c r="W643" s="148" t="str">
        <f>IFERROR(VLOOKUP(Open[[#This Row],[SM LT O B 2.9.23 R]],$AZ$7:$BA$101,2,0)*W$5," ")</f>
        <v xml:space="preserve"> </v>
      </c>
      <c r="X643" s="148" t="str">
        <f>IFERROR(VLOOKUP(Open[[#This Row],[TS LA O 16.9.23 R]],$AZ$7:$BA$101,2,0)*X$5," ")</f>
        <v xml:space="preserve"> </v>
      </c>
      <c r="Y643" s="148" t="str">
        <f>IFERROR(VLOOKUP(Open[[#This Row],[TS ZH O 8.10.23 R]],$AZ$7:$BA$101,2,0)*Y$5," ")</f>
        <v xml:space="preserve"> </v>
      </c>
      <c r="Z643" s="148" t="str">
        <f>IFERROR(VLOOKUP(Open[[#This Row],[TS ZH O/A 6.1.24 R]],$AZ$7:$BA$101,2,0)*Z$5," ")</f>
        <v xml:space="preserve"> </v>
      </c>
      <c r="AA643" s="148" t="str">
        <f>IFERROR(VLOOKUP(Open[[#This Row],[TS ZH O/B 6.1.24 R]],$AZ$7:$BA$101,2,0)*AA$5," ")</f>
        <v xml:space="preserve"> </v>
      </c>
      <c r="AB643" s="148" t="str">
        <f>IFERROR(VLOOKUP(Open[[#This Row],[TS SH O 13.1.24 R]],$AZ$7:$BA$101,2,0)*AB$5," ")</f>
        <v xml:space="preserve"> </v>
      </c>
      <c r="AC643">
        <v>0</v>
      </c>
      <c r="AD643">
        <v>0</v>
      </c>
      <c r="AE643">
        <v>0</v>
      </c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</row>
    <row r="644" spans="1:48">
      <c r="A644" s="53">
        <f>RANK(Open[[#This Row],[PR Punkte]],Open[PR Punkte],0)</f>
        <v>332</v>
      </c>
      <c r="B644">
        <f>IF(Open[[#This Row],[PR Rang beim letzten Turnier]]&gt;Open[[#This Row],[PR Rang]],1,IF(Open[[#This Row],[PR Rang beim letzten Turnier]]=Open[[#This Row],[PR Rang]],0,-1))</f>
        <v>0</v>
      </c>
      <c r="C644" s="53">
        <f>RANK(Open[[#This Row],[PR Punkte]],Open[PR Punkte],0)</f>
        <v>332</v>
      </c>
      <c r="D644" s="7" t="s">
        <v>274</v>
      </c>
      <c r="E644" t="s">
        <v>13</v>
      </c>
      <c r="F644" s="52">
        <f>SUM(Open[[#This Row],[PR 1]:[PR 3]])</f>
        <v>0</v>
      </c>
      <c r="G644" s="52">
        <f>LARGE(Open[[#This Row],[TS ZH O/B 26.03.23]:[PR3]],1)</f>
        <v>0</v>
      </c>
      <c r="H644" s="52">
        <f>LARGE(Open[[#This Row],[TS ZH O/B 26.03.23]:[PR3]],2)</f>
        <v>0</v>
      </c>
      <c r="I644" s="52">
        <f>LARGE(Open[[#This Row],[TS ZH O/B 26.03.23]:[PR3]],3)</f>
        <v>0</v>
      </c>
      <c r="J644" s="1">
        <f t="shared" si="18"/>
        <v>332</v>
      </c>
      <c r="K644" s="52">
        <f t="shared" si="19"/>
        <v>0</v>
      </c>
      <c r="L644" s="52" t="str">
        <f>IFERROR(VLOOKUP(Open[[#This Row],[TS ZH O/B 26.03.23 Rang]],$AZ$7:$BA$101,2,0)*L$5," ")</f>
        <v xml:space="preserve"> </v>
      </c>
      <c r="M644" s="52" t="str">
        <f>IFERROR(VLOOKUP(Open[[#This Row],[TS SG O 29.04.23 Rang]],$AZ$7:$BA$101,2,0)*M$5," ")</f>
        <v xml:space="preserve"> </v>
      </c>
      <c r="N644" s="52" t="str">
        <f>IFERROR(VLOOKUP(Open[[#This Row],[TS ES O 11.06.23 Rang]],$AZ$7:$BA$101,2,0)*N$5," ")</f>
        <v xml:space="preserve"> </v>
      </c>
      <c r="O644" s="52" t="str">
        <f>IFERROR(VLOOKUP(Open[[#This Row],[TS SH O 24.06.23 Rang]],$AZ$7:$BA$101,2,0)*O$5," ")</f>
        <v xml:space="preserve"> </v>
      </c>
      <c r="P644" s="52" t="str">
        <f>IFERROR(VLOOKUP(Open[[#This Row],[TS LU O A 1.6.23 R]],$AZ$7:$BA$101,2,0)*P$5," ")</f>
        <v xml:space="preserve"> </v>
      </c>
      <c r="Q644" s="52" t="str">
        <f>IFERROR(VLOOKUP(Open[[#This Row],[TS LU O B 1.6.23 R]],$AZ$7:$BA$101,2,0)*Q$5," ")</f>
        <v xml:space="preserve"> </v>
      </c>
      <c r="R644" s="52" t="str">
        <f>IFERROR(VLOOKUP(Open[[#This Row],[TS ZH O/A 8.7.23 R]],$AZ$7:$BA$101,2,0)*R$5," ")</f>
        <v xml:space="preserve"> </v>
      </c>
      <c r="S644" s="148" t="str">
        <f>IFERROR(VLOOKUP(Open[[#This Row],[TS ZH O/B 8.7.23 R]],$AZ$7:$BA$101,2,0)*S$5," ")</f>
        <v xml:space="preserve"> </v>
      </c>
      <c r="T644" s="148" t="str">
        <f>IFERROR(VLOOKUP(Open[[#This Row],[TS BA O A 12.08.23 R]],$AZ$7:$BA$101,2,0)*T$5," ")</f>
        <v xml:space="preserve"> </v>
      </c>
      <c r="U644" s="148" t="str">
        <f>IFERROR(VLOOKUP(Open[[#This Row],[TS BA O B 12.08.23  R]],$AZ$7:$BA$101,2,0)*U$5," ")</f>
        <v xml:space="preserve"> </v>
      </c>
      <c r="V644" s="148" t="str">
        <f>IFERROR(VLOOKUP(Open[[#This Row],[SM LT O A 2.9.23 R]],$AZ$7:$BA$101,2,0)*V$5," ")</f>
        <v xml:space="preserve"> </v>
      </c>
      <c r="W644" s="148" t="str">
        <f>IFERROR(VLOOKUP(Open[[#This Row],[SM LT O B 2.9.23 R]],$AZ$7:$BA$101,2,0)*W$5," ")</f>
        <v xml:space="preserve"> </v>
      </c>
      <c r="X644" s="148" t="str">
        <f>IFERROR(VLOOKUP(Open[[#This Row],[TS LA O 16.9.23 R]],$AZ$7:$BA$101,2,0)*X$5," ")</f>
        <v xml:space="preserve"> </v>
      </c>
      <c r="Y644" s="148" t="str">
        <f>IFERROR(VLOOKUP(Open[[#This Row],[TS ZH O 8.10.23 R]],$AZ$7:$BA$101,2,0)*Y$5," ")</f>
        <v xml:space="preserve"> </v>
      </c>
      <c r="Z644" s="148" t="str">
        <f>IFERROR(VLOOKUP(Open[[#This Row],[TS ZH O/A 6.1.24 R]],$AZ$7:$BA$101,2,0)*Z$5," ")</f>
        <v xml:space="preserve"> </v>
      </c>
      <c r="AA644" s="148" t="str">
        <f>IFERROR(VLOOKUP(Open[[#This Row],[TS ZH O/B 6.1.24 R]],$AZ$7:$BA$101,2,0)*AA$5," ")</f>
        <v xml:space="preserve"> </v>
      </c>
      <c r="AB644" s="148" t="str">
        <f>IFERROR(VLOOKUP(Open[[#This Row],[TS SH O 13.1.24 R]],$AZ$7:$BA$101,2,0)*AB$5," ")</f>
        <v xml:space="preserve"> </v>
      </c>
      <c r="AC644">
        <v>0</v>
      </c>
      <c r="AD644">
        <v>0</v>
      </c>
      <c r="AE644">
        <v>0</v>
      </c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</row>
    <row r="645" spans="1:48">
      <c r="A645" s="53">
        <f>RANK(Open[[#This Row],[PR Punkte]],Open[PR Punkte],0)</f>
        <v>332</v>
      </c>
      <c r="B645">
        <f>IF(Open[[#This Row],[PR Rang beim letzten Turnier]]&gt;Open[[#This Row],[PR Rang]],1,IF(Open[[#This Row],[PR Rang beim letzten Turnier]]=Open[[#This Row],[PR Rang]],0,-1))</f>
        <v>0</v>
      </c>
      <c r="C645" s="53">
        <f>RANK(Open[[#This Row],[PR Punkte]],Open[PR Punkte],0)</f>
        <v>332</v>
      </c>
      <c r="D645" s="1" t="s">
        <v>183</v>
      </c>
      <c r="E645" s="1" t="s">
        <v>13</v>
      </c>
      <c r="F645" s="52">
        <f>SUM(Open[[#This Row],[PR 1]:[PR 3]])</f>
        <v>0</v>
      </c>
      <c r="G645" s="52">
        <f>LARGE(Open[[#This Row],[TS ZH O/B 26.03.23]:[PR3]],1)</f>
        <v>0</v>
      </c>
      <c r="H645" s="52">
        <f>LARGE(Open[[#This Row],[TS ZH O/B 26.03.23]:[PR3]],2)</f>
        <v>0</v>
      </c>
      <c r="I645" s="52">
        <f>LARGE(Open[[#This Row],[TS ZH O/B 26.03.23]:[PR3]],3)</f>
        <v>0</v>
      </c>
      <c r="J645" s="1">
        <f t="shared" si="18"/>
        <v>332</v>
      </c>
      <c r="K645" s="52">
        <f t="shared" si="19"/>
        <v>0</v>
      </c>
      <c r="L645" s="52" t="str">
        <f>IFERROR(VLOOKUP(Open[[#This Row],[TS ZH O/B 26.03.23 Rang]],$AZ$7:$BA$101,2,0)*L$5," ")</f>
        <v xml:space="preserve"> </v>
      </c>
      <c r="M645" s="52" t="str">
        <f>IFERROR(VLOOKUP(Open[[#This Row],[TS SG O 29.04.23 Rang]],$AZ$7:$BA$101,2,0)*M$5," ")</f>
        <v xml:space="preserve"> </v>
      </c>
      <c r="N645" s="52" t="str">
        <f>IFERROR(VLOOKUP(Open[[#This Row],[TS ES O 11.06.23 Rang]],$AZ$7:$BA$101,2,0)*N$5," ")</f>
        <v xml:space="preserve"> </v>
      </c>
      <c r="O645" s="52" t="str">
        <f>IFERROR(VLOOKUP(Open[[#This Row],[TS SH O 24.06.23 Rang]],$AZ$7:$BA$101,2,0)*O$5," ")</f>
        <v xml:space="preserve"> </v>
      </c>
      <c r="P645" s="52" t="str">
        <f>IFERROR(VLOOKUP(Open[[#This Row],[TS LU O A 1.6.23 R]],$AZ$7:$BA$101,2,0)*P$5," ")</f>
        <v xml:space="preserve"> </v>
      </c>
      <c r="Q645" s="52" t="str">
        <f>IFERROR(VLOOKUP(Open[[#This Row],[TS LU O B 1.6.23 R]],$AZ$7:$BA$101,2,0)*Q$5," ")</f>
        <v xml:space="preserve"> </v>
      </c>
      <c r="R645" s="52" t="str">
        <f>IFERROR(VLOOKUP(Open[[#This Row],[TS ZH O/A 8.7.23 R]],$AZ$7:$BA$101,2,0)*R$5," ")</f>
        <v xml:space="preserve"> </v>
      </c>
      <c r="S645" s="148" t="str">
        <f>IFERROR(VLOOKUP(Open[[#This Row],[TS ZH O/B 8.7.23 R]],$AZ$7:$BA$101,2,0)*S$5," ")</f>
        <v xml:space="preserve"> </v>
      </c>
      <c r="T645" s="148" t="str">
        <f>IFERROR(VLOOKUP(Open[[#This Row],[TS BA O A 12.08.23 R]],$AZ$7:$BA$101,2,0)*T$5," ")</f>
        <v xml:space="preserve"> </v>
      </c>
      <c r="U645" s="148" t="str">
        <f>IFERROR(VLOOKUP(Open[[#This Row],[TS BA O B 12.08.23  R]],$AZ$7:$BA$101,2,0)*U$5," ")</f>
        <v xml:space="preserve"> </v>
      </c>
      <c r="V645" s="148" t="str">
        <f>IFERROR(VLOOKUP(Open[[#This Row],[SM LT O A 2.9.23 R]],$AZ$7:$BA$101,2,0)*V$5," ")</f>
        <v xml:space="preserve"> </v>
      </c>
      <c r="W645" s="148" t="str">
        <f>IFERROR(VLOOKUP(Open[[#This Row],[SM LT O B 2.9.23 R]],$AZ$7:$BA$101,2,0)*W$5," ")</f>
        <v xml:space="preserve"> </v>
      </c>
      <c r="X645" s="148" t="str">
        <f>IFERROR(VLOOKUP(Open[[#This Row],[TS LA O 16.9.23 R]],$AZ$7:$BA$101,2,0)*X$5," ")</f>
        <v xml:space="preserve"> </v>
      </c>
      <c r="Y645" s="148" t="str">
        <f>IFERROR(VLOOKUP(Open[[#This Row],[TS ZH O 8.10.23 R]],$AZ$7:$BA$101,2,0)*Y$5," ")</f>
        <v xml:space="preserve"> </v>
      </c>
      <c r="Z645" s="148" t="str">
        <f>IFERROR(VLOOKUP(Open[[#This Row],[TS ZH O/A 6.1.24 R]],$AZ$7:$BA$101,2,0)*Z$5," ")</f>
        <v xml:space="preserve"> </v>
      </c>
      <c r="AA645" s="148" t="str">
        <f>IFERROR(VLOOKUP(Open[[#This Row],[TS ZH O/B 6.1.24 R]],$AZ$7:$BA$101,2,0)*AA$5," ")</f>
        <v xml:space="preserve"> </v>
      </c>
      <c r="AB645" s="148" t="str">
        <f>IFERROR(VLOOKUP(Open[[#This Row],[TS SH O 13.1.24 R]],$AZ$7:$BA$101,2,0)*AB$5," ")</f>
        <v xml:space="preserve"> </v>
      </c>
      <c r="AC645">
        <v>0</v>
      </c>
      <c r="AD645">
        <v>0</v>
      </c>
      <c r="AE645">
        <v>0</v>
      </c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</row>
    <row r="646" spans="1:48">
      <c r="A646" s="53">
        <f>RANK(Open[[#This Row],[PR Punkte]],Open[PR Punkte],0)</f>
        <v>332</v>
      </c>
      <c r="B646">
        <f>IF(Open[[#This Row],[PR Rang beim letzten Turnier]]&gt;Open[[#This Row],[PR Rang]],1,IF(Open[[#This Row],[PR Rang beim letzten Turnier]]=Open[[#This Row],[PR Rang]],0,-1))</f>
        <v>0</v>
      </c>
      <c r="C646" s="53">
        <f>RANK(Open[[#This Row],[PR Punkte]],Open[PR Punkte],0)</f>
        <v>332</v>
      </c>
      <c r="D646" s="7" t="s">
        <v>251</v>
      </c>
      <c r="E646" t="s">
        <v>13</v>
      </c>
      <c r="F646" s="52">
        <f>SUM(Open[[#This Row],[PR 1]:[PR 3]])</f>
        <v>0</v>
      </c>
      <c r="G646" s="52">
        <f>LARGE(Open[[#This Row],[TS ZH O/B 26.03.23]:[PR3]],1)</f>
        <v>0</v>
      </c>
      <c r="H646" s="52">
        <f>LARGE(Open[[#This Row],[TS ZH O/B 26.03.23]:[PR3]],2)</f>
        <v>0</v>
      </c>
      <c r="I646" s="52">
        <f>LARGE(Open[[#This Row],[TS ZH O/B 26.03.23]:[PR3]],3)</f>
        <v>0</v>
      </c>
      <c r="J646" s="1">
        <f t="shared" si="18"/>
        <v>332</v>
      </c>
      <c r="K646" s="52">
        <f t="shared" si="19"/>
        <v>0</v>
      </c>
      <c r="L646" s="52" t="str">
        <f>IFERROR(VLOOKUP(Open[[#This Row],[TS ZH O/B 26.03.23 Rang]],$AZ$7:$BA$101,2,0)*L$5," ")</f>
        <v xml:space="preserve"> </v>
      </c>
      <c r="M646" s="52" t="str">
        <f>IFERROR(VLOOKUP(Open[[#This Row],[TS SG O 29.04.23 Rang]],$AZ$7:$BA$101,2,0)*M$5," ")</f>
        <v xml:space="preserve"> </v>
      </c>
      <c r="N646" s="52" t="str">
        <f>IFERROR(VLOOKUP(Open[[#This Row],[TS ES O 11.06.23 Rang]],$AZ$7:$BA$101,2,0)*N$5," ")</f>
        <v xml:space="preserve"> </v>
      </c>
      <c r="O646" s="52" t="str">
        <f>IFERROR(VLOOKUP(Open[[#This Row],[TS SH O 24.06.23 Rang]],$AZ$7:$BA$101,2,0)*O$5," ")</f>
        <v xml:space="preserve"> </v>
      </c>
      <c r="P646" s="52" t="str">
        <f>IFERROR(VLOOKUP(Open[[#This Row],[TS LU O A 1.6.23 R]],$AZ$7:$BA$101,2,0)*P$5," ")</f>
        <v xml:space="preserve"> </v>
      </c>
      <c r="Q646" s="52" t="str">
        <f>IFERROR(VLOOKUP(Open[[#This Row],[TS LU O B 1.6.23 R]],$AZ$7:$BA$101,2,0)*Q$5," ")</f>
        <v xml:space="preserve"> </v>
      </c>
      <c r="R646" s="52" t="str">
        <f>IFERROR(VLOOKUP(Open[[#This Row],[TS ZH O/A 8.7.23 R]],$AZ$7:$BA$101,2,0)*R$5," ")</f>
        <v xml:space="preserve"> </v>
      </c>
      <c r="S646" s="148" t="str">
        <f>IFERROR(VLOOKUP(Open[[#This Row],[TS ZH O/B 8.7.23 R]],$AZ$7:$BA$101,2,0)*S$5," ")</f>
        <v xml:space="preserve"> </v>
      </c>
      <c r="T646" s="148" t="str">
        <f>IFERROR(VLOOKUP(Open[[#This Row],[TS BA O A 12.08.23 R]],$AZ$7:$BA$101,2,0)*T$5," ")</f>
        <v xml:space="preserve"> </v>
      </c>
      <c r="U646" s="148" t="str">
        <f>IFERROR(VLOOKUP(Open[[#This Row],[TS BA O B 12.08.23  R]],$AZ$7:$BA$101,2,0)*U$5," ")</f>
        <v xml:space="preserve"> </v>
      </c>
      <c r="V646" s="148" t="str">
        <f>IFERROR(VLOOKUP(Open[[#This Row],[SM LT O A 2.9.23 R]],$AZ$7:$BA$101,2,0)*V$5," ")</f>
        <v xml:space="preserve"> </v>
      </c>
      <c r="W646" s="148" t="str">
        <f>IFERROR(VLOOKUP(Open[[#This Row],[SM LT O B 2.9.23 R]],$AZ$7:$BA$101,2,0)*W$5," ")</f>
        <v xml:space="preserve"> </v>
      </c>
      <c r="X646" s="148" t="str">
        <f>IFERROR(VLOOKUP(Open[[#This Row],[TS LA O 16.9.23 R]],$AZ$7:$BA$101,2,0)*X$5," ")</f>
        <v xml:space="preserve"> </v>
      </c>
      <c r="Y646" s="148" t="str">
        <f>IFERROR(VLOOKUP(Open[[#This Row],[TS ZH O 8.10.23 R]],$AZ$7:$BA$101,2,0)*Y$5," ")</f>
        <v xml:space="preserve"> </v>
      </c>
      <c r="Z646" s="148" t="str">
        <f>IFERROR(VLOOKUP(Open[[#This Row],[TS ZH O/A 6.1.24 R]],$AZ$7:$BA$101,2,0)*Z$5," ")</f>
        <v xml:space="preserve"> </v>
      </c>
      <c r="AA646" s="148" t="str">
        <f>IFERROR(VLOOKUP(Open[[#This Row],[TS ZH O/B 6.1.24 R]],$AZ$7:$BA$101,2,0)*AA$5," ")</f>
        <v xml:space="preserve"> </v>
      </c>
      <c r="AB646" s="148" t="str">
        <f>IFERROR(VLOOKUP(Open[[#This Row],[TS SH O 13.1.24 R]],$AZ$7:$BA$101,2,0)*AB$5," ")</f>
        <v xml:space="preserve"> </v>
      </c>
      <c r="AC646">
        <v>0</v>
      </c>
      <c r="AD646">
        <v>0</v>
      </c>
      <c r="AE646">
        <v>0</v>
      </c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</row>
    <row r="647" spans="1:48">
      <c r="A647" s="53">
        <f>RANK(Open[[#This Row],[PR Punkte]],Open[PR Punkte],0)</f>
        <v>332</v>
      </c>
      <c r="B647">
        <f>IF(Open[[#This Row],[PR Rang beim letzten Turnier]]&gt;Open[[#This Row],[PR Rang]],1,IF(Open[[#This Row],[PR Rang beim letzten Turnier]]=Open[[#This Row],[PR Rang]],0,-1))</f>
        <v>0</v>
      </c>
      <c r="C647" s="53">
        <f>RANK(Open[[#This Row],[PR Punkte]],Open[PR Punkte],0)</f>
        <v>332</v>
      </c>
      <c r="D647" s="7" t="s">
        <v>241</v>
      </c>
      <c r="E647" t="s">
        <v>13</v>
      </c>
      <c r="F647" s="52">
        <f>SUM(Open[[#This Row],[PR 1]:[PR 3]])</f>
        <v>0</v>
      </c>
      <c r="G647" s="52">
        <f>LARGE(Open[[#This Row],[TS ZH O/B 26.03.23]:[PR3]],1)</f>
        <v>0</v>
      </c>
      <c r="H647" s="52">
        <f>LARGE(Open[[#This Row],[TS ZH O/B 26.03.23]:[PR3]],2)</f>
        <v>0</v>
      </c>
      <c r="I647" s="52">
        <f>LARGE(Open[[#This Row],[TS ZH O/B 26.03.23]:[PR3]],3)</f>
        <v>0</v>
      </c>
      <c r="J647" s="1">
        <f t="shared" ref="J647:J710" si="20">RANK(K647,$K$7:$K$944,0)</f>
        <v>332</v>
      </c>
      <c r="K647" s="52">
        <f t="shared" ref="K647:K710" si="21">SUM(L647:AE647)</f>
        <v>0</v>
      </c>
      <c r="L647" s="52" t="str">
        <f>IFERROR(VLOOKUP(Open[[#This Row],[TS ZH O/B 26.03.23 Rang]],$AZ$7:$BA$101,2,0)*L$5," ")</f>
        <v xml:space="preserve"> </v>
      </c>
      <c r="M647" s="52" t="str">
        <f>IFERROR(VLOOKUP(Open[[#This Row],[TS SG O 29.04.23 Rang]],$AZ$7:$BA$101,2,0)*M$5," ")</f>
        <v xml:space="preserve"> </v>
      </c>
      <c r="N647" s="52" t="str">
        <f>IFERROR(VLOOKUP(Open[[#This Row],[TS ES O 11.06.23 Rang]],$AZ$7:$BA$101,2,0)*N$5," ")</f>
        <v xml:space="preserve"> </v>
      </c>
      <c r="O647" s="52" t="str">
        <f>IFERROR(VLOOKUP(Open[[#This Row],[TS SH O 24.06.23 Rang]],$AZ$7:$BA$101,2,0)*O$5," ")</f>
        <v xml:space="preserve"> </v>
      </c>
      <c r="P647" s="52" t="str">
        <f>IFERROR(VLOOKUP(Open[[#This Row],[TS LU O A 1.6.23 R]],$AZ$7:$BA$101,2,0)*P$5," ")</f>
        <v xml:space="preserve"> </v>
      </c>
      <c r="Q647" s="52" t="str">
        <f>IFERROR(VLOOKUP(Open[[#This Row],[TS LU O B 1.6.23 R]],$AZ$7:$BA$101,2,0)*Q$5," ")</f>
        <v xml:space="preserve"> </v>
      </c>
      <c r="R647" s="52" t="str">
        <f>IFERROR(VLOOKUP(Open[[#This Row],[TS ZH O/A 8.7.23 R]],$AZ$7:$BA$101,2,0)*R$5," ")</f>
        <v xml:space="preserve"> </v>
      </c>
      <c r="S647" s="148" t="str">
        <f>IFERROR(VLOOKUP(Open[[#This Row],[TS ZH O/B 8.7.23 R]],$AZ$7:$BA$101,2,0)*S$5," ")</f>
        <v xml:space="preserve"> </v>
      </c>
      <c r="T647" s="148" t="str">
        <f>IFERROR(VLOOKUP(Open[[#This Row],[TS BA O A 12.08.23 R]],$AZ$7:$BA$101,2,0)*T$5," ")</f>
        <v xml:space="preserve"> </v>
      </c>
      <c r="U647" s="148" t="str">
        <f>IFERROR(VLOOKUP(Open[[#This Row],[TS BA O B 12.08.23  R]],$AZ$7:$BA$101,2,0)*U$5," ")</f>
        <v xml:space="preserve"> </v>
      </c>
      <c r="V647" s="148" t="str">
        <f>IFERROR(VLOOKUP(Open[[#This Row],[SM LT O A 2.9.23 R]],$AZ$7:$BA$101,2,0)*V$5," ")</f>
        <v xml:space="preserve"> </v>
      </c>
      <c r="W647" s="148" t="str">
        <f>IFERROR(VLOOKUP(Open[[#This Row],[SM LT O B 2.9.23 R]],$AZ$7:$BA$101,2,0)*W$5," ")</f>
        <v xml:space="preserve"> </v>
      </c>
      <c r="X647" s="148" t="str">
        <f>IFERROR(VLOOKUP(Open[[#This Row],[TS LA O 16.9.23 R]],$AZ$7:$BA$101,2,0)*X$5," ")</f>
        <v xml:space="preserve"> </v>
      </c>
      <c r="Y647" s="148" t="str">
        <f>IFERROR(VLOOKUP(Open[[#This Row],[TS ZH O 8.10.23 R]],$AZ$7:$BA$101,2,0)*Y$5," ")</f>
        <v xml:space="preserve"> </v>
      </c>
      <c r="Z647" s="148" t="str">
        <f>IFERROR(VLOOKUP(Open[[#This Row],[TS ZH O/A 6.1.24 R]],$AZ$7:$BA$101,2,0)*Z$5," ")</f>
        <v xml:space="preserve"> </v>
      </c>
      <c r="AA647" s="148" t="str">
        <f>IFERROR(VLOOKUP(Open[[#This Row],[TS ZH O/B 6.1.24 R]],$AZ$7:$BA$101,2,0)*AA$5," ")</f>
        <v xml:space="preserve"> </v>
      </c>
      <c r="AB647" s="148" t="str">
        <f>IFERROR(VLOOKUP(Open[[#This Row],[TS SH O 13.1.24 R]],$AZ$7:$BA$101,2,0)*AB$5," ")</f>
        <v xml:space="preserve"> </v>
      </c>
      <c r="AC647">
        <v>0</v>
      </c>
      <c r="AD647">
        <v>0</v>
      </c>
      <c r="AE647">
        <v>0</v>
      </c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</row>
    <row r="648" spans="1:48">
      <c r="A648" s="53">
        <f>RANK(Open[[#This Row],[PR Punkte]],Open[PR Punkte],0)</f>
        <v>332</v>
      </c>
      <c r="B648">
        <f>IF(Open[[#This Row],[PR Rang beim letzten Turnier]]&gt;Open[[#This Row],[PR Rang]],1,IF(Open[[#This Row],[PR Rang beim letzten Turnier]]=Open[[#This Row],[PR Rang]],0,-1))</f>
        <v>0</v>
      </c>
      <c r="C648" s="53">
        <f>RANK(Open[[#This Row],[PR Punkte]],Open[PR Punkte],0)</f>
        <v>332</v>
      </c>
      <c r="D648" s="7" t="s">
        <v>250</v>
      </c>
      <c r="E648" t="s">
        <v>13</v>
      </c>
      <c r="F648" s="52">
        <f>SUM(Open[[#This Row],[PR 1]:[PR 3]])</f>
        <v>0</v>
      </c>
      <c r="G648" s="52">
        <f>LARGE(Open[[#This Row],[TS ZH O/B 26.03.23]:[PR3]],1)</f>
        <v>0</v>
      </c>
      <c r="H648" s="52">
        <f>LARGE(Open[[#This Row],[TS ZH O/B 26.03.23]:[PR3]],2)</f>
        <v>0</v>
      </c>
      <c r="I648" s="52">
        <f>LARGE(Open[[#This Row],[TS ZH O/B 26.03.23]:[PR3]],3)</f>
        <v>0</v>
      </c>
      <c r="J648" s="1">
        <f t="shared" si="20"/>
        <v>332</v>
      </c>
      <c r="K648" s="52">
        <f t="shared" si="21"/>
        <v>0</v>
      </c>
      <c r="L648" s="52" t="str">
        <f>IFERROR(VLOOKUP(Open[[#This Row],[TS ZH O/B 26.03.23 Rang]],$AZ$7:$BA$101,2,0)*L$5," ")</f>
        <v xml:space="preserve"> </v>
      </c>
      <c r="M648" s="52" t="str">
        <f>IFERROR(VLOOKUP(Open[[#This Row],[TS SG O 29.04.23 Rang]],$AZ$7:$BA$101,2,0)*M$5," ")</f>
        <v xml:space="preserve"> </v>
      </c>
      <c r="N648" s="52" t="str">
        <f>IFERROR(VLOOKUP(Open[[#This Row],[TS ES O 11.06.23 Rang]],$AZ$7:$BA$101,2,0)*N$5," ")</f>
        <v xml:space="preserve"> </v>
      </c>
      <c r="O648" s="52" t="str">
        <f>IFERROR(VLOOKUP(Open[[#This Row],[TS SH O 24.06.23 Rang]],$AZ$7:$BA$101,2,0)*O$5," ")</f>
        <v xml:space="preserve"> </v>
      </c>
      <c r="P648" s="52" t="str">
        <f>IFERROR(VLOOKUP(Open[[#This Row],[TS LU O A 1.6.23 R]],$AZ$7:$BA$101,2,0)*P$5," ")</f>
        <v xml:space="preserve"> </v>
      </c>
      <c r="Q648" s="52" t="str">
        <f>IFERROR(VLOOKUP(Open[[#This Row],[TS LU O B 1.6.23 R]],$AZ$7:$BA$101,2,0)*Q$5," ")</f>
        <v xml:space="preserve"> </v>
      </c>
      <c r="R648" s="52" t="str">
        <f>IFERROR(VLOOKUP(Open[[#This Row],[TS ZH O/A 8.7.23 R]],$AZ$7:$BA$101,2,0)*R$5," ")</f>
        <v xml:space="preserve"> </v>
      </c>
      <c r="S648" s="148" t="str">
        <f>IFERROR(VLOOKUP(Open[[#This Row],[TS ZH O/B 8.7.23 R]],$AZ$7:$BA$101,2,0)*S$5," ")</f>
        <v xml:space="preserve"> </v>
      </c>
      <c r="T648" s="148" t="str">
        <f>IFERROR(VLOOKUP(Open[[#This Row],[TS BA O A 12.08.23 R]],$AZ$7:$BA$101,2,0)*T$5," ")</f>
        <v xml:space="preserve"> </v>
      </c>
      <c r="U648" s="148" t="str">
        <f>IFERROR(VLOOKUP(Open[[#This Row],[TS BA O B 12.08.23  R]],$AZ$7:$BA$101,2,0)*U$5," ")</f>
        <v xml:space="preserve"> </v>
      </c>
      <c r="V648" s="148" t="str">
        <f>IFERROR(VLOOKUP(Open[[#This Row],[SM LT O A 2.9.23 R]],$AZ$7:$BA$101,2,0)*V$5," ")</f>
        <v xml:space="preserve"> </v>
      </c>
      <c r="W648" s="148" t="str">
        <f>IFERROR(VLOOKUP(Open[[#This Row],[SM LT O B 2.9.23 R]],$AZ$7:$BA$101,2,0)*W$5," ")</f>
        <v xml:space="preserve"> </v>
      </c>
      <c r="X648" s="148" t="str">
        <f>IFERROR(VLOOKUP(Open[[#This Row],[TS LA O 16.9.23 R]],$AZ$7:$BA$101,2,0)*X$5," ")</f>
        <v xml:space="preserve"> </v>
      </c>
      <c r="Y648" s="148" t="str">
        <f>IFERROR(VLOOKUP(Open[[#This Row],[TS ZH O 8.10.23 R]],$AZ$7:$BA$101,2,0)*Y$5," ")</f>
        <v xml:space="preserve"> </v>
      </c>
      <c r="Z648" s="148" t="str">
        <f>IFERROR(VLOOKUP(Open[[#This Row],[TS ZH O/A 6.1.24 R]],$AZ$7:$BA$101,2,0)*Z$5," ")</f>
        <v xml:space="preserve"> </v>
      </c>
      <c r="AA648" s="148" t="str">
        <f>IFERROR(VLOOKUP(Open[[#This Row],[TS ZH O/B 6.1.24 R]],$AZ$7:$BA$101,2,0)*AA$5," ")</f>
        <v xml:space="preserve"> </v>
      </c>
      <c r="AB648" s="148" t="str">
        <f>IFERROR(VLOOKUP(Open[[#This Row],[TS SH O 13.1.24 R]],$AZ$7:$BA$101,2,0)*AB$5," ")</f>
        <v xml:space="preserve"> </v>
      </c>
      <c r="AC648">
        <v>0</v>
      </c>
      <c r="AD648">
        <v>0</v>
      </c>
      <c r="AE648">
        <v>0</v>
      </c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</row>
    <row r="649" spans="1:48">
      <c r="A649" s="53">
        <f>RANK(Open[[#This Row],[PR Punkte]],Open[PR Punkte],0)</f>
        <v>332</v>
      </c>
      <c r="B649">
        <f>IF(Open[[#This Row],[PR Rang beim letzten Turnier]]&gt;Open[[#This Row],[PR Rang]],1,IF(Open[[#This Row],[PR Rang beim letzten Turnier]]=Open[[#This Row],[PR Rang]],0,-1))</f>
        <v>0</v>
      </c>
      <c r="C649" s="53">
        <f>RANK(Open[[#This Row],[PR Punkte]],Open[PR Punkte],0)</f>
        <v>332</v>
      </c>
      <c r="D649" s="1" t="s">
        <v>457</v>
      </c>
      <c r="E649" s="1" t="s">
        <v>15</v>
      </c>
      <c r="F649" s="99">
        <f>SUM(Open[[#This Row],[PR 1]:[PR 3]])</f>
        <v>0</v>
      </c>
      <c r="G649" s="52">
        <f>LARGE(Open[[#This Row],[TS ZH O/B 26.03.23]:[PR3]],1)</f>
        <v>0</v>
      </c>
      <c r="H649" s="52">
        <f>LARGE(Open[[#This Row],[TS ZH O/B 26.03.23]:[PR3]],2)</f>
        <v>0</v>
      </c>
      <c r="I649" s="52">
        <f>LARGE(Open[[#This Row],[TS ZH O/B 26.03.23]:[PR3]],3)</f>
        <v>0</v>
      </c>
      <c r="J649" s="1">
        <f t="shared" si="20"/>
        <v>332</v>
      </c>
      <c r="K649" s="52">
        <f t="shared" si="21"/>
        <v>0</v>
      </c>
      <c r="L649" s="52" t="str">
        <f>IFERROR(VLOOKUP(Open[[#This Row],[TS ZH O/B 26.03.23 Rang]],$AZ$7:$BA$101,2,0)*L$5," ")</f>
        <v xml:space="preserve"> </v>
      </c>
      <c r="M649" s="52" t="str">
        <f>IFERROR(VLOOKUP(Open[[#This Row],[TS SG O 29.04.23 Rang]],$AZ$7:$BA$101,2,0)*M$5," ")</f>
        <v xml:space="preserve"> </v>
      </c>
      <c r="N649" s="52" t="str">
        <f>IFERROR(VLOOKUP(Open[[#This Row],[TS ES O 11.06.23 Rang]],$AZ$7:$BA$101,2,0)*N$5," ")</f>
        <v xml:space="preserve"> </v>
      </c>
      <c r="O649" s="52" t="str">
        <f>IFERROR(VLOOKUP(Open[[#This Row],[TS SH O 24.06.23 Rang]],$AZ$7:$BA$101,2,0)*O$5," ")</f>
        <v xml:space="preserve"> </v>
      </c>
      <c r="P649" s="52" t="str">
        <f>IFERROR(VLOOKUP(Open[[#This Row],[TS LU O A 1.6.23 R]],$AZ$7:$BA$101,2,0)*P$5," ")</f>
        <v xml:space="preserve"> </v>
      </c>
      <c r="Q649" s="52" t="str">
        <f>IFERROR(VLOOKUP(Open[[#This Row],[TS LU O B 1.6.23 R]],$AZ$7:$BA$101,2,0)*Q$5," ")</f>
        <v xml:space="preserve"> </v>
      </c>
      <c r="R649" s="52" t="str">
        <f>IFERROR(VLOOKUP(Open[[#This Row],[TS ZH O/A 8.7.23 R]],$AZ$7:$BA$101,2,0)*R$5," ")</f>
        <v xml:space="preserve"> </v>
      </c>
      <c r="S649" s="148" t="str">
        <f>IFERROR(VLOOKUP(Open[[#This Row],[TS ZH O/B 8.7.23 R]],$AZ$7:$BA$101,2,0)*S$5," ")</f>
        <v xml:space="preserve"> </v>
      </c>
      <c r="T649" s="148" t="str">
        <f>IFERROR(VLOOKUP(Open[[#This Row],[TS BA O A 12.08.23 R]],$AZ$7:$BA$101,2,0)*T$5," ")</f>
        <v xml:space="preserve"> </v>
      </c>
      <c r="U649" s="148" t="str">
        <f>IFERROR(VLOOKUP(Open[[#This Row],[TS BA O B 12.08.23  R]],$AZ$7:$BA$101,2,0)*U$5," ")</f>
        <v xml:space="preserve"> </v>
      </c>
      <c r="V649" s="148" t="str">
        <f>IFERROR(VLOOKUP(Open[[#This Row],[SM LT O A 2.9.23 R]],$AZ$7:$BA$101,2,0)*V$5," ")</f>
        <v xml:space="preserve"> </v>
      </c>
      <c r="W649" s="148" t="str">
        <f>IFERROR(VLOOKUP(Open[[#This Row],[SM LT O B 2.9.23 R]],$AZ$7:$BA$101,2,0)*W$5," ")</f>
        <v xml:space="preserve"> </v>
      </c>
      <c r="X649" s="148" t="str">
        <f>IFERROR(VLOOKUP(Open[[#This Row],[TS LA O 16.9.23 R]],$AZ$7:$BA$101,2,0)*X$5," ")</f>
        <v xml:space="preserve"> </v>
      </c>
      <c r="Y649" s="148" t="str">
        <f>IFERROR(VLOOKUP(Open[[#This Row],[TS ZH O 8.10.23 R]],$AZ$7:$BA$101,2,0)*Y$5," ")</f>
        <v xml:space="preserve"> </v>
      </c>
      <c r="Z649" s="148" t="str">
        <f>IFERROR(VLOOKUP(Open[[#This Row],[TS ZH O/A 6.1.24 R]],$AZ$7:$BA$101,2,0)*Z$5," ")</f>
        <v xml:space="preserve"> </v>
      </c>
      <c r="AA649" s="148" t="str">
        <f>IFERROR(VLOOKUP(Open[[#This Row],[TS ZH O/B 6.1.24 R]],$AZ$7:$BA$101,2,0)*AA$5," ")</f>
        <v xml:space="preserve"> </v>
      </c>
      <c r="AB649" s="148" t="str">
        <f>IFERROR(VLOOKUP(Open[[#This Row],[TS SH O 13.1.24 R]],$AZ$7:$BA$101,2,0)*AB$5," ")</f>
        <v xml:space="preserve"> </v>
      </c>
      <c r="AC649">
        <v>0</v>
      </c>
      <c r="AD649">
        <v>0</v>
      </c>
      <c r="AE649">
        <v>0</v>
      </c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</row>
    <row r="650" spans="1:48">
      <c r="A650" s="53">
        <f>RANK(Open[[#This Row],[PR Punkte]],Open[PR Punkte],0)</f>
        <v>332</v>
      </c>
      <c r="B650">
        <f>IF(Open[[#This Row],[PR Rang beim letzten Turnier]]&gt;Open[[#This Row],[PR Rang]],1,IF(Open[[#This Row],[PR Rang beim letzten Turnier]]=Open[[#This Row],[PR Rang]],0,-1))</f>
        <v>0</v>
      </c>
      <c r="C650" s="53">
        <f>RANK(Open[[#This Row],[PR Punkte]],Open[PR Punkte],0)</f>
        <v>332</v>
      </c>
      <c r="D650" s="1" t="s">
        <v>163</v>
      </c>
      <c r="E650" s="1" t="s">
        <v>15</v>
      </c>
      <c r="F650" s="52">
        <f>SUM(Open[[#This Row],[PR 1]:[PR 3]])</f>
        <v>0</v>
      </c>
      <c r="G650" s="52">
        <f>LARGE(Open[[#This Row],[TS ZH O/B 26.03.23]:[PR3]],1)</f>
        <v>0</v>
      </c>
      <c r="H650" s="52">
        <f>LARGE(Open[[#This Row],[TS ZH O/B 26.03.23]:[PR3]],2)</f>
        <v>0</v>
      </c>
      <c r="I650" s="52">
        <f>LARGE(Open[[#This Row],[TS ZH O/B 26.03.23]:[PR3]],3)</f>
        <v>0</v>
      </c>
      <c r="J650" s="1">
        <f t="shared" si="20"/>
        <v>332</v>
      </c>
      <c r="K650" s="52">
        <f t="shared" si="21"/>
        <v>0</v>
      </c>
      <c r="L650" s="52" t="str">
        <f>IFERROR(VLOOKUP(Open[[#This Row],[TS ZH O/B 26.03.23 Rang]],$AZ$7:$BA$101,2,0)*L$5," ")</f>
        <v xml:space="preserve"> </v>
      </c>
      <c r="M650" s="52" t="str">
        <f>IFERROR(VLOOKUP(Open[[#This Row],[TS SG O 29.04.23 Rang]],$AZ$7:$BA$101,2,0)*M$5," ")</f>
        <v xml:space="preserve"> </v>
      </c>
      <c r="N650" s="52" t="str">
        <f>IFERROR(VLOOKUP(Open[[#This Row],[TS ES O 11.06.23 Rang]],$AZ$7:$BA$101,2,0)*N$5," ")</f>
        <v xml:space="preserve"> </v>
      </c>
      <c r="O650" s="52" t="str">
        <f>IFERROR(VLOOKUP(Open[[#This Row],[TS SH O 24.06.23 Rang]],$AZ$7:$BA$101,2,0)*O$5," ")</f>
        <v xml:space="preserve"> </v>
      </c>
      <c r="P650" s="52" t="str">
        <f>IFERROR(VLOOKUP(Open[[#This Row],[TS LU O A 1.6.23 R]],$AZ$7:$BA$101,2,0)*P$5," ")</f>
        <v xml:space="preserve"> </v>
      </c>
      <c r="Q650" s="52" t="str">
        <f>IFERROR(VLOOKUP(Open[[#This Row],[TS LU O B 1.6.23 R]],$AZ$7:$BA$101,2,0)*Q$5," ")</f>
        <v xml:space="preserve"> </v>
      </c>
      <c r="R650" s="52" t="str">
        <f>IFERROR(VLOOKUP(Open[[#This Row],[TS ZH O/A 8.7.23 R]],$AZ$7:$BA$101,2,0)*R$5," ")</f>
        <v xml:space="preserve"> </v>
      </c>
      <c r="S650" s="148" t="str">
        <f>IFERROR(VLOOKUP(Open[[#This Row],[TS ZH O/B 8.7.23 R]],$AZ$7:$BA$101,2,0)*S$5," ")</f>
        <v xml:space="preserve"> </v>
      </c>
      <c r="T650" s="148" t="str">
        <f>IFERROR(VLOOKUP(Open[[#This Row],[TS BA O A 12.08.23 R]],$AZ$7:$BA$101,2,0)*T$5," ")</f>
        <v xml:space="preserve"> </v>
      </c>
      <c r="U650" s="148" t="str">
        <f>IFERROR(VLOOKUP(Open[[#This Row],[TS BA O B 12.08.23  R]],$AZ$7:$BA$101,2,0)*U$5," ")</f>
        <v xml:space="preserve"> </v>
      </c>
      <c r="V650" s="148" t="str">
        <f>IFERROR(VLOOKUP(Open[[#This Row],[SM LT O A 2.9.23 R]],$AZ$7:$BA$101,2,0)*V$5," ")</f>
        <v xml:space="preserve"> </v>
      </c>
      <c r="W650" s="148" t="str">
        <f>IFERROR(VLOOKUP(Open[[#This Row],[SM LT O B 2.9.23 R]],$AZ$7:$BA$101,2,0)*W$5," ")</f>
        <v xml:space="preserve"> </v>
      </c>
      <c r="X650" s="148" t="str">
        <f>IFERROR(VLOOKUP(Open[[#This Row],[TS LA O 16.9.23 R]],$AZ$7:$BA$101,2,0)*X$5," ")</f>
        <v xml:space="preserve"> </v>
      </c>
      <c r="Y650" s="148" t="str">
        <f>IFERROR(VLOOKUP(Open[[#This Row],[TS ZH O 8.10.23 R]],$AZ$7:$BA$101,2,0)*Y$5," ")</f>
        <v xml:space="preserve"> </v>
      </c>
      <c r="Z650" s="148" t="str">
        <f>IFERROR(VLOOKUP(Open[[#This Row],[TS ZH O/A 6.1.24 R]],$AZ$7:$BA$101,2,0)*Z$5," ")</f>
        <v xml:space="preserve"> </v>
      </c>
      <c r="AA650" s="148" t="str">
        <f>IFERROR(VLOOKUP(Open[[#This Row],[TS ZH O/B 6.1.24 R]],$AZ$7:$BA$101,2,0)*AA$5," ")</f>
        <v xml:space="preserve"> </v>
      </c>
      <c r="AB650" s="148" t="str">
        <f>IFERROR(VLOOKUP(Open[[#This Row],[TS SH O 13.1.24 R]],$AZ$7:$BA$101,2,0)*AB$5," ")</f>
        <v xml:space="preserve"> </v>
      </c>
      <c r="AC650">
        <v>0</v>
      </c>
      <c r="AD650">
        <v>0</v>
      </c>
      <c r="AE650">
        <v>0</v>
      </c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</row>
    <row r="651" spans="1:48">
      <c r="A651" s="53">
        <f>RANK(Open[[#This Row],[PR Punkte]],Open[PR Punkte],0)</f>
        <v>332</v>
      </c>
      <c r="B651">
        <f>IF(Open[[#This Row],[PR Rang beim letzten Turnier]]&gt;Open[[#This Row],[PR Rang]],1,IF(Open[[#This Row],[PR Rang beim letzten Turnier]]=Open[[#This Row],[PR Rang]],0,-1))</f>
        <v>0</v>
      </c>
      <c r="C651" s="53">
        <f>RANK(Open[[#This Row],[PR Punkte]],Open[PR Punkte],0)</f>
        <v>332</v>
      </c>
      <c r="D651" s="7" t="s">
        <v>204</v>
      </c>
      <c r="E651" t="s">
        <v>15</v>
      </c>
      <c r="F651" s="52">
        <f>SUM(Open[[#This Row],[PR 1]:[PR 3]])</f>
        <v>0</v>
      </c>
      <c r="G651" s="52">
        <f>LARGE(Open[[#This Row],[TS ZH O/B 26.03.23]:[PR3]],1)</f>
        <v>0</v>
      </c>
      <c r="H651" s="52">
        <f>LARGE(Open[[#This Row],[TS ZH O/B 26.03.23]:[PR3]],2)</f>
        <v>0</v>
      </c>
      <c r="I651" s="52">
        <f>LARGE(Open[[#This Row],[TS ZH O/B 26.03.23]:[PR3]],3)</f>
        <v>0</v>
      </c>
      <c r="J651" s="1">
        <f t="shared" si="20"/>
        <v>332</v>
      </c>
      <c r="K651" s="52">
        <f t="shared" si="21"/>
        <v>0</v>
      </c>
      <c r="L651" s="52" t="str">
        <f>IFERROR(VLOOKUP(Open[[#This Row],[TS ZH O/B 26.03.23 Rang]],$AZ$7:$BA$101,2,0)*L$5," ")</f>
        <v xml:space="preserve"> </v>
      </c>
      <c r="M651" s="52" t="str">
        <f>IFERROR(VLOOKUP(Open[[#This Row],[TS SG O 29.04.23 Rang]],$AZ$7:$BA$101,2,0)*M$5," ")</f>
        <v xml:space="preserve"> </v>
      </c>
      <c r="N651" s="52" t="str">
        <f>IFERROR(VLOOKUP(Open[[#This Row],[TS ES O 11.06.23 Rang]],$AZ$7:$BA$101,2,0)*N$5," ")</f>
        <v xml:space="preserve"> </v>
      </c>
      <c r="O651" s="52" t="str">
        <f>IFERROR(VLOOKUP(Open[[#This Row],[TS SH O 24.06.23 Rang]],$AZ$7:$BA$101,2,0)*O$5," ")</f>
        <v xml:space="preserve"> </v>
      </c>
      <c r="P651" s="52" t="str">
        <f>IFERROR(VLOOKUP(Open[[#This Row],[TS LU O A 1.6.23 R]],$AZ$7:$BA$101,2,0)*P$5," ")</f>
        <v xml:space="preserve"> </v>
      </c>
      <c r="Q651" s="52" t="str">
        <f>IFERROR(VLOOKUP(Open[[#This Row],[TS LU O B 1.6.23 R]],$AZ$7:$BA$101,2,0)*Q$5," ")</f>
        <v xml:space="preserve"> </v>
      </c>
      <c r="R651" s="52" t="str">
        <f>IFERROR(VLOOKUP(Open[[#This Row],[TS ZH O/A 8.7.23 R]],$AZ$7:$BA$101,2,0)*R$5," ")</f>
        <v xml:space="preserve"> </v>
      </c>
      <c r="S651" s="148" t="str">
        <f>IFERROR(VLOOKUP(Open[[#This Row],[TS ZH O/B 8.7.23 R]],$AZ$7:$BA$101,2,0)*S$5," ")</f>
        <v xml:space="preserve"> </v>
      </c>
      <c r="T651" s="148" t="str">
        <f>IFERROR(VLOOKUP(Open[[#This Row],[TS BA O A 12.08.23 R]],$AZ$7:$BA$101,2,0)*T$5," ")</f>
        <v xml:space="preserve"> </v>
      </c>
      <c r="U651" s="148" t="str">
        <f>IFERROR(VLOOKUP(Open[[#This Row],[TS BA O B 12.08.23  R]],$AZ$7:$BA$101,2,0)*U$5," ")</f>
        <v xml:space="preserve"> </v>
      </c>
      <c r="V651" s="148" t="str">
        <f>IFERROR(VLOOKUP(Open[[#This Row],[SM LT O A 2.9.23 R]],$AZ$7:$BA$101,2,0)*V$5," ")</f>
        <v xml:space="preserve"> </v>
      </c>
      <c r="W651" s="148" t="str">
        <f>IFERROR(VLOOKUP(Open[[#This Row],[SM LT O B 2.9.23 R]],$AZ$7:$BA$101,2,0)*W$5," ")</f>
        <v xml:space="preserve"> </v>
      </c>
      <c r="X651" s="148" t="str">
        <f>IFERROR(VLOOKUP(Open[[#This Row],[TS LA O 16.9.23 R]],$AZ$7:$BA$101,2,0)*X$5," ")</f>
        <v xml:space="preserve"> </v>
      </c>
      <c r="Y651" s="148" t="str">
        <f>IFERROR(VLOOKUP(Open[[#This Row],[TS ZH O 8.10.23 R]],$AZ$7:$BA$101,2,0)*Y$5," ")</f>
        <v xml:space="preserve"> </v>
      </c>
      <c r="Z651" s="148" t="str">
        <f>IFERROR(VLOOKUP(Open[[#This Row],[TS ZH O/A 6.1.24 R]],$AZ$7:$BA$101,2,0)*Z$5," ")</f>
        <v xml:space="preserve"> </v>
      </c>
      <c r="AA651" s="148" t="str">
        <f>IFERROR(VLOOKUP(Open[[#This Row],[TS ZH O/B 6.1.24 R]],$AZ$7:$BA$101,2,0)*AA$5," ")</f>
        <v xml:space="preserve"> </v>
      </c>
      <c r="AB651" s="148" t="str">
        <f>IFERROR(VLOOKUP(Open[[#This Row],[TS SH O 13.1.24 R]],$AZ$7:$BA$101,2,0)*AB$5," ")</f>
        <v xml:space="preserve"> </v>
      </c>
      <c r="AC651">
        <v>0</v>
      </c>
      <c r="AD651">
        <v>0</v>
      </c>
      <c r="AE651">
        <v>0</v>
      </c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</row>
    <row r="652" spans="1:48">
      <c r="A652" s="53">
        <f>RANK(Open[[#This Row],[PR Punkte]],Open[PR Punkte],0)</f>
        <v>332</v>
      </c>
      <c r="B652">
        <f>IF(Open[[#This Row],[PR Rang beim letzten Turnier]]&gt;Open[[#This Row],[PR Rang]],1,IF(Open[[#This Row],[PR Rang beim letzten Turnier]]=Open[[#This Row],[PR Rang]],0,-1))</f>
        <v>0</v>
      </c>
      <c r="C652" s="53">
        <f>RANK(Open[[#This Row],[PR Punkte]],Open[PR Punkte],0)</f>
        <v>332</v>
      </c>
      <c r="D652" s="7" t="s">
        <v>266</v>
      </c>
      <c r="E652" t="s">
        <v>6</v>
      </c>
      <c r="F652" s="52">
        <f>SUM(Open[[#This Row],[PR 1]:[PR 3]])</f>
        <v>0</v>
      </c>
      <c r="G652" s="52">
        <f>LARGE(Open[[#This Row],[TS ZH O/B 26.03.23]:[PR3]],1)</f>
        <v>0</v>
      </c>
      <c r="H652" s="52">
        <f>LARGE(Open[[#This Row],[TS ZH O/B 26.03.23]:[PR3]],2)</f>
        <v>0</v>
      </c>
      <c r="I652" s="52">
        <f>LARGE(Open[[#This Row],[TS ZH O/B 26.03.23]:[PR3]],3)</f>
        <v>0</v>
      </c>
      <c r="J652" s="1">
        <f t="shared" si="20"/>
        <v>332</v>
      </c>
      <c r="K652" s="52">
        <f t="shared" si="21"/>
        <v>0</v>
      </c>
      <c r="L652" s="52" t="str">
        <f>IFERROR(VLOOKUP(Open[[#This Row],[TS ZH O/B 26.03.23 Rang]],$AZ$7:$BA$101,2,0)*L$5," ")</f>
        <v xml:space="preserve"> </v>
      </c>
      <c r="M652" s="52" t="str">
        <f>IFERROR(VLOOKUP(Open[[#This Row],[TS SG O 29.04.23 Rang]],$AZ$7:$BA$101,2,0)*M$5," ")</f>
        <v xml:space="preserve"> </v>
      </c>
      <c r="N652" s="52" t="str">
        <f>IFERROR(VLOOKUP(Open[[#This Row],[TS ES O 11.06.23 Rang]],$AZ$7:$BA$101,2,0)*N$5," ")</f>
        <v xml:space="preserve"> </v>
      </c>
      <c r="O652" s="52" t="str">
        <f>IFERROR(VLOOKUP(Open[[#This Row],[TS SH O 24.06.23 Rang]],$AZ$7:$BA$101,2,0)*O$5," ")</f>
        <v xml:space="preserve"> </v>
      </c>
      <c r="P652" s="52" t="str">
        <f>IFERROR(VLOOKUP(Open[[#This Row],[TS LU O A 1.6.23 R]],$AZ$7:$BA$101,2,0)*P$5," ")</f>
        <v xml:space="preserve"> </v>
      </c>
      <c r="Q652" s="52" t="str">
        <f>IFERROR(VLOOKUP(Open[[#This Row],[TS LU O B 1.6.23 R]],$AZ$7:$BA$101,2,0)*Q$5," ")</f>
        <v xml:space="preserve"> </v>
      </c>
      <c r="R652" s="52" t="str">
        <f>IFERROR(VLOOKUP(Open[[#This Row],[TS ZH O/A 8.7.23 R]],$AZ$7:$BA$101,2,0)*R$5," ")</f>
        <v xml:space="preserve"> </v>
      </c>
      <c r="S652" s="148" t="str">
        <f>IFERROR(VLOOKUP(Open[[#This Row],[TS ZH O/B 8.7.23 R]],$AZ$7:$BA$101,2,0)*S$5," ")</f>
        <v xml:space="preserve"> </v>
      </c>
      <c r="T652" s="148" t="str">
        <f>IFERROR(VLOOKUP(Open[[#This Row],[TS BA O A 12.08.23 R]],$AZ$7:$BA$101,2,0)*T$5," ")</f>
        <v xml:space="preserve"> </v>
      </c>
      <c r="U652" s="148" t="str">
        <f>IFERROR(VLOOKUP(Open[[#This Row],[TS BA O B 12.08.23  R]],$AZ$7:$BA$101,2,0)*U$5," ")</f>
        <v xml:space="preserve"> </v>
      </c>
      <c r="V652" s="148" t="str">
        <f>IFERROR(VLOOKUP(Open[[#This Row],[SM LT O A 2.9.23 R]],$AZ$7:$BA$101,2,0)*V$5," ")</f>
        <v xml:space="preserve"> </v>
      </c>
      <c r="W652" s="148" t="str">
        <f>IFERROR(VLOOKUP(Open[[#This Row],[SM LT O B 2.9.23 R]],$AZ$7:$BA$101,2,0)*W$5," ")</f>
        <v xml:space="preserve"> </v>
      </c>
      <c r="X652" s="148" t="str">
        <f>IFERROR(VLOOKUP(Open[[#This Row],[TS LA O 16.9.23 R]],$AZ$7:$BA$101,2,0)*X$5," ")</f>
        <v xml:space="preserve"> </v>
      </c>
      <c r="Y652" s="148" t="str">
        <f>IFERROR(VLOOKUP(Open[[#This Row],[TS ZH O 8.10.23 R]],$AZ$7:$BA$101,2,0)*Y$5," ")</f>
        <v xml:space="preserve"> </v>
      </c>
      <c r="Z652" s="148" t="str">
        <f>IFERROR(VLOOKUP(Open[[#This Row],[TS ZH O/A 6.1.24 R]],$AZ$7:$BA$101,2,0)*Z$5," ")</f>
        <v xml:space="preserve"> </v>
      </c>
      <c r="AA652" s="148" t="str">
        <f>IFERROR(VLOOKUP(Open[[#This Row],[TS ZH O/B 6.1.24 R]],$AZ$7:$BA$101,2,0)*AA$5," ")</f>
        <v xml:space="preserve"> </v>
      </c>
      <c r="AB652" s="148" t="str">
        <f>IFERROR(VLOOKUP(Open[[#This Row],[TS SH O 13.1.24 R]],$AZ$7:$BA$101,2,0)*AB$5," ")</f>
        <v xml:space="preserve"> </v>
      </c>
      <c r="AC652">
        <v>0</v>
      </c>
      <c r="AD652">
        <v>0</v>
      </c>
      <c r="AE652">
        <v>0</v>
      </c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</row>
    <row r="653" spans="1:48">
      <c r="A653" s="53">
        <f>RANK(Open[[#This Row],[PR Punkte]],Open[PR Punkte],0)</f>
        <v>332</v>
      </c>
      <c r="B653">
        <f>IF(Open[[#This Row],[PR Rang beim letzten Turnier]]&gt;Open[[#This Row],[PR Rang]],1,IF(Open[[#This Row],[PR Rang beim letzten Turnier]]=Open[[#This Row],[PR Rang]],0,-1))</f>
        <v>0</v>
      </c>
      <c r="C653" s="53">
        <f>RANK(Open[[#This Row],[PR Punkte]],Open[PR Punkte],0)</f>
        <v>332</v>
      </c>
      <c r="D653" s="7" t="s">
        <v>267</v>
      </c>
      <c r="E653" t="s">
        <v>6</v>
      </c>
      <c r="F653" s="52">
        <f>SUM(Open[[#This Row],[PR 1]:[PR 3]])</f>
        <v>0</v>
      </c>
      <c r="G653" s="52">
        <f>LARGE(Open[[#This Row],[TS ZH O/B 26.03.23]:[PR3]],1)</f>
        <v>0</v>
      </c>
      <c r="H653" s="52">
        <f>LARGE(Open[[#This Row],[TS ZH O/B 26.03.23]:[PR3]],2)</f>
        <v>0</v>
      </c>
      <c r="I653" s="52">
        <f>LARGE(Open[[#This Row],[TS ZH O/B 26.03.23]:[PR3]],3)</f>
        <v>0</v>
      </c>
      <c r="J653" s="1">
        <f t="shared" si="20"/>
        <v>332</v>
      </c>
      <c r="K653" s="52">
        <f t="shared" si="21"/>
        <v>0</v>
      </c>
      <c r="L653" s="52" t="str">
        <f>IFERROR(VLOOKUP(Open[[#This Row],[TS ZH O/B 26.03.23 Rang]],$AZ$7:$BA$101,2,0)*L$5," ")</f>
        <v xml:space="preserve"> </v>
      </c>
      <c r="M653" s="52" t="str">
        <f>IFERROR(VLOOKUP(Open[[#This Row],[TS SG O 29.04.23 Rang]],$AZ$7:$BA$101,2,0)*M$5," ")</f>
        <v xml:space="preserve"> </v>
      </c>
      <c r="N653" s="52" t="str">
        <f>IFERROR(VLOOKUP(Open[[#This Row],[TS ES O 11.06.23 Rang]],$AZ$7:$BA$101,2,0)*N$5," ")</f>
        <v xml:space="preserve"> </v>
      </c>
      <c r="O653" s="52" t="str">
        <f>IFERROR(VLOOKUP(Open[[#This Row],[TS SH O 24.06.23 Rang]],$AZ$7:$BA$101,2,0)*O$5," ")</f>
        <v xml:space="preserve"> </v>
      </c>
      <c r="P653" s="52" t="str">
        <f>IFERROR(VLOOKUP(Open[[#This Row],[TS LU O A 1.6.23 R]],$AZ$7:$BA$101,2,0)*P$5," ")</f>
        <v xml:space="preserve"> </v>
      </c>
      <c r="Q653" s="52" t="str">
        <f>IFERROR(VLOOKUP(Open[[#This Row],[TS LU O B 1.6.23 R]],$AZ$7:$BA$101,2,0)*Q$5," ")</f>
        <v xml:space="preserve"> </v>
      </c>
      <c r="R653" s="52" t="str">
        <f>IFERROR(VLOOKUP(Open[[#This Row],[TS ZH O/A 8.7.23 R]],$AZ$7:$BA$101,2,0)*R$5," ")</f>
        <v xml:space="preserve"> </v>
      </c>
      <c r="S653" s="148" t="str">
        <f>IFERROR(VLOOKUP(Open[[#This Row],[TS ZH O/B 8.7.23 R]],$AZ$7:$BA$101,2,0)*S$5," ")</f>
        <v xml:space="preserve"> </v>
      </c>
      <c r="T653" s="148" t="str">
        <f>IFERROR(VLOOKUP(Open[[#This Row],[TS BA O A 12.08.23 R]],$AZ$7:$BA$101,2,0)*T$5," ")</f>
        <v xml:space="preserve"> </v>
      </c>
      <c r="U653" s="148" t="str">
        <f>IFERROR(VLOOKUP(Open[[#This Row],[TS BA O B 12.08.23  R]],$AZ$7:$BA$101,2,0)*U$5," ")</f>
        <v xml:space="preserve"> </v>
      </c>
      <c r="V653" s="148" t="str">
        <f>IFERROR(VLOOKUP(Open[[#This Row],[SM LT O A 2.9.23 R]],$AZ$7:$BA$101,2,0)*V$5," ")</f>
        <v xml:space="preserve"> </v>
      </c>
      <c r="W653" s="148" t="str">
        <f>IFERROR(VLOOKUP(Open[[#This Row],[SM LT O B 2.9.23 R]],$AZ$7:$BA$101,2,0)*W$5," ")</f>
        <v xml:space="preserve"> </v>
      </c>
      <c r="X653" s="148" t="str">
        <f>IFERROR(VLOOKUP(Open[[#This Row],[TS LA O 16.9.23 R]],$AZ$7:$BA$101,2,0)*X$5," ")</f>
        <v xml:space="preserve"> </v>
      </c>
      <c r="Y653" s="148" t="str">
        <f>IFERROR(VLOOKUP(Open[[#This Row],[TS ZH O 8.10.23 R]],$AZ$7:$BA$101,2,0)*Y$5," ")</f>
        <v xml:space="preserve"> </v>
      </c>
      <c r="Z653" s="148" t="str">
        <f>IFERROR(VLOOKUP(Open[[#This Row],[TS ZH O/A 6.1.24 R]],$AZ$7:$BA$101,2,0)*Z$5," ")</f>
        <v xml:space="preserve"> </v>
      </c>
      <c r="AA653" s="148" t="str">
        <f>IFERROR(VLOOKUP(Open[[#This Row],[TS ZH O/B 6.1.24 R]],$AZ$7:$BA$101,2,0)*AA$5," ")</f>
        <v xml:space="preserve"> </v>
      </c>
      <c r="AB653" s="148" t="str">
        <f>IFERROR(VLOOKUP(Open[[#This Row],[TS SH O 13.1.24 R]],$AZ$7:$BA$101,2,0)*AB$5," ")</f>
        <v xml:space="preserve"> </v>
      </c>
      <c r="AC653">
        <v>0</v>
      </c>
      <c r="AD653">
        <v>0</v>
      </c>
      <c r="AE653">
        <v>0</v>
      </c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</row>
    <row r="654" spans="1:48">
      <c r="A654" s="53">
        <f>RANK(Open[[#This Row],[PR Punkte]],Open[PR Punkte],0)</f>
        <v>332</v>
      </c>
      <c r="B654">
        <f>IF(Open[[#This Row],[PR Rang beim letzten Turnier]]&gt;Open[[#This Row],[PR Rang]],1,IF(Open[[#This Row],[PR Rang beim letzten Turnier]]=Open[[#This Row],[PR Rang]],0,-1))</f>
        <v>0</v>
      </c>
      <c r="C654" s="53">
        <f>RANK(Open[[#This Row],[PR Punkte]],Open[PR Punkte],0)</f>
        <v>332</v>
      </c>
      <c r="D654" s="1" t="s">
        <v>491</v>
      </c>
      <c r="E654" s="1" t="s">
        <v>9</v>
      </c>
      <c r="F654" s="52">
        <f>SUM(Open[[#This Row],[PR 1]:[PR 3]])</f>
        <v>0</v>
      </c>
      <c r="G654" s="52">
        <f>LARGE(Open[[#This Row],[TS ZH O/B 26.03.23]:[PR3]],1)</f>
        <v>0</v>
      </c>
      <c r="H654" s="52">
        <f>LARGE(Open[[#This Row],[TS ZH O/B 26.03.23]:[PR3]],2)</f>
        <v>0</v>
      </c>
      <c r="I654" s="52">
        <f>LARGE(Open[[#This Row],[TS ZH O/B 26.03.23]:[PR3]],3)</f>
        <v>0</v>
      </c>
      <c r="J654" s="1">
        <f t="shared" si="20"/>
        <v>332</v>
      </c>
      <c r="K654" s="52">
        <f t="shared" si="21"/>
        <v>0</v>
      </c>
      <c r="L654" s="52" t="str">
        <f>IFERROR(VLOOKUP(Open[[#This Row],[TS ZH O/B 26.03.23 Rang]],$AZ$7:$BA$101,2,0)*L$5," ")</f>
        <v xml:space="preserve"> </v>
      </c>
      <c r="M654" s="52" t="str">
        <f>IFERROR(VLOOKUP(Open[[#This Row],[TS SG O 29.04.23 Rang]],$AZ$7:$BA$101,2,0)*M$5," ")</f>
        <v xml:space="preserve"> </v>
      </c>
      <c r="N654" s="52" t="str">
        <f>IFERROR(VLOOKUP(Open[[#This Row],[TS ES O 11.06.23 Rang]],$AZ$7:$BA$101,2,0)*N$5," ")</f>
        <v xml:space="preserve"> </v>
      </c>
      <c r="O654" s="52" t="str">
        <f>IFERROR(VLOOKUP(Open[[#This Row],[TS SH O 24.06.23 Rang]],$AZ$7:$BA$101,2,0)*O$5," ")</f>
        <v xml:space="preserve"> </v>
      </c>
      <c r="P654" s="52" t="str">
        <f>IFERROR(VLOOKUP(Open[[#This Row],[TS LU O A 1.6.23 R]],$AZ$7:$BA$101,2,0)*P$5," ")</f>
        <v xml:space="preserve"> </v>
      </c>
      <c r="Q654" s="52" t="str">
        <f>IFERROR(VLOOKUP(Open[[#This Row],[TS LU O B 1.6.23 R]],$AZ$7:$BA$101,2,0)*Q$5," ")</f>
        <v xml:space="preserve"> </v>
      </c>
      <c r="R654" s="52" t="str">
        <f>IFERROR(VLOOKUP(Open[[#This Row],[TS ZH O/A 8.7.23 R]],$AZ$7:$BA$101,2,0)*R$5," ")</f>
        <v xml:space="preserve"> </v>
      </c>
      <c r="S654" s="148" t="str">
        <f>IFERROR(VLOOKUP(Open[[#This Row],[TS ZH O/B 8.7.23 R]],$AZ$7:$BA$101,2,0)*S$5," ")</f>
        <v xml:space="preserve"> </v>
      </c>
      <c r="T654" s="148" t="str">
        <f>IFERROR(VLOOKUP(Open[[#This Row],[TS BA O A 12.08.23 R]],$AZ$7:$BA$101,2,0)*T$5," ")</f>
        <v xml:space="preserve"> </v>
      </c>
      <c r="U654" s="148" t="str">
        <f>IFERROR(VLOOKUP(Open[[#This Row],[TS BA O B 12.08.23  R]],$AZ$7:$BA$101,2,0)*U$5," ")</f>
        <v xml:space="preserve"> </v>
      </c>
      <c r="V654" s="148" t="str">
        <f>IFERROR(VLOOKUP(Open[[#This Row],[SM LT O A 2.9.23 R]],$AZ$7:$BA$101,2,0)*V$5," ")</f>
        <v xml:space="preserve"> </v>
      </c>
      <c r="W654" s="148" t="str">
        <f>IFERROR(VLOOKUP(Open[[#This Row],[SM LT O B 2.9.23 R]],$AZ$7:$BA$101,2,0)*W$5," ")</f>
        <v xml:space="preserve"> </v>
      </c>
      <c r="X654" s="148" t="str">
        <f>IFERROR(VLOOKUP(Open[[#This Row],[TS LA O 16.9.23 R]],$AZ$7:$BA$101,2,0)*X$5," ")</f>
        <v xml:space="preserve"> </v>
      </c>
      <c r="Y654" s="148" t="str">
        <f>IFERROR(VLOOKUP(Open[[#This Row],[TS ZH O 8.10.23 R]],$AZ$7:$BA$101,2,0)*Y$5," ")</f>
        <v xml:space="preserve"> </v>
      </c>
      <c r="Z654" s="148" t="str">
        <f>IFERROR(VLOOKUP(Open[[#This Row],[TS ZH O/A 6.1.24 R]],$AZ$7:$BA$101,2,0)*Z$5," ")</f>
        <v xml:space="preserve"> </v>
      </c>
      <c r="AA654" s="148" t="str">
        <f>IFERROR(VLOOKUP(Open[[#This Row],[TS ZH O/B 6.1.24 R]],$AZ$7:$BA$101,2,0)*AA$5," ")</f>
        <v xml:space="preserve"> </v>
      </c>
      <c r="AB654" s="148" t="str">
        <f>IFERROR(VLOOKUP(Open[[#This Row],[TS SH O 13.1.24 R]],$AZ$7:$BA$101,2,0)*AB$5," ")</f>
        <v xml:space="preserve"> </v>
      </c>
      <c r="AC654">
        <v>0</v>
      </c>
      <c r="AD654">
        <v>0</v>
      </c>
      <c r="AE654">
        <v>0</v>
      </c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</row>
    <row r="655" spans="1:48">
      <c r="A655" s="53">
        <f>RANK(Open[[#This Row],[PR Punkte]],Open[PR Punkte],0)</f>
        <v>332</v>
      </c>
      <c r="B655">
        <f>IF(Open[[#This Row],[PR Rang beim letzten Turnier]]&gt;Open[[#This Row],[PR Rang]],1,IF(Open[[#This Row],[PR Rang beim letzten Turnier]]=Open[[#This Row],[PR Rang]],0,-1))</f>
        <v>0</v>
      </c>
      <c r="C655" s="53">
        <f>RANK(Open[[#This Row],[PR Punkte]],Open[PR Punkte],0)</f>
        <v>332</v>
      </c>
      <c r="D655" s="1" t="s">
        <v>149</v>
      </c>
      <c r="E655" t="s">
        <v>9</v>
      </c>
      <c r="F655" s="52">
        <f>SUM(Open[[#This Row],[PR 1]:[PR 3]])</f>
        <v>0</v>
      </c>
      <c r="G655" s="52">
        <f>LARGE(Open[[#This Row],[TS ZH O/B 26.03.23]:[PR3]],1)</f>
        <v>0</v>
      </c>
      <c r="H655" s="52">
        <f>LARGE(Open[[#This Row],[TS ZH O/B 26.03.23]:[PR3]],2)</f>
        <v>0</v>
      </c>
      <c r="I655" s="52">
        <f>LARGE(Open[[#This Row],[TS ZH O/B 26.03.23]:[PR3]],3)</f>
        <v>0</v>
      </c>
      <c r="J655" s="1">
        <f t="shared" si="20"/>
        <v>332</v>
      </c>
      <c r="K655" s="52">
        <f t="shared" si="21"/>
        <v>0</v>
      </c>
      <c r="L655" s="52" t="str">
        <f>IFERROR(VLOOKUP(Open[[#This Row],[TS ZH O/B 26.03.23 Rang]],$AZ$7:$BA$101,2,0)*L$5," ")</f>
        <v xml:space="preserve"> </v>
      </c>
      <c r="M655" s="52" t="str">
        <f>IFERROR(VLOOKUP(Open[[#This Row],[TS SG O 29.04.23 Rang]],$AZ$7:$BA$101,2,0)*M$5," ")</f>
        <v xml:space="preserve"> </v>
      </c>
      <c r="N655" s="52" t="str">
        <f>IFERROR(VLOOKUP(Open[[#This Row],[TS ES O 11.06.23 Rang]],$AZ$7:$BA$101,2,0)*N$5," ")</f>
        <v xml:space="preserve"> </v>
      </c>
      <c r="O655" s="52" t="str">
        <f>IFERROR(VLOOKUP(Open[[#This Row],[TS SH O 24.06.23 Rang]],$AZ$7:$BA$101,2,0)*O$5," ")</f>
        <v xml:space="preserve"> </v>
      </c>
      <c r="P655" s="52" t="str">
        <f>IFERROR(VLOOKUP(Open[[#This Row],[TS LU O A 1.6.23 R]],$AZ$7:$BA$101,2,0)*P$5," ")</f>
        <v xml:space="preserve"> </v>
      </c>
      <c r="Q655" s="52" t="str">
        <f>IFERROR(VLOOKUP(Open[[#This Row],[TS LU O B 1.6.23 R]],$AZ$7:$BA$101,2,0)*Q$5," ")</f>
        <v xml:space="preserve"> </v>
      </c>
      <c r="R655" s="52" t="str">
        <f>IFERROR(VLOOKUP(Open[[#This Row],[TS ZH O/A 8.7.23 R]],$AZ$7:$BA$101,2,0)*R$5," ")</f>
        <v xml:space="preserve"> </v>
      </c>
      <c r="S655" s="148" t="str">
        <f>IFERROR(VLOOKUP(Open[[#This Row],[TS ZH O/B 8.7.23 R]],$AZ$7:$BA$101,2,0)*S$5," ")</f>
        <v xml:space="preserve"> </v>
      </c>
      <c r="T655" s="148" t="str">
        <f>IFERROR(VLOOKUP(Open[[#This Row],[TS BA O A 12.08.23 R]],$AZ$7:$BA$101,2,0)*T$5," ")</f>
        <v xml:space="preserve"> </v>
      </c>
      <c r="U655" s="148" t="str">
        <f>IFERROR(VLOOKUP(Open[[#This Row],[TS BA O B 12.08.23  R]],$AZ$7:$BA$101,2,0)*U$5," ")</f>
        <v xml:space="preserve"> </v>
      </c>
      <c r="V655" s="148" t="str">
        <f>IFERROR(VLOOKUP(Open[[#This Row],[SM LT O A 2.9.23 R]],$AZ$7:$BA$101,2,0)*V$5," ")</f>
        <v xml:space="preserve"> </v>
      </c>
      <c r="W655" s="148" t="str">
        <f>IFERROR(VLOOKUP(Open[[#This Row],[SM LT O B 2.9.23 R]],$AZ$7:$BA$101,2,0)*W$5," ")</f>
        <v xml:space="preserve"> </v>
      </c>
      <c r="X655" s="148" t="str">
        <f>IFERROR(VLOOKUP(Open[[#This Row],[TS LA O 16.9.23 R]],$AZ$7:$BA$101,2,0)*X$5," ")</f>
        <v xml:space="preserve"> </v>
      </c>
      <c r="Y655" s="148" t="str">
        <f>IFERROR(VLOOKUP(Open[[#This Row],[TS ZH O 8.10.23 R]],$AZ$7:$BA$101,2,0)*Y$5," ")</f>
        <v xml:space="preserve"> </v>
      </c>
      <c r="Z655" s="148" t="str">
        <f>IFERROR(VLOOKUP(Open[[#This Row],[TS ZH O/A 6.1.24 R]],$AZ$7:$BA$101,2,0)*Z$5," ")</f>
        <v xml:space="preserve"> </v>
      </c>
      <c r="AA655" s="148" t="str">
        <f>IFERROR(VLOOKUP(Open[[#This Row],[TS ZH O/B 6.1.24 R]],$AZ$7:$BA$101,2,0)*AA$5," ")</f>
        <v xml:space="preserve"> </v>
      </c>
      <c r="AB655" s="148" t="str">
        <f>IFERROR(VLOOKUP(Open[[#This Row],[TS SH O 13.1.24 R]],$AZ$7:$BA$101,2,0)*AB$5," ")</f>
        <v xml:space="preserve"> </v>
      </c>
      <c r="AC655">
        <v>0</v>
      </c>
      <c r="AD655">
        <v>0</v>
      </c>
      <c r="AE655">
        <v>0</v>
      </c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</row>
    <row r="656" spans="1:48">
      <c r="A656" s="53">
        <f>RANK(Open[[#This Row],[PR Punkte]],Open[PR Punkte],0)</f>
        <v>332</v>
      </c>
      <c r="B656">
        <f>IF(Open[[#This Row],[PR Rang beim letzten Turnier]]&gt;Open[[#This Row],[PR Rang]],1,IF(Open[[#This Row],[PR Rang beim letzten Turnier]]=Open[[#This Row],[PR Rang]],0,-1))</f>
        <v>0</v>
      </c>
      <c r="C656" s="53">
        <f>RANK(Open[[#This Row],[PR Punkte]],Open[PR Punkte],0)</f>
        <v>332</v>
      </c>
      <c r="D656" t="s">
        <v>51</v>
      </c>
      <c r="E656" s="1" t="s">
        <v>9</v>
      </c>
      <c r="F656" s="52">
        <f>SUM(Open[[#This Row],[PR 1]:[PR 3]])</f>
        <v>0</v>
      </c>
      <c r="G656" s="52">
        <f>LARGE(Open[[#This Row],[TS ZH O/B 26.03.23]:[PR3]],1)</f>
        <v>0</v>
      </c>
      <c r="H656" s="52">
        <f>LARGE(Open[[#This Row],[TS ZH O/B 26.03.23]:[PR3]],2)</f>
        <v>0</v>
      </c>
      <c r="I656" s="52">
        <f>LARGE(Open[[#This Row],[TS ZH O/B 26.03.23]:[PR3]],3)</f>
        <v>0</v>
      </c>
      <c r="J656" s="1">
        <f t="shared" si="20"/>
        <v>332</v>
      </c>
      <c r="K656" s="52">
        <f t="shared" si="21"/>
        <v>0</v>
      </c>
      <c r="L656" s="52" t="str">
        <f>IFERROR(VLOOKUP(Open[[#This Row],[TS ZH O/B 26.03.23 Rang]],$AZ$7:$BA$101,2,0)*L$5," ")</f>
        <v xml:space="preserve"> </v>
      </c>
      <c r="M656" s="52" t="str">
        <f>IFERROR(VLOOKUP(Open[[#This Row],[TS SG O 29.04.23 Rang]],$AZ$7:$BA$101,2,0)*M$5," ")</f>
        <v xml:space="preserve"> </v>
      </c>
      <c r="N656" s="52" t="str">
        <f>IFERROR(VLOOKUP(Open[[#This Row],[TS ES O 11.06.23 Rang]],$AZ$7:$BA$101,2,0)*N$5," ")</f>
        <v xml:space="preserve"> </v>
      </c>
      <c r="O656" s="52" t="str">
        <f>IFERROR(VLOOKUP(Open[[#This Row],[TS SH O 24.06.23 Rang]],$AZ$7:$BA$101,2,0)*O$5," ")</f>
        <v xml:space="preserve"> </v>
      </c>
      <c r="P656" s="52" t="str">
        <f>IFERROR(VLOOKUP(Open[[#This Row],[TS LU O A 1.6.23 R]],$AZ$7:$BA$101,2,0)*P$5," ")</f>
        <v xml:space="preserve"> </v>
      </c>
      <c r="Q656" s="52" t="str">
        <f>IFERROR(VLOOKUP(Open[[#This Row],[TS LU O B 1.6.23 R]],$AZ$7:$BA$101,2,0)*Q$5," ")</f>
        <v xml:space="preserve"> </v>
      </c>
      <c r="R656" s="52" t="str">
        <f>IFERROR(VLOOKUP(Open[[#This Row],[TS ZH O/A 8.7.23 R]],$AZ$7:$BA$101,2,0)*R$5," ")</f>
        <v xml:space="preserve"> </v>
      </c>
      <c r="S656" s="148" t="str">
        <f>IFERROR(VLOOKUP(Open[[#This Row],[TS ZH O/B 8.7.23 R]],$AZ$7:$BA$101,2,0)*S$5," ")</f>
        <v xml:space="preserve"> </v>
      </c>
      <c r="T656" s="148" t="str">
        <f>IFERROR(VLOOKUP(Open[[#This Row],[TS BA O A 12.08.23 R]],$AZ$7:$BA$101,2,0)*T$5," ")</f>
        <v xml:space="preserve"> </v>
      </c>
      <c r="U656" s="148" t="str">
        <f>IFERROR(VLOOKUP(Open[[#This Row],[TS BA O B 12.08.23  R]],$AZ$7:$BA$101,2,0)*U$5," ")</f>
        <v xml:space="preserve"> </v>
      </c>
      <c r="V656" s="148" t="str">
        <f>IFERROR(VLOOKUP(Open[[#This Row],[SM LT O A 2.9.23 R]],$AZ$7:$BA$101,2,0)*V$5," ")</f>
        <v xml:space="preserve"> </v>
      </c>
      <c r="W656" s="148" t="str">
        <f>IFERROR(VLOOKUP(Open[[#This Row],[SM LT O B 2.9.23 R]],$AZ$7:$BA$101,2,0)*W$5," ")</f>
        <v xml:space="preserve"> </v>
      </c>
      <c r="X656" s="148" t="str">
        <f>IFERROR(VLOOKUP(Open[[#This Row],[TS LA O 16.9.23 R]],$AZ$7:$BA$101,2,0)*X$5," ")</f>
        <v xml:space="preserve"> </v>
      </c>
      <c r="Y656" s="148" t="str">
        <f>IFERROR(VLOOKUP(Open[[#This Row],[TS ZH O 8.10.23 R]],$AZ$7:$BA$101,2,0)*Y$5," ")</f>
        <v xml:space="preserve"> </v>
      </c>
      <c r="Z656" s="148" t="str">
        <f>IFERROR(VLOOKUP(Open[[#This Row],[TS ZH O/A 6.1.24 R]],$AZ$7:$BA$101,2,0)*Z$5," ")</f>
        <v xml:space="preserve"> </v>
      </c>
      <c r="AA656" s="148" t="str">
        <f>IFERROR(VLOOKUP(Open[[#This Row],[TS ZH O/B 6.1.24 R]],$AZ$7:$BA$101,2,0)*AA$5," ")</f>
        <v xml:space="preserve"> </v>
      </c>
      <c r="AB656" s="148" t="str">
        <f>IFERROR(VLOOKUP(Open[[#This Row],[TS SH O 13.1.24 R]],$AZ$7:$BA$101,2,0)*AB$5," ")</f>
        <v xml:space="preserve"> </v>
      </c>
      <c r="AC656">
        <v>0</v>
      </c>
      <c r="AD656">
        <v>0</v>
      </c>
      <c r="AE656">
        <v>0</v>
      </c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</row>
    <row r="657" spans="1:48">
      <c r="A657" s="53">
        <f>RANK(Open[[#This Row],[PR Punkte]],Open[PR Punkte],0)</f>
        <v>332</v>
      </c>
      <c r="B657">
        <f>IF(Open[[#This Row],[PR Rang beim letzten Turnier]]&gt;Open[[#This Row],[PR Rang]],1,IF(Open[[#This Row],[PR Rang beim letzten Turnier]]=Open[[#This Row],[PR Rang]],0,-1))</f>
        <v>0</v>
      </c>
      <c r="C657" s="53">
        <f>RANK(Open[[#This Row],[PR Punkte]],Open[PR Punkte],0)</f>
        <v>332</v>
      </c>
      <c r="D657" s="7" t="s">
        <v>377</v>
      </c>
      <c r="E657" t="s">
        <v>9</v>
      </c>
      <c r="F657" s="52">
        <f>SUM(Open[[#This Row],[PR 1]:[PR 3]])</f>
        <v>0</v>
      </c>
      <c r="G657" s="52">
        <f>LARGE(Open[[#This Row],[TS ZH O/B 26.03.23]:[PR3]],1)</f>
        <v>0</v>
      </c>
      <c r="H657" s="52">
        <f>LARGE(Open[[#This Row],[TS ZH O/B 26.03.23]:[PR3]],2)</f>
        <v>0</v>
      </c>
      <c r="I657" s="52">
        <f>LARGE(Open[[#This Row],[TS ZH O/B 26.03.23]:[PR3]],3)</f>
        <v>0</v>
      </c>
      <c r="J657" s="1">
        <f t="shared" si="20"/>
        <v>332</v>
      </c>
      <c r="K657" s="52">
        <f t="shared" si="21"/>
        <v>0</v>
      </c>
      <c r="L657" s="52" t="str">
        <f>IFERROR(VLOOKUP(Open[[#This Row],[TS ZH O/B 26.03.23 Rang]],$AZ$7:$BA$101,2,0)*L$5," ")</f>
        <v xml:space="preserve"> </v>
      </c>
      <c r="M657" s="52" t="str">
        <f>IFERROR(VLOOKUP(Open[[#This Row],[TS SG O 29.04.23 Rang]],$AZ$7:$BA$101,2,0)*M$5," ")</f>
        <v xml:space="preserve"> </v>
      </c>
      <c r="N657" s="52" t="str">
        <f>IFERROR(VLOOKUP(Open[[#This Row],[TS ES O 11.06.23 Rang]],$AZ$7:$BA$101,2,0)*N$5," ")</f>
        <v xml:space="preserve"> </v>
      </c>
      <c r="O657" s="52" t="str">
        <f>IFERROR(VLOOKUP(Open[[#This Row],[TS SH O 24.06.23 Rang]],$AZ$7:$BA$101,2,0)*O$5," ")</f>
        <v xml:space="preserve"> </v>
      </c>
      <c r="P657" s="52" t="str">
        <f>IFERROR(VLOOKUP(Open[[#This Row],[TS LU O A 1.6.23 R]],$AZ$7:$BA$101,2,0)*P$5," ")</f>
        <v xml:space="preserve"> </v>
      </c>
      <c r="Q657" s="52" t="str">
        <f>IFERROR(VLOOKUP(Open[[#This Row],[TS LU O B 1.6.23 R]],$AZ$7:$BA$101,2,0)*Q$5," ")</f>
        <v xml:space="preserve"> </v>
      </c>
      <c r="R657" s="52" t="str">
        <f>IFERROR(VLOOKUP(Open[[#This Row],[TS ZH O/A 8.7.23 R]],$AZ$7:$BA$101,2,0)*R$5," ")</f>
        <v xml:space="preserve"> </v>
      </c>
      <c r="S657" s="148" t="str">
        <f>IFERROR(VLOOKUP(Open[[#This Row],[TS ZH O/B 8.7.23 R]],$AZ$7:$BA$101,2,0)*S$5," ")</f>
        <v xml:space="preserve"> </v>
      </c>
      <c r="T657" s="148" t="str">
        <f>IFERROR(VLOOKUP(Open[[#This Row],[TS BA O A 12.08.23 R]],$AZ$7:$BA$101,2,0)*T$5," ")</f>
        <v xml:space="preserve"> </v>
      </c>
      <c r="U657" s="148" t="str">
        <f>IFERROR(VLOOKUP(Open[[#This Row],[TS BA O B 12.08.23  R]],$AZ$7:$BA$101,2,0)*U$5," ")</f>
        <v xml:space="preserve"> </v>
      </c>
      <c r="V657" s="148" t="str">
        <f>IFERROR(VLOOKUP(Open[[#This Row],[SM LT O A 2.9.23 R]],$AZ$7:$BA$101,2,0)*V$5," ")</f>
        <v xml:space="preserve"> </v>
      </c>
      <c r="W657" s="148" t="str">
        <f>IFERROR(VLOOKUP(Open[[#This Row],[SM LT O B 2.9.23 R]],$AZ$7:$BA$101,2,0)*W$5," ")</f>
        <v xml:space="preserve"> </v>
      </c>
      <c r="X657" s="148" t="str">
        <f>IFERROR(VLOOKUP(Open[[#This Row],[TS LA O 16.9.23 R]],$AZ$7:$BA$101,2,0)*X$5," ")</f>
        <v xml:space="preserve"> </v>
      </c>
      <c r="Y657" s="148" t="str">
        <f>IFERROR(VLOOKUP(Open[[#This Row],[TS ZH O 8.10.23 R]],$AZ$7:$BA$101,2,0)*Y$5," ")</f>
        <v xml:space="preserve"> </v>
      </c>
      <c r="Z657" s="148" t="str">
        <f>IFERROR(VLOOKUP(Open[[#This Row],[TS ZH O/A 6.1.24 R]],$AZ$7:$BA$101,2,0)*Z$5," ")</f>
        <v xml:space="preserve"> </v>
      </c>
      <c r="AA657" s="148" t="str">
        <f>IFERROR(VLOOKUP(Open[[#This Row],[TS ZH O/B 6.1.24 R]],$AZ$7:$BA$101,2,0)*AA$5," ")</f>
        <v xml:space="preserve"> </v>
      </c>
      <c r="AB657" s="148" t="str">
        <f>IFERROR(VLOOKUP(Open[[#This Row],[TS SH O 13.1.24 R]],$AZ$7:$BA$101,2,0)*AB$5," ")</f>
        <v xml:space="preserve"> </v>
      </c>
      <c r="AC657">
        <v>0</v>
      </c>
      <c r="AD657">
        <v>0</v>
      </c>
      <c r="AE657">
        <v>0</v>
      </c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</row>
    <row r="658" spans="1:48">
      <c r="A658" s="53">
        <f>RANK(Open[[#This Row],[PR Punkte]],Open[PR Punkte],0)</f>
        <v>332</v>
      </c>
      <c r="B658">
        <f>IF(Open[[#This Row],[PR Rang beim letzten Turnier]]&gt;Open[[#This Row],[PR Rang]],1,IF(Open[[#This Row],[PR Rang beim letzten Turnier]]=Open[[#This Row],[PR Rang]],0,-1))</f>
        <v>0</v>
      </c>
      <c r="C658" s="53">
        <f>RANK(Open[[#This Row],[PR Punkte]],Open[PR Punkte],0)</f>
        <v>332</v>
      </c>
      <c r="D658" s="1" t="s">
        <v>137</v>
      </c>
      <c r="E658" s="1" t="s">
        <v>9</v>
      </c>
      <c r="F658" s="52">
        <f>SUM(Open[[#This Row],[PR 1]:[PR 3]])</f>
        <v>0</v>
      </c>
      <c r="G658" s="52">
        <f>LARGE(Open[[#This Row],[TS ZH O/B 26.03.23]:[PR3]],1)</f>
        <v>0</v>
      </c>
      <c r="H658" s="52">
        <f>LARGE(Open[[#This Row],[TS ZH O/B 26.03.23]:[PR3]],2)</f>
        <v>0</v>
      </c>
      <c r="I658" s="52">
        <f>LARGE(Open[[#This Row],[TS ZH O/B 26.03.23]:[PR3]],3)</f>
        <v>0</v>
      </c>
      <c r="J658" s="1">
        <f t="shared" si="20"/>
        <v>332</v>
      </c>
      <c r="K658" s="52">
        <f t="shared" si="21"/>
        <v>0</v>
      </c>
      <c r="L658" s="52" t="str">
        <f>IFERROR(VLOOKUP(Open[[#This Row],[TS ZH O/B 26.03.23 Rang]],$AZ$7:$BA$101,2,0)*L$5," ")</f>
        <v xml:space="preserve"> </v>
      </c>
      <c r="M658" s="52" t="str">
        <f>IFERROR(VLOOKUP(Open[[#This Row],[TS SG O 29.04.23 Rang]],$AZ$7:$BA$101,2,0)*M$5," ")</f>
        <v xml:space="preserve"> </v>
      </c>
      <c r="N658" s="52" t="str">
        <f>IFERROR(VLOOKUP(Open[[#This Row],[TS ES O 11.06.23 Rang]],$AZ$7:$BA$101,2,0)*N$5," ")</f>
        <v xml:space="preserve"> </v>
      </c>
      <c r="O658" s="52" t="str">
        <f>IFERROR(VLOOKUP(Open[[#This Row],[TS SH O 24.06.23 Rang]],$AZ$7:$BA$101,2,0)*O$5," ")</f>
        <v xml:space="preserve"> </v>
      </c>
      <c r="P658" s="52" t="str">
        <f>IFERROR(VLOOKUP(Open[[#This Row],[TS LU O A 1.6.23 R]],$AZ$7:$BA$101,2,0)*P$5," ")</f>
        <v xml:space="preserve"> </v>
      </c>
      <c r="Q658" s="52" t="str">
        <f>IFERROR(VLOOKUP(Open[[#This Row],[TS LU O B 1.6.23 R]],$AZ$7:$BA$101,2,0)*Q$5," ")</f>
        <v xml:space="preserve"> </v>
      </c>
      <c r="R658" s="52" t="str">
        <f>IFERROR(VLOOKUP(Open[[#This Row],[TS ZH O/A 8.7.23 R]],$AZ$7:$BA$101,2,0)*R$5," ")</f>
        <v xml:space="preserve"> </v>
      </c>
      <c r="S658" s="148" t="str">
        <f>IFERROR(VLOOKUP(Open[[#This Row],[TS ZH O/B 8.7.23 R]],$AZ$7:$BA$101,2,0)*S$5," ")</f>
        <v xml:space="preserve"> </v>
      </c>
      <c r="T658" s="148" t="str">
        <f>IFERROR(VLOOKUP(Open[[#This Row],[TS BA O A 12.08.23 R]],$AZ$7:$BA$101,2,0)*T$5," ")</f>
        <v xml:space="preserve"> </v>
      </c>
      <c r="U658" s="148" t="str">
        <f>IFERROR(VLOOKUP(Open[[#This Row],[TS BA O B 12.08.23  R]],$AZ$7:$BA$101,2,0)*U$5," ")</f>
        <v xml:space="preserve"> </v>
      </c>
      <c r="V658" s="148" t="str">
        <f>IFERROR(VLOOKUP(Open[[#This Row],[SM LT O A 2.9.23 R]],$AZ$7:$BA$101,2,0)*V$5," ")</f>
        <v xml:space="preserve"> </v>
      </c>
      <c r="W658" s="148" t="str">
        <f>IFERROR(VLOOKUP(Open[[#This Row],[SM LT O B 2.9.23 R]],$AZ$7:$BA$101,2,0)*W$5," ")</f>
        <v xml:space="preserve"> </v>
      </c>
      <c r="X658" s="148" t="str">
        <f>IFERROR(VLOOKUP(Open[[#This Row],[TS LA O 16.9.23 R]],$AZ$7:$BA$101,2,0)*X$5," ")</f>
        <v xml:space="preserve"> </v>
      </c>
      <c r="Y658" s="148" t="str">
        <f>IFERROR(VLOOKUP(Open[[#This Row],[TS ZH O 8.10.23 R]],$AZ$7:$BA$101,2,0)*Y$5," ")</f>
        <v xml:space="preserve"> </v>
      </c>
      <c r="Z658" s="148" t="str">
        <f>IFERROR(VLOOKUP(Open[[#This Row],[TS ZH O/A 6.1.24 R]],$AZ$7:$BA$101,2,0)*Z$5," ")</f>
        <v xml:space="preserve"> </v>
      </c>
      <c r="AA658" s="148" t="str">
        <f>IFERROR(VLOOKUP(Open[[#This Row],[TS ZH O/B 6.1.24 R]],$AZ$7:$BA$101,2,0)*AA$5," ")</f>
        <v xml:space="preserve"> </v>
      </c>
      <c r="AB658" s="148" t="str">
        <f>IFERROR(VLOOKUP(Open[[#This Row],[TS SH O 13.1.24 R]],$AZ$7:$BA$101,2,0)*AB$5," ")</f>
        <v xml:space="preserve"> </v>
      </c>
      <c r="AC658">
        <v>0</v>
      </c>
      <c r="AD658">
        <v>0</v>
      </c>
      <c r="AE658">
        <v>0</v>
      </c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</row>
    <row r="659" spans="1:48">
      <c r="A659" s="53">
        <f>RANK(Open[[#This Row],[PR Punkte]],Open[PR Punkte],0)</f>
        <v>332</v>
      </c>
      <c r="B659">
        <f>IF(Open[[#This Row],[PR Rang beim letzten Turnier]]&gt;Open[[#This Row],[PR Rang]],1,IF(Open[[#This Row],[PR Rang beim letzten Turnier]]=Open[[#This Row],[PR Rang]],0,-1))</f>
        <v>0</v>
      </c>
      <c r="C659" s="53">
        <f>RANK(Open[[#This Row],[PR Punkte]],Open[PR Punkte],0)</f>
        <v>332</v>
      </c>
      <c r="D659" s="1" t="s">
        <v>136</v>
      </c>
      <c r="E659" s="1" t="s">
        <v>9</v>
      </c>
      <c r="F659" s="52">
        <f>SUM(Open[[#This Row],[PR 1]:[PR 3]])</f>
        <v>0</v>
      </c>
      <c r="G659" s="52">
        <f>LARGE(Open[[#This Row],[TS ZH O/B 26.03.23]:[PR3]],1)</f>
        <v>0</v>
      </c>
      <c r="H659" s="52">
        <f>LARGE(Open[[#This Row],[TS ZH O/B 26.03.23]:[PR3]],2)</f>
        <v>0</v>
      </c>
      <c r="I659" s="52">
        <f>LARGE(Open[[#This Row],[TS ZH O/B 26.03.23]:[PR3]],3)</f>
        <v>0</v>
      </c>
      <c r="J659" s="1">
        <f t="shared" si="20"/>
        <v>332</v>
      </c>
      <c r="K659" s="52">
        <f t="shared" si="21"/>
        <v>0</v>
      </c>
      <c r="L659" s="52" t="str">
        <f>IFERROR(VLOOKUP(Open[[#This Row],[TS ZH O/B 26.03.23 Rang]],$AZ$7:$BA$101,2,0)*L$5," ")</f>
        <v xml:space="preserve"> </v>
      </c>
      <c r="M659" s="52" t="str">
        <f>IFERROR(VLOOKUP(Open[[#This Row],[TS SG O 29.04.23 Rang]],$AZ$7:$BA$101,2,0)*M$5," ")</f>
        <v xml:space="preserve"> </v>
      </c>
      <c r="N659" s="52" t="str">
        <f>IFERROR(VLOOKUP(Open[[#This Row],[TS ES O 11.06.23 Rang]],$AZ$7:$BA$101,2,0)*N$5," ")</f>
        <v xml:space="preserve"> </v>
      </c>
      <c r="O659" s="52" t="str">
        <f>IFERROR(VLOOKUP(Open[[#This Row],[TS SH O 24.06.23 Rang]],$AZ$7:$BA$101,2,0)*O$5," ")</f>
        <v xml:space="preserve"> </v>
      </c>
      <c r="P659" s="52" t="str">
        <f>IFERROR(VLOOKUP(Open[[#This Row],[TS LU O A 1.6.23 R]],$AZ$7:$BA$101,2,0)*P$5," ")</f>
        <v xml:space="preserve"> </v>
      </c>
      <c r="Q659" s="52" t="str">
        <f>IFERROR(VLOOKUP(Open[[#This Row],[TS LU O B 1.6.23 R]],$AZ$7:$BA$101,2,0)*Q$5," ")</f>
        <v xml:space="preserve"> </v>
      </c>
      <c r="R659" s="52" t="str">
        <f>IFERROR(VLOOKUP(Open[[#This Row],[TS ZH O/A 8.7.23 R]],$AZ$7:$BA$101,2,0)*R$5," ")</f>
        <v xml:space="preserve"> </v>
      </c>
      <c r="S659" s="148" t="str">
        <f>IFERROR(VLOOKUP(Open[[#This Row],[TS ZH O/B 8.7.23 R]],$AZ$7:$BA$101,2,0)*S$5," ")</f>
        <v xml:space="preserve"> </v>
      </c>
      <c r="T659" s="148" t="str">
        <f>IFERROR(VLOOKUP(Open[[#This Row],[TS BA O A 12.08.23 R]],$AZ$7:$BA$101,2,0)*T$5," ")</f>
        <v xml:space="preserve"> </v>
      </c>
      <c r="U659" s="148" t="str">
        <f>IFERROR(VLOOKUP(Open[[#This Row],[TS BA O B 12.08.23  R]],$AZ$7:$BA$101,2,0)*U$5," ")</f>
        <v xml:space="preserve"> </v>
      </c>
      <c r="V659" s="148" t="str">
        <f>IFERROR(VLOOKUP(Open[[#This Row],[SM LT O A 2.9.23 R]],$AZ$7:$BA$101,2,0)*V$5," ")</f>
        <v xml:space="preserve"> </v>
      </c>
      <c r="W659" s="148" t="str">
        <f>IFERROR(VLOOKUP(Open[[#This Row],[SM LT O B 2.9.23 R]],$AZ$7:$BA$101,2,0)*W$5," ")</f>
        <v xml:space="preserve"> </v>
      </c>
      <c r="X659" s="148" t="str">
        <f>IFERROR(VLOOKUP(Open[[#This Row],[TS LA O 16.9.23 R]],$AZ$7:$BA$101,2,0)*X$5," ")</f>
        <v xml:space="preserve"> </v>
      </c>
      <c r="Y659" s="148" t="str">
        <f>IFERROR(VLOOKUP(Open[[#This Row],[TS ZH O 8.10.23 R]],$AZ$7:$BA$101,2,0)*Y$5," ")</f>
        <v xml:space="preserve"> </v>
      </c>
      <c r="Z659" s="148" t="str">
        <f>IFERROR(VLOOKUP(Open[[#This Row],[TS ZH O/A 6.1.24 R]],$AZ$7:$BA$101,2,0)*Z$5," ")</f>
        <v xml:space="preserve"> </v>
      </c>
      <c r="AA659" s="148" t="str">
        <f>IFERROR(VLOOKUP(Open[[#This Row],[TS ZH O/B 6.1.24 R]],$AZ$7:$BA$101,2,0)*AA$5," ")</f>
        <v xml:space="preserve"> </v>
      </c>
      <c r="AB659" s="148" t="str">
        <f>IFERROR(VLOOKUP(Open[[#This Row],[TS SH O 13.1.24 R]],$AZ$7:$BA$101,2,0)*AB$5," ")</f>
        <v xml:space="preserve"> </v>
      </c>
      <c r="AC659">
        <v>0</v>
      </c>
      <c r="AD659">
        <v>0</v>
      </c>
      <c r="AE659">
        <v>0</v>
      </c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</row>
    <row r="660" spans="1:48">
      <c r="A660" s="53">
        <f>RANK(Open[[#This Row],[PR Punkte]],Open[PR Punkte],0)</f>
        <v>332</v>
      </c>
      <c r="B660">
        <f>IF(Open[[#This Row],[PR Rang beim letzten Turnier]]&gt;Open[[#This Row],[PR Rang]],1,IF(Open[[#This Row],[PR Rang beim letzten Turnier]]=Open[[#This Row],[PR Rang]],0,-1))</f>
        <v>0</v>
      </c>
      <c r="C660" s="53">
        <f>RANK(Open[[#This Row],[PR Punkte]],Open[PR Punkte],0)</f>
        <v>332</v>
      </c>
      <c r="D660" s="7" t="s">
        <v>378</v>
      </c>
      <c r="E660" t="s">
        <v>9</v>
      </c>
      <c r="F660" s="52">
        <f>SUM(Open[[#This Row],[PR 1]:[PR 3]])</f>
        <v>0</v>
      </c>
      <c r="G660" s="52">
        <f>LARGE(Open[[#This Row],[TS ZH O/B 26.03.23]:[PR3]],1)</f>
        <v>0</v>
      </c>
      <c r="H660" s="52">
        <f>LARGE(Open[[#This Row],[TS ZH O/B 26.03.23]:[PR3]],2)</f>
        <v>0</v>
      </c>
      <c r="I660" s="52">
        <f>LARGE(Open[[#This Row],[TS ZH O/B 26.03.23]:[PR3]],3)</f>
        <v>0</v>
      </c>
      <c r="J660" s="1">
        <f t="shared" si="20"/>
        <v>332</v>
      </c>
      <c r="K660" s="52">
        <f t="shared" si="21"/>
        <v>0</v>
      </c>
      <c r="L660" s="52" t="str">
        <f>IFERROR(VLOOKUP(Open[[#This Row],[TS ZH O/B 26.03.23 Rang]],$AZ$7:$BA$101,2,0)*L$5," ")</f>
        <v xml:space="preserve"> </v>
      </c>
      <c r="M660" s="52" t="str">
        <f>IFERROR(VLOOKUP(Open[[#This Row],[TS SG O 29.04.23 Rang]],$AZ$7:$BA$101,2,0)*M$5," ")</f>
        <v xml:space="preserve"> </v>
      </c>
      <c r="N660" s="52" t="str">
        <f>IFERROR(VLOOKUP(Open[[#This Row],[TS ES O 11.06.23 Rang]],$AZ$7:$BA$101,2,0)*N$5," ")</f>
        <v xml:space="preserve"> </v>
      </c>
      <c r="O660" s="52" t="str">
        <f>IFERROR(VLOOKUP(Open[[#This Row],[TS SH O 24.06.23 Rang]],$AZ$7:$BA$101,2,0)*O$5," ")</f>
        <v xml:space="preserve"> </v>
      </c>
      <c r="P660" s="52" t="str">
        <f>IFERROR(VLOOKUP(Open[[#This Row],[TS LU O A 1.6.23 R]],$AZ$7:$BA$101,2,0)*P$5," ")</f>
        <v xml:space="preserve"> </v>
      </c>
      <c r="Q660" s="52" t="str">
        <f>IFERROR(VLOOKUP(Open[[#This Row],[TS LU O B 1.6.23 R]],$AZ$7:$BA$101,2,0)*Q$5," ")</f>
        <v xml:space="preserve"> </v>
      </c>
      <c r="R660" s="52" t="str">
        <f>IFERROR(VLOOKUP(Open[[#This Row],[TS ZH O/A 8.7.23 R]],$AZ$7:$BA$101,2,0)*R$5," ")</f>
        <v xml:space="preserve"> </v>
      </c>
      <c r="S660" s="148" t="str">
        <f>IFERROR(VLOOKUP(Open[[#This Row],[TS ZH O/B 8.7.23 R]],$AZ$7:$BA$101,2,0)*S$5," ")</f>
        <v xml:space="preserve"> </v>
      </c>
      <c r="T660" s="148" t="str">
        <f>IFERROR(VLOOKUP(Open[[#This Row],[TS BA O A 12.08.23 R]],$AZ$7:$BA$101,2,0)*T$5," ")</f>
        <v xml:space="preserve"> </v>
      </c>
      <c r="U660" s="148" t="str">
        <f>IFERROR(VLOOKUP(Open[[#This Row],[TS BA O B 12.08.23  R]],$AZ$7:$BA$101,2,0)*U$5," ")</f>
        <v xml:space="preserve"> </v>
      </c>
      <c r="V660" s="148" t="str">
        <f>IFERROR(VLOOKUP(Open[[#This Row],[SM LT O A 2.9.23 R]],$AZ$7:$BA$101,2,0)*V$5," ")</f>
        <v xml:space="preserve"> </v>
      </c>
      <c r="W660" s="148" t="str">
        <f>IFERROR(VLOOKUP(Open[[#This Row],[SM LT O B 2.9.23 R]],$AZ$7:$BA$101,2,0)*W$5," ")</f>
        <v xml:space="preserve"> </v>
      </c>
      <c r="X660" s="148" t="str">
        <f>IFERROR(VLOOKUP(Open[[#This Row],[TS LA O 16.9.23 R]],$AZ$7:$BA$101,2,0)*X$5," ")</f>
        <v xml:space="preserve"> </v>
      </c>
      <c r="Y660" s="148" t="str">
        <f>IFERROR(VLOOKUP(Open[[#This Row],[TS ZH O 8.10.23 R]],$AZ$7:$BA$101,2,0)*Y$5," ")</f>
        <v xml:space="preserve"> </v>
      </c>
      <c r="Z660" s="148" t="str">
        <f>IFERROR(VLOOKUP(Open[[#This Row],[TS ZH O/A 6.1.24 R]],$AZ$7:$BA$101,2,0)*Z$5," ")</f>
        <v xml:space="preserve"> </v>
      </c>
      <c r="AA660" s="148" t="str">
        <f>IFERROR(VLOOKUP(Open[[#This Row],[TS ZH O/B 6.1.24 R]],$AZ$7:$BA$101,2,0)*AA$5," ")</f>
        <v xml:space="preserve"> </v>
      </c>
      <c r="AB660" s="148" t="str">
        <f>IFERROR(VLOOKUP(Open[[#This Row],[TS SH O 13.1.24 R]],$AZ$7:$BA$101,2,0)*AB$5," ")</f>
        <v xml:space="preserve"> </v>
      </c>
      <c r="AC660">
        <v>0</v>
      </c>
      <c r="AD660">
        <v>0</v>
      </c>
      <c r="AE660">
        <v>0</v>
      </c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</row>
    <row r="661" spans="1:48">
      <c r="A661" s="53">
        <f>RANK(Open[[#This Row],[PR Punkte]],Open[PR Punkte],0)</f>
        <v>332</v>
      </c>
      <c r="B661">
        <f>IF(Open[[#This Row],[PR Rang beim letzten Turnier]]&gt;Open[[#This Row],[PR Rang]],1,IF(Open[[#This Row],[PR Rang beim letzten Turnier]]=Open[[#This Row],[PR Rang]],0,-1))</f>
        <v>0</v>
      </c>
      <c r="C661" s="53">
        <f>RANK(Open[[#This Row],[PR Punkte]],Open[PR Punkte],0)</f>
        <v>332</v>
      </c>
      <c r="D661" s="7" t="s">
        <v>374</v>
      </c>
      <c r="E661" t="s">
        <v>9</v>
      </c>
      <c r="F661" s="52">
        <f>SUM(Open[[#This Row],[PR 1]:[PR 3]])</f>
        <v>0</v>
      </c>
      <c r="G661" s="52">
        <f>LARGE(Open[[#This Row],[TS ZH O/B 26.03.23]:[PR3]],1)</f>
        <v>0</v>
      </c>
      <c r="H661" s="52">
        <f>LARGE(Open[[#This Row],[TS ZH O/B 26.03.23]:[PR3]],2)</f>
        <v>0</v>
      </c>
      <c r="I661" s="52">
        <f>LARGE(Open[[#This Row],[TS ZH O/B 26.03.23]:[PR3]],3)</f>
        <v>0</v>
      </c>
      <c r="J661" s="1">
        <f t="shared" si="20"/>
        <v>332</v>
      </c>
      <c r="K661" s="52">
        <f t="shared" si="21"/>
        <v>0</v>
      </c>
      <c r="L661" s="52" t="str">
        <f>IFERROR(VLOOKUP(Open[[#This Row],[TS ZH O/B 26.03.23 Rang]],$AZ$7:$BA$101,2,0)*L$5," ")</f>
        <v xml:space="preserve"> </v>
      </c>
      <c r="M661" s="52" t="str">
        <f>IFERROR(VLOOKUP(Open[[#This Row],[TS SG O 29.04.23 Rang]],$AZ$7:$BA$101,2,0)*M$5," ")</f>
        <v xml:space="preserve"> </v>
      </c>
      <c r="N661" s="52" t="str">
        <f>IFERROR(VLOOKUP(Open[[#This Row],[TS ES O 11.06.23 Rang]],$AZ$7:$BA$101,2,0)*N$5," ")</f>
        <v xml:space="preserve"> </v>
      </c>
      <c r="O661" s="52" t="str">
        <f>IFERROR(VLOOKUP(Open[[#This Row],[TS SH O 24.06.23 Rang]],$AZ$7:$BA$101,2,0)*O$5," ")</f>
        <v xml:space="preserve"> </v>
      </c>
      <c r="P661" s="52" t="str">
        <f>IFERROR(VLOOKUP(Open[[#This Row],[TS LU O A 1.6.23 R]],$AZ$7:$BA$101,2,0)*P$5," ")</f>
        <v xml:space="preserve"> </v>
      </c>
      <c r="Q661" s="52" t="str">
        <f>IFERROR(VLOOKUP(Open[[#This Row],[TS LU O B 1.6.23 R]],$AZ$7:$BA$101,2,0)*Q$5," ")</f>
        <v xml:space="preserve"> </v>
      </c>
      <c r="R661" s="52" t="str">
        <f>IFERROR(VLOOKUP(Open[[#This Row],[TS ZH O/A 8.7.23 R]],$AZ$7:$BA$101,2,0)*R$5," ")</f>
        <v xml:space="preserve"> </v>
      </c>
      <c r="S661" s="148" t="str">
        <f>IFERROR(VLOOKUP(Open[[#This Row],[TS ZH O/B 8.7.23 R]],$AZ$7:$BA$101,2,0)*S$5," ")</f>
        <v xml:space="preserve"> </v>
      </c>
      <c r="T661" s="148" t="str">
        <f>IFERROR(VLOOKUP(Open[[#This Row],[TS BA O A 12.08.23 R]],$AZ$7:$BA$101,2,0)*T$5," ")</f>
        <v xml:space="preserve"> </v>
      </c>
      <c r="U661" s="148" t="str">
        <f>IFERROR(VLOOKUP(Open[[#This Row],[TS BA O B 12.08.23  R]],$AZ$7:$BA$101,2,0)*U$5," ")</f>
        <v xml:space="preserve"> </v>
      </c>
      <c r="V661" s="148" t="str">
        <f>IFERROR(VLOOKUP(Open[[#This Row],[SM LT O A 2.9.23 R]],$AZ$7:$BA$101,2,0)*V$5," ")</f>
        <v xml:space="preserve"> </v>
      </c>
      <c r="W661" s="148" t="str">
        <f>IFERROR(VLOOKUP(Open[[#This Row],[SM LT O B 2.9.23 R]],$AZ$7:$BA$101,2,0)*W$5," ")</f>
        <v xml:space="preserve"> </v>
      </c>
      <c r="X661" s="148" t="str">
        <f>IFERROR(VLOOKUP(Open[[#This Row],[TS LA O 16.9.23 R]],$AZ$7:$BA$101,2,0)*X$5," ")</f>
        <v xml:space="preserve"> </v>
      </c>
      <c r="Y661" s="148" t="str">
        <f>IFERROR(VLOOKUP(Open[[#This Row],[TS ZH O 8.10.23 R]],$AZ$7:$BA$101,2,0)*Y$5," ")</f>
        <v xml:space="preserve"> </v>
      </c>
      <c r="Z661" s="148" t="str">
        <f>IFERROR(VLOOKUP(Open[[#This Row],[TS ZH O/A 6.1.24 R]],$AZ$7:$BA$101,2,0)*Z$5," ")</f>
        <v xml:space="preserve"> </v>
      </c>
      <c r="AA661" s="148" t="str">
        <f>IFERROR(VLOOKUP(Open[[#This Row],[TS ZH O/B 6.1.24 R]],$AZ$7:$BA$101,2,0)*AA$5," ")</f>
        <v xml:space="preserve"> </v>
      </c>
      <c r="AB661" s="148" t="str">
        <f>IFERROR(VLOOKUP(Open[[#This Row],[TS SH O 13.1.24 R]],$AZ$7:$BA$101,2,0)*AB$5," ")</f>
        <v xml:space="preserve"> </v>
      </c>
      <c r="AC661">
        <v>0</v>
      </c>
      <c r="AD661">
        <v>0</v>
      </c>
      <c r="AE661">
        <v>0</v>
      </c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</row>
    <row r="662" spans="1:48">
      <c r="A662" s="53">
        <f>RANK(Open[[#This Row],[PR Punkte]],Open[PR Punkte],0)</f>
        <v>332</v>
      </c>
      <c r="B662">
        <f>IF(Open[[#This Row],[PR Rang beim letzten Turnier]]&gt;Open[[#This Row],[PR Rang]],1,IF(Open[[#This Row],[PR Rang beim letzten Turnier]]=Open[[#This Row],[PR Rang]],0,-1))</f>
        <v>0</v>
      </c>
      <c r="C662" s="53">
        <f>RANK(Open[[#This Row],[PR Punkte]],Open[PR Punkte],0)</f>
        <v>332</v>
      </c>
      <c r="D662" t="s">
        <v>64</v>
      </c>
      <c r="E662" s="1" t="s">
        <v>9</v>
      </c>
      <c r="F662" s="52">
        <f>SUM(Open[[#This Row],[PR 1]:[PR 3]])</f>
        <v>0</v>
      </c>
      <c r="G662" s="52">
        <f>LARGE(Open[[#This Row],[TS ZH O/B 26.03.23]:[PR3]],1)</f>
        <v>0</v>
      </c>
      <c r="H662" s="52">
        <f>LARGE(Open[[#This Row],[TS ZH O/B 26.03.23]:[PR3]],2)</f>
        <v>0</v>
      </c>
      <c r="I662" s="52">
        <f>LARGE(Open[[#This Row],[TS ZH O/B 26.03.23]:[PR3]],3)</f>
        <v>0</v>
      </c>
      <c r="J662" s="1">
        <f t="shared" si="20"/>
        <v>332</v>
      </c>
      <c r="K662" s="52">
        <f t="shared" si="21"/>
        <v>0</v>
      </c>
      <c r="L662" s="52" t="str">
        <f>IFERROR(VLOOKUP(Open[[#This Row],[TS ZH O/B 26.03.23 Rang]],$AZ$7:$BA$101,2,0)*L$5," ")</f>
        <v xml:space="preserve"> </v>
      </c>
      <c r="M662" s="52" t="str">
        <f>IFERROR(VLOOKUP(Open[[#This Row],[TS SG O 29.04.23 Rang]],$AZ$7:$BA$101,2,0)*M$5," ")</f>
        <v xml:space="preserve"> </v>
      </c>
      <c r="N662" s="52" t="str">
        <f>IFERROR(VLOOKUP(Open[[#This Row],[TS ES O 11.06.23 Rang]],$AZ$7:$BA$101,2,0)*N$5," ")</f>
        <v xml:space="preserve"> </v>
      </c>
      <c r="O662" s="52" t="str">
        <f>IFERROR(VLOOKUP(Open[[#This Row],[TS SH O 24.06.23 Rang]],$AZ$7:$BA$101,2,0)*O$5," ")</f>
        <v xml:space="preserve"> </v>
      </c>
      <c r="P662" s="52" t="str">
        <f>IFERROR(VLOOKUP(Open[[#This Row],[TS LU O A 1.6.23 R]],$AZ$7:$BA$101,2,0)*P$5," ")</f>
        <v xml:space="preserve"> </v>
      </c>
      <c r="Q662" s="52" t="str">
        <f>IFERROR(VLOOKUP(Open[[#This Row],[TS LU O B 1.6.23 R]],$AZ$7:$BA$101,2,0)*Q$5," ")</f>
        <v xml:space="preserve"> </v>
      </c>
      <c r="R662" s="52" t="str">
        <f>IFERROR(VLOOKUP(Open[[#This Row],[TS ZH O/A 8.7.23 R]],$AZ$7:$BA$101,2,0)*R$5," ")</f>
        <v xml:space="preserve"> </v>
      </c>
      <c r="S662" s="148" t="str">
        <f>IFERROR(VLOOKUP(Open[[#This Row],[TS ZH O/B 8.7.23 R]],$AZ$7:$BA$101,2,0)*S$5," ")</f>
        <v xml:space="preserve"> </v>
      </c>
      <c r="T662" s="148" t="str">
        <f>IFERROR(VLOOKUP(Open[[#This Row],[TS BA O A 12.08.23 R]],$AZ$7:$BA$101,2,0)*T$5," ")</f>
        <v xml:space="preserve"> </v>
      </c>
      <c r="U662" s="148" t="str">
        <f>IFERROR(VLOOKUP(Open[[#This Row],[TS BA O B 12.08.23  R]],$AZ$7:$BA$101,2,0)*U$5," ")</f>
        <v xml:space="preserve"> </v>
      </c>
      <c r="V662" s="148" t="str">
        <f>IFERROR(VLOOKUP(Open[[#This Row],[SM LT O A 2.9.23 R]],$AZ$7:$BA$101,2,0)*V$5," ")</f>
        <v xml:space="preserve"> </v>
      </c>
      <c r="W662" s="148" t="str">
        <f>IFERROR(VLOOKUP(Open[[#This Row],[SM LT O B 2.9.23 R]],$AZ$7:$BA$101,2,0)*W$5," ")</f>
        <v xml:space="preserve"> </v>
      </c>
      <c r="X662" s="148" t="str">
        <f>IFERROR(VLOOKUP(Open[[#This Row],[TS LA O 16.9.23 R]],$AZ$7:$BA$101,2,0)*X$5," ")</f>
        <v xml:space="preserve"> </v>
      </c>
      <c r="Y662" s="148" t="str">
        <f>IFERROR(VLOOKUP(Open[[#This Row],[TS ZH O 8.10.23 R]],$AZ$7:$BA$101,2,0)*Y$5," ")</f>
        <v xml:space="preserve"> </v>
      </c>
      <c r="Z662" s="148" t="str">
        <f>IFERROR(VLOOKUP(Open[[#This Row],[TS ZH O/A 6.1.24 R]],$AZ$7:$BA$101,2,0)*Z$5," ")</f>
        <v xml:space="preserve"> </v>
      </c>
      <c r="AA662" s="148" t="str">
        <f>IFERROR(VLOOKUP(Open[[#This Row],[TS ZH O/B 6.1.24 R]],$AZ$7:$BA$101,2,0)*AA$5," ")</f>
        <v xml:space="preserve"> </v>
      </c>
      <c r="AB662" s="148" t="str">
        <f>IFERROR(VLOOKUP(Open[[#This Row],[TS SH O 13.1.24 R]],$AZ$7:$BA$101,2,0)*AB$5," ")</f>
        <v xml:space="preserve"> </v>
      </c>
      <c r="AC662">
        <v>0</v>
      </c>
      <c r="AD662">
        <v>0</v>
      </c>
      <c r="AE662">
        <v>0</v>
      </c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</row>
    <row r="663" spans="1:48">
      <c r="A663" s="53">
        <f>RANK(Open[[#This Row],[PR Punkte]],Open[PR Punkte],0)</f>
        <v>332</v>
      </c>
      <c r="B663">
        <f>IF(Open[[#This Row],[PR Rang beim letzten Turnier]]&gt;Open[[#This Row],[PR Rang]],1,IF(Open[[#This Row],[PR Rang beim letzten Turnier]]=Open[[#This Row],[PR Rang]],0,-1))</f>
        <v>0</v>
      </c>
      <c r="C663" s="53">
        <f>RANK(Open[[#This Row],[PR Punkte]],Open[PR Punkte],0)</f>
        <v>332</v>
      </c>
      <c r="D663" s="1" t="s">
        <v>150</v>
      </c>
      <c r="E663" s="1" t="s">
        <v>9</v>
      </c>
      <c r="F663" s="52">
        <f>SUM(Open[[#This Row],[PR 1]:[PR 3]])</f>
        <v>0</v>
      </c>
      <c r="G663" s="52">
        <f>LARGE(Open[[#This Row],[TS ZH O/B 26.03.23]:[PR3]],1)</f>
        <v>0</v>
      </c>
      <c r="H663" s="52">
        <f>LARGE(Open[[#This Row],[TS ZH O/B 26.03.23]:[PR3]],2)</f>
        <v>0</v>
      </c>
      <c r="I663" s="52">
        <f>LARGE(Open[[#This Row],[TS ZH O/B 26.03.23]:[PR3]],3)</f>
        <v>0</v>
      </c>
      <c r="J663" s="1">
        <f t="shared" si="20"/>
        <v>332</v>
      </c>
      <c r="K663" s="52">
        <f t="shared" si="21"/>
        <v>0</v>
      </c>
      <c r="L663" s="52" t="str">
        <f>IFERROR(VLOOKUP(Open[[#This Row],[TS ZH O/B 26.03.23 Rang]],$AZ$7:$BA$101,2,0)*L$5," ")</f>
        <v xml:space="preserve"> </v>
      </c>
      <c r="M663" s="52" t="str">
        <f>IFERROR(VLOOKUP(Open[[#This Row],[TS SG O 29.04.23 Rang]],$AZ$7:$BA$101,2,0)*M$5," ")</f>
        <v xml:space="preserve"> </v>
      </c>
      <c r="N663" s="52" t="str">
        <f>IFERROR(VLOOKUP(Open[[#This Row],[TS ES O 11.06.23 Rang]],$AZ$7:$BA$101,2,0)*N$5," ")</f>
        <v xml:space="preserve"> </v>
      </c>
      <c r="O663" s="52" t="str">
        <f>IFERROR(VLOOKUP(Open[[#This Row],[TS SH O 24.06.23 Rang]],$AZ$7:$BA$101,2,0)*O$5," ")</f>
        <v xml:space="preserve"> </v>
      </c>
      <c r="P663" s="52" t="str">
        <f>IFERROR(VLOOKUP(Open[[#This Row],[TS LU O A 1.6.23 R]],$AZ$7:$BA$101,2,0)*P$5," ")</f>
        <v xml:space="preserve"> </v>
      </c>
      <c r="Q663" s="52" t="str">
        <f>IFERROR(VLOOKUP(Open[[#This Row],[TS LU O B 1.6.23 R]],$AZ$7:$BA$101,2,0)*Q$5," ")</f>
        <v xml:space="preserve"> </v>
      </c>
      <c r="R663" s="52" t="str">
        <f>IFERROR(VLOOKUP(Open[[#This Row],[TS ZH O/A 8.7.23 R]],$AZ$7:$BA$101,2,0)*R$5," ")</f>
        <v xml:space="preserve"> </v>
      </c>
      <c r="S663" s="148" t="str">
        <f>IFERROR(VLOOKUP(Open[[#This Row],[TS ZH O/B 8.7.23 R]],$AZ$7:$BA$101,2,0)*S$5," ")</f>
        <v xml:space="preserve"> </v>
      </c>
      <c r="T663" s="148" t="str">
        <f>IFERROR(VLOOKUP(Open[[#This Row],[TS BA O A 12.08.23 R]],$AZ$7:$BA$101,2,0)*T$5," ")</f>
        <v xml:space="preserve"> </v>
      </c>
      <c r="U663" s="148" t="str">
        <f>IFERROR(VLOOKUP(Open[[#This Row],[TS BA O B 12.08.23  R]],$AZ$7:$BA$101,2,0)*U$5," ")</f>
        <v xml:space="preserve"> </v>
      </c>
      <c r="V663" s="148" t="str">
        <f>IFERROR(VLOOKUP(Open[[#This Row],[SM LT O A 2.9.23 R]],$AZ$7:$BA$101,2,0)*V$5," ")</f>
        <v xml:space="preserve"> </v>
      </c>
      <c r="W663" s="148" t="str">
        <f>IFERROR(VLOOKUP(Open[[#This Row],[SM LT O B 2.9.23 R]],$AZ$7:$BA$101,2,0)*W$5," ")</f>
        <v xml:space="preserve"> </v>
      </c>
      <c r="X663" s="148" t="str">
        <f>IFERROR(VLOOKUP(Open[[#This Row],[TS LA O 16.9.23 R]],$AZ$7:$BA$101,2,0)*X$5," ")</f>
        <v xml:space="preserve"> </v>
      </c>
      <c r="Y663" s="148" t="str">
        <f>IFERROR(VLOOKUP(Open[[#This Row],[TS ZH O 8.10.23 R]],$AZ$7:$BA$101,2,0)*Y$5," ")</f>
        <v xml:space="preserve"> </v>
      </c>
      <c r="Z663" s="148" t="str">
        <f>IFERROR(VLOOKUP(Open[[#This Row],[TS ZH O/A 6.1.24 R]],$AZ$7:$BA$101,2,0)*Z$5," ")</f>
        <v xml:space="preserve"> </v>
      </c>
      <c r="AA663" s="148" t="str">
        <f>IFERROR(VLOOKUP(Open[[#This Row],[TS ZH O/B 6.1.24 R]],$AZ$7:$BA$101,2,0)*AA$5," ")</f>
        <v xml:space="preserve"> </v>
      </c>
      <c r="AB663" s="148" t="str">
        <f>IFERROR(VLOOKUP(Open[[#This Row],[TS SH O 13.1.24 R]],$AZ$7:$BA$101,2,0)*AB$5," ")</f>
        <v xml:space="preserve"> </v>
      </c>
      <c r="AC663">
        <v>0</v>
      </c>
      <c r="AD663">
        <v>0</v>
      </c>
      <c r="AE663">
        <v>0</v>
      </c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</row>
    <row r="664" spans="1:48">
      <c r="A664" s="53">
        <f>RANK(Open[[#This Row],[PR Punkte]],Open[PR Punkte],0)</f>
        <v>332</v>
      </c>
      <c r="B664">
        <f>IF(Open[[#This Row],[PR Rang beim letzten Turnier]]&gt;Open[[#This Row],[PR Rang]],1,IF(Open[[#This Row],[PR Rang beim letzten Turnier]]=Open[[#This Row],[PR Rang]],0,-1))</f>
        <v>0</v>
      </c>
      <c r="C664" s="53">
        <f>RANK(Open[[#This Row],[PR Punkte]],Open[PR Punkte],0)</f>
        <v>332</v>
      </c>
      <c r="D664" s="7" t="s">
        <v>379</v>
      </c>
      <c r="E664" t="s">
        <v>9</v>
      </c>
      <c r="F664" s="52">
        <f>SUM(Open[[#This Row],[PR 1]:[PR 3]])</f>
        <v>0</v>
      </c>
      <c r="G664" s="52">
        <f>LARGE(Open[[#This Row],[TS ZH O/B 26.03.23]:[PR3]],1)</f>
        <v>0</v>
      </c>
      <c r="H664" s="52">
        <f>LARGE(Open[[#This Row],[TS ZH O/B 26.03.23]:[PR3]],2)</f>
        <v>0</v>
      </c>
      <c r="I664" s="52">
        <f>LARGE(Open[[#This Row],[TS ZH O/B 26.03.23]:[PR3]],3)</f>
        <v>0</v>
      </c>
      <c r="J664" s="1">
        <f t="shared" si="20"/>
        <v>332</v>
      </c>
      <c r="K664" s="52">
        <f t="shared" si="21"/>
        <v>0</v>
      </c>
      <c r="L664" s="52" t="str">
        <f>IFERROR(VLOOKUP(Open[[#This Row],[TS ZH O/B 26.03.23 Rang]],$AZ$7:$BA$101,2,0)*L$5," ")</f>
        <v xml:space="preserve"> </v>
      </c>
      <c r="M664" s="52" t="str">
        <f>IFERROR(VLOOKUP(Open[[#This Row],[TS SG O 29.04.23 Rang]],$AZ$7:$BA$101,2,0)*M$5," ")</f>
        <v xml:space="preserve"> </v>
      </c>
      <c r="N664" s="52" t="str">
        <f>IFERROR(VLOOKUP(Open[[#This Row],[TS ES O 11.06.23 Rang]],$AZ$7:$BA$101,2,0)*N$5," ")</f>
        <v xml:space="preserve"> </v>
      </c>
      <c r="O664" s="52" t="str">
        <f>IFERROR(VLOOKUP(Open[[#This Row],[TS SH O 24.06.23 Rang]],$AZ$7:$BA$101,2,0)*O$5," ")</f>
        <v xml:space="preserve"> </v>
      </c>
      <c r="P664" s="52" t="str">
        <f>IFERROR(VLOOKUP(Open[[#This Row],[TS LU O A 1.6.23 R]],$AZ$7:$BA$101,2,0)*P$5," ")</f>
        <v xml:space="preserve"> </v>
      </c>
      <c r="Q664" s="52" t="str">
        <f>IFERROR(VLOOKUP(Open[[#This Row],[TS LU O B 1.6.23 R]],$AZ$7:$BA$101,2,0)*Q$5," ")</f>
        <v xml:space="preserve"> </v>
      </c>
      <c r="R664" s="52" t="str">
        <f>IFERROR(VLOOKUP(Open[[#This Row],[TS ZH O/A 8.7.23 R]],$AZ$7:$BA$101,2,0)*R$5," ")</f>
        <v xml:space="preserve"> </v>
      </c>
      <c r="S664" s="148" t="str">
        <f>IFERROR(VLOOKUP(Open[[#This Row],[TS ZH O/B 8.7.23 R]],$AZ$7:$BA$101,2,0)*S$5," ")</f>
        <v xml:space="preserve"> </v>
      </c>
      <c r="T664" s="148" t="str">
        <f>IFERROR(VLOOKUP(Open[[#This Row],[TS BA O A 12.08.23 R]],$AZ$7:$BA$101,2,0)*T$5," ")</f>
        <v xml:space="preserve"> </v>
      </c>
      <c r="U664" s="148" t="str">
        <f>IFERROR(VLOOKUP(Open[[#This Row],[TS BA O B 12.08.23  R]],$AZ$7:$BA$101,2,0)*U$5," ")</f>
        <v xml:space="preserve"> </v>
      </c>
      <c r="V664" s="148" t="str">
        <f>IFERROR(VLOOKUP(Open[[#This Row],[SM LT O A 2.9.23 R]],$AZ$7:$BA$101,2,0)*V$5," ")</f>
        <v xml:space="preserve"> </v>
      </c>
      <c r="W664" s="148" t="str">
        <f>IFERROR(VLOOKUP(Open[[#This Row],[SM LT O B 2.9.23 R]],$AZ$7:$BA$101,2,0)*W$5," ")</f>
        <v xml:space="preserve"> </v>
      </c>
      <c r="X664" s="148" t="str">
        <f>IFERROR(VLOOKUP(Open[[#This Row],[TS LA O 16.9.23 R]],$AZ$7:$BA$101,2,0)*X$5," ")</f>
        <v xml:space="preserve"> </v>
      </c>
      <c r="Y664" s="148" t="str">
        <f>IFERROR(VLOOKUP(Open[[#This Row],[TS ZH O 8.10.23 R]],$AZ$7:$BA$101,2,0)*Y$5," ")</f>
        <v xml:space="preserve"> </v>
      </c>
      <c r="Z664" s="148" t="str">
        <f>IFERROR(VLOOKUP(Open[[#This Row],[TS ZH O/A 6.1.24 R]],$AZ$7:$BA$101,2,0)*Z$5," ")</f>
        <v xml:space="preserve"> </v>
      </c>
      <c r="AA664" s="148" t="str">
        <f>IFERROR(VLOOKUP(Open[[#This Row],[TS ZH O/B 6.1.24 R]],$AZ$7:$BA$101,2,0)*AA$5," ")</f>
        <v xml:space="preserve"> </v>
      </c>
      <c r="AB664" s="148" t="str">
        <f>IFERROR(VLOOKUP(Open[[#This Row],[TS SH O 13.1.24 R]],$AZ$7:$BA$101,2,0)*AB$5," ")</f>
        <v xml:space="preserve"> </v>
      </c>
      <c r="AC664">
        <v>0</v>
      </c>
      <c r="AD664">
        <v>0</v>
      </c>
      <c r="AE664">
        <v>0</v>
      </c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</row>
    <row r="665" spans="1:48">
      <c r="A665" s="53">
        <f>RANK(Open[[#This Row],[PR Punkte]],Open[PR Punkte],0)</f>
        <v>332</v>
      </c>
      <c r="B665">
        <f>IF(Open[[#This Row],[PR Rang beim letzten Turnier]]&gt;Open[[#This Row],[PR Rang]],1,IF(Open[[#This Row],[PR Rang beim letzten Turnier]]=Open[[#This Row],[PR Rang]],0,-1))</f>
        <v>0</v>
      </c>
      <c r="C665" s="53">
        <f>RANK(Open[[#This Row],[PR Punkte]],Open[PR Punkte],0)</f>
        <v>332</v>
      </c>
      <c r="D665" s="7" t="s">
        <v>232</v>
      </c>
      <c r="E665" t="s">
        <v>9</v>
      </c>
      <c r="F665" s="52">
        <f>SUM(Open[[#This Row],[PR 1]:[PR 3]])</f>
        <v>0</v>
      </c>
      <c r="G665" s="52">
        <f>LARGE(Open[[#This Row],[TS ZH O/B 26.03.23]:[PR3]],1)</f>
        <v>0</v>
      </c>
      <c r="H665" s="52">
        <f>LARGE(Open[[#This Row],[TS ZH O/B 26.03.23]:[PR3]],2)</f>
        <v>0</v>
      </c>
      <c r="I665" s="52">
        <f>LARGE(Open[[#This Row],[TS ZH O/B 26.03.23]:[PR3]],3)</f>
        <v>0</v>
      </c>
      <c r="J665" s="1">
        <f t="shared" si="20"/>
        <v>332</v>
      </c>
      <c r="K665" s="52">
        <f t="shared" si="21"/>
        <v>0</v>
      </c>
      <c r="L665" s="52" t="str">
        <f>IFERROR(VLOOKUP(Open[[#This Row],[TS ZH O/B 26.03.23 Rang]],$AZ$7:$BA$101,2,0)*L$5," ")</f>
        <v xml:space="preserve"> </v>
      </c>
      <c r="M665" s="52" t="str">
        <f>IFERROR(VLOOKUP(Open[[#This Row],[TS SG O 29.04.23 Rang]],$AZ$7:$BA$101,2,0)*M$5," ")</f>
        <v xml:space="preserve"> </v>
      </c>
      <c r="N665" s="52" t="str">
        <f>IFERROR(VLOOKUP(Open[[#This Row],[TS ES O 11.06.23 Rang]],$AZ$7:$BA$101,2,0)*N$5," ")</f>
        <v xml:space="preserve"> </v>
      </c>
      <c r="O665" s="52" t="str">
        <f>IFERROR(VLOOKUP(Open[[#This Row],[TS SH O 24.06.23 Rang]],$AZ$7:$BA$101,2,0)*O$5," ")</f>
        <v xml:space="preserve"> </v>
      </c>
      <c r="P665" s="52" t="str">
        <f>IFERROR(VLOOKUP(Open[[#This Row],[TS LU O A 1.6.23 R]],$AZ$7:$BA$101,2,0)*P$5," ")</f>
        <v xml:space="preserve"> </v>
      </c>
      <c r="Q665" s="52" t="str">
        <f>IFERROR(VLOOKUP(Open[[#This Row],[TS LU O B 1.6.23 R]],$AZ$7:$BA$101,2,0)*Q$5," ")</f>
        <v xml:space="preserve"> </v>
      </c>
      <c r="R665" s="52" t="str">
        <f>IFERROR(VLOOKUP(Open[[#This Row],[TS ZH O/A 8.7.23 R]],$AZ$7:$BA$101,2,0)*R$5," ")</f>
        <v xml:space="preserve"> </v>
      </c>
      <c r="S665" s="148" t="str">
        <f>IFERROR(VLOOKUP(Open[[#This Row],[TS ZH O/B 8.7.23 R]],$AZ$7:$BA$101,2,0)*S$5," ")</f>
        <v xml:space="preserve"> </v>
      </c>
      <c r="T665" s="148" t="str">
        <f>IFERROR(VLOOKUP(Open[[#This Row],[TS BA O A 12.08.23 R]],$AZ$7:$BA$101,2,0)*T$5," ")</f>
        <v xml:space="preserve"> </v>
      </c>
      <c r="U665" s="148" t="str">
        <f>IFERROR(VLOOKUP(Open[[#This Row],[TS BA O B 12.08.23  R]],$AZ$7:$BA$101,2,0)*U$5," ")</f>
        <v xml:space="preserve"> </v>
      </c>
      <c r="V665" s="148" t="str">
        <f>IFERROR(VLOOKUP(Open[[#This Row],[SM LT O A 2.9.23 R]],$AZ$7:$BA$101,2,0)*V$5," ")</f>
        <v xml:space="preserve"> </v>
      </c>
      <c r="W665" s="148" t="str">
        <f>IFERROR(VLOOKUP(Open[[#This Row],[SM LT O B 2.9.23 R]],$AZ$7:$BA$101,2,0)*W$5," ")</f>
        <v xml:space="preserve"> </v>
      </c>
      <c r="X665" s="148" t="str">
        <f>IFERROR(VLOOKUP(Open[[#This Row],[TS LA O 16.9.23 R]],$AZ$7:$BA$101,2,0)*X$5," ")</f>
        <v xml:space="preserve"> </v>
      </c>
      <c r="Y665" s="148" t="str">
        <f>IFERROR(VLOOKUP(Open[[#This Row],[TS ZH O 8.10.23 R]],$AZ$7:$BA$101,2,0)*Y$5," ")</f>
        <v xml:space="preserve"> </v>
      </c>
      <c r="Z665" s="148" t="str">
        <f>IFERROR(VLOOKUP(Open[[#This Row],[TS ZH O/A 6.1.24 R]],$AZ$7:$BA$101,2,0)*Z$5," ")</f>
        <v xml:space="preserve"> </v>
      </c>
      <c r="AA665" s="148" t="str">
        <f>IFERROR(VLOOKUP(Open[[#This Row],[TS ZH O/B 6.1.24 R]],$AZ$7:$BA$101,2,0)*AA$5," ")</f>
        <v xml:space="preserve"> </v>
      </c>
      <c r="AB665" s="148" t="str">
        <f>IFERROR(VLOOKUP(Open[[#This Row],[TS SH O 13.1.24 R]],$AZ$7:$BA$101,2,0)*AB$5," ")</f>
        <v xml:space="preserve"> </v>
      </c>
      <c r="AC665">
        <v>0</v>
      </c>
      <c r="AD665">
        <v>0</v>
      </c>
      <c r="AE665">
        <v>0</v>
      </c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</row>
  </sheetData>
  <mergeCells count="6">
    <mergeCell ref="BC7:BI7"/>
    <mergeCell ref="AZ6:BA6"/>
    <mergeCell ref="A3:K5"/>
    <mergeCell ref="A1:F2"/>
    <mergeCell ref="J1:K2"/>
    <mergeCell ref="L1:AE2"/>
  </mergeCells>
  <phoneticPr fontId="11" type="noConversion"/>
  <conditionalFormatting sqref="D9">
    <cfRule type="duplicateValues" dxfId="104" priority="137"/>
  </conditionalFormatting>
  <conditionalFormatting sqref="D11">
    <cfRule type="duplicateValues" dxfId="103" priority="136"/>
  </conditionalFormatting>
  <conditionalFormatting sqref="D13">
    <cfRule type="duplicateValues" dxfId="102" priority="135"/>
  </conditionalFormatting>
  <conditionalFormatting sqref="D14">
    <cfRule type="duplicateValues" dxfId="101" priority="134"/>
  </conditionalFormatting>
  <conditionalFormatting sqref="D16">
    <cfRule type="duplicateValues" dxfId="100" priority="133"/>
  </conditionalFormatting>
  <conditionalFormatting sqref="D18">
    <cfRule type="duplicateValues" dxfId="99" priority="132"/>
  </conditionalFormatting>
  <conditionalFormatting sqref="D20">
    <cfRule type="duplicateValues" dxfId="98" priority="131"/>
  </conditionalFormatting>
  <conditionalFormatting sqref="D21">
    <cfRule type="duplicateValues" dxfId="97" priority="130"/>
  </conditionalFormatting>
  <conditionalFormatting sqref="D23">
    <cfRule type="duplicateValues" dxfId="96" priority="129"/>
  </conditionalFormatting>
  <conditionalFormatting sqref="D25">
    <cfRule type="duplicateValues" dxfId="95" priority="128"/>
  </conditionalFormatting>
  <conditionalFormatting sqref="D27">
    <cfRule type="duplicateValues" dxfId="94" priority="127"/>
  </conditionalFormatting>
  <conditionalFormatting sqref="D29">
    <cfRule type="duplicateValues" dxfId="93" priority="126"/>
  </conditionalFormatting>
  <conditionalFormatting sqref="D31">
    <cfRule type="duplicateValues" dxfId="92" priority="125"/>
  </conditionalFormatting>
  <conditionalFormatting sqref="D35">
    <cfRule type="duplicateValues" dxfId="91" priority="122"/>
  </conditionalFormatting>
  <conditionalFormatting sqref="D37">
    <cfRule type="duplicateValues" dxfId="90" priority="121"/>
  </conditionalFormatting>
  <conditionalFormatting sqref="D39">
    <cfRule type="duplicateValues" dxfId="89" priority="120"/>
  </conditionalFormatting>
  <conditionalFormatting sqref="D41">
    <cfRule type="duplicateValues" dxfId="88" priority="119"/>
  </conditionalFormatting>
  <conditionalFormatting sqref="D43">
    <cfRule type="duplicateValues" dxfId="87" priority="118"/>
  </conditionalFormatting>
  <conditionalFormatting sqref="D45">
    <cfRule type="duplicateValues" dxfId="86" priority="117"/>
  </conditionalFormatting>
  <conditionalFormatting sqref="D48">
    <cfRule type="duplicateValues" dxfId="85" priority="116"/>
  </conditionalFormatting>
  <conditionalFormatting sqref="D50">
    <cfRule type="duplicateValues" dxfId="84" priority="115"/>
  </conditionalFormatting>
  <conditionalFormatting sqref="D52">
    <cfRule type="duplicateValues" dxfId="83" priority="114"/>
  </conditionalFormatting>
  <conditionalFormatting sqref="D54">
    <cfRule type="duplicateValues" dxfId="82" priority="113"/>
  </conditionalFormatting>
  <conditionalFormatting sqref="D56">
    <cfRule type="duplicateValues" dxfId="81" priority="112"/>
  </conditionalFormatting>
  <conditionalFormatting sqref="D58">
    <cfRule type="duplicateValues" dxfId="80" priority="111"/>
  </conditionalFormatting>
  <conditionalFormatting sqref="D59">
    <cfRule type="duplicateValues" dxfId="79" priority="110"/>
  </conditionalFormatting>
  <conditionalFormatting sqref="D111:D151 D161:D166">
    <cfRule type="expression" dxfId="78" priority="138">
      <formula>VLOOKUP(#REF!,$A$7:$K$188,3,0)&gt;0</formula>
    </cfRule>
  </conditionalFormatting>
  <conditionalFormatting sqref="D161:D166">
    <cfRule type="expression" dxfId="77" priority="142">
      <formula>VLOOKUP(#REF!,#REF!,3,0)&gt;0</formula>
    </cfRule>
  </conditionalFormatting>
  <conditionalFormatting sqref="D168:D178 D180:D202">
    <cfRule type="expression" dxfId="76" priority="874">
      <formula>VLOOKUP(#REF!,$A$7:$K$596,3,0)&gt;0</formula>
    </cfRule>
    <cfRule type="expression" dxfId="75" priority="875">
      <formula>VLOOKUP(#REF!,#REF!,3,0)&gt;0</formula>
    </cfRule>
  </conditionalFormatting>
  <conditionalFormatting sqref="D214:D224">
    <cfRule type="expression" dxfId="74" priority="140">
      <formula>VLOOKUP(#REF!,$A$7:$K$213,3,0)&gt;0</formula>
    </cfRule>
  </conditionalFormatting>
  <conditionalFormatting sqref="D653:D657 D666:D919 D1:D480">
    <cfRule type="duplicateValues" dxfId="73" priority="840" stopIfTrue="1"/>
  </conditionalFormatting>
  <conditionalFormatting sqref="D653:D657 D666:D1048576 D1:D581">
    <cfRule type="duplicateValues" dxfId="72" priority="842"/>
  </conditionalFormatting>
  <conditionalFormatting sqref="D653:D657 D666:D1048576 D1:D596">
    <cfRule type="duplicateValues" dxfId="71" priority="844"/>
  </conditionalFormatting>
  <conditionalFormatting sqref="D653:D657 D666:D1048576 D1:D622">
    <cfRule type="duplicateValues" dxfId="70" priority="990"/>
  </conditionalFormatting>
  <conditionalFormatting sqref="E1:E522 D426:D427 E534:E555 E651:E919">
    <cfRule type="containsText" dxfId="69" priority="103" operator="containsText" text="International">
      <formula>NOT(ISERROR(SEARCH("International",D1)))</formula>
    </cfRule>
  </conditionalFormatting>
  <pageMargins left="0.7" right="0.7" top="0.78740157499999996" bottom="0.78740157499999996" header="0.3" footer="0.3"/>
  <pageSetup paperSize="9" scale="12" orientation="landscape" horizontalDpi="300" verticalDpi="3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03" id="{558B5299-CED8-904C-8E01-1B5DB049B36F}">
            <x14:iconSet iconSet="3Triangle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B7:B944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BN172"/>
  <sheetViews>
    <sheetView zoomScale="115" zoomScaleNormal="115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H27" sqref="H27"/>
    </sheetView>
  </sheetViews>
  <sheetFormatPr baseColWidth="10" defaultColWidth="10.83203125" defaultRowHeight="15.5" outlineLevelCol="1"/>
  <cols>
    <col min="1" max="1" width="10.6640625" hidden="1" customWidth="1" outlineLevel="1"/>
    <col min="2" max="2" width="2.83203125" customWidth="1" collapsed="1"/>
    <col min="3" max="3" width="10.6640625" customWidth="1"/>
    <col min="4" max="4" width="23.5" bestFit="1" customWidth="1"/>
    <col min="5" max="5" width="12.1640625" bestFit="1" customWidth="1"/>
    <col min="6" max="6" width="13.33203125" bestFit="1" customWidth="1"/>
    <col min="7" max="9" width="7.83203125" bestFit="1" customWidth="1"/>
    <col min="10" max="10" width="10.6640625" hidden="1" customWidth="1" outlineLevel="1"/>
    <col min="11" max="11" width="12.83203125" hidden="1" customWidth="1" outlineLevel="1"/>
    <col min="12" max="12" width="8.83203125" customWidth="1" collapsed="1"/>
    <col min="13" max="28" width="8.83203125" customWidth="1"/>
    <col min="29" max="31" width="6.25" hidden="1" customWidth="1" outlineLevel="1"/>
    <col min="32" max="32" width="8.83203125" hidden="1" customWidth="1" outlineLevel="1" collapsed="1"/>
    <col min="33" max="48" width="8.83203125" hidden="1" customWidth="1" outlineLevel="1"/>
    <col min="49" max="49" width="11.83203125" customWidth="1" collapsed="1"/>
    <col min="50" max="66" width="11.83203125" customWidth="1"/>
  </cols>
  <sheetData>
    <row r="1" spans="1:66" ht="26" customHeight="1">
      <c r="A1" s="173" t="s">
        <v>427</v>
      </c>
      <c r="B1" s="173"/>
      <c r="C1" s="173"/>
      <c r="D1" s="176"/>
      <c r="E1" s="176"/>
      <c r="F1" s="176"/>
      <c r="G1" s="176"/>
      <c r="H1" s="176"/>
      <c r="I1" s="176"/>
      <c r="J1" s="174" t="s">
        <v>426</v>
      </c>
      <c r="K1" s="177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</row>
    <row r="2" spans="1:66" ht="26" customHeight="1">
      <c r="A2" s="176"/>
      <c r="B2" s="176"/>
      <c r="C2" s="176"/>
      <c r="D2" s="176"/>
      <c r="E2" s="176"/>
      <c r="F2" s="176"/>
      <c r="G2" s="176"/>
      <c r="H2" s="176"/>
      <c r="I2" s="176"/>
      <c r="J2" s="177"/>
      <c r="K2" s="177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</row>
    <row r="3" spans="1:66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66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74" t="s">
        <v>111</v>
      </c>
      <c r="M4" s="9"/>
      <c r="N4" s="74" t="s">
        <v>111</v>
      </c>
      <c r="O4" s="74" t="s">
        <v>111</v>
      </c>
      <c r="P4" s="9"/>
      <c r="Q4" s="74" t="s">
        <v>111</v>
      </c>
      <c r="R4" s="74" t="s">
        <v>111</v>
      </c>
      <c r="S4" s="9"/>
      <c r="T4" s="9"/>
      <c r="U4" s="74" t="s">
        <v>111</v>
      </c>
      <c r="V4" s="74" t="s">
        <v>111</v>
      </c>
      <c r="W4" s="9"/>
      <c r="X4" s="74" t="s">
        <v>111</v>
      </c>
      <c r="Y4" s="9"/>
      <c r="Z4" s="74" t="s">
        <v>111</v>
      </c>
      <c r="AA4" s="9"/>
      <c r="AB4" s="74" t="s">
        <v>111</v>
      </c>
      <c r="AC4" s="9"/>
      <c r="AD4" s="9"/>
      <c r="AE4" s="9"/>
      <c r="AF4" s="65" t="s">
        <v>111</v>
      </c>
      <c r="AG4" s="9"/>
      <c r="AH4" s="65" t="s">
        <v>111</v>
      </c>
      <c r="AI4" s="65" t="s">
        <v>111</v>
      </c>
      <c r="AJ4" s="9"/>
      <c r="AK4" s="65" t="s">
        <v>111</v>
      </c>
      <c r="AL4" s="65" t="s">
        <v>111</v>
      </c>
      <c r="AM4" s="9"/>
      <c r="AN4" s="9"/>
      <c r="AO4" s="65" t="s">
        <v>111</v>
      </c>
      <c r="AP4" s="65" t="s">
        <v>111</v>
      </c>
      <c r="AQ4" s="9"/>
      <c r="AR4" s="65" t="s">
        <v>111</v>
      </c>
      <c r="AS4" s="9"/>
      <c r="AT4" s="65" t="s">
        <v>111</v>
      </c>
      <c r="AU4" s="9"/>
      <c r="AV4" s="65" t="s">
        <v>111</v>
      </c>
    </row>
    <row r="5" spans="1:66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74">
        <v>1.74</v>
      </c>
      <c r="M5" s="9">
        <v>1.5</v>
      </c>
      <c r="N5" s="74">
        <v>1.18</v>
      </c>
      <c r="O5" s="74">
        <v>1.6</v>
      </c>
      <c r="P5" s="9">
        <v>1.56</v>
      </c>
      <c r="Q5" s="74">
        <v>1.18</v>
      </c>
      <c r="R5" s="74">
        <v>1.42</v>
      </c>
      <c r="S5" s="9">
        <v>1.62</v>
      </c>
      <c r="T5" s="9">
        <v>2</v>
      </c>
      <c r="U5" s="74">
        <v>1.64</v>
      </c>
      <c r="V5" s="74">
        <v>1.98</v>
      </c>
      <c r="W5" s="9">
        <v>1.86</v>
      </c>
      <c r="X5" s="74">
        <v>1.28</v>
      </c>
      <c r="Y5" s="9">
        <v>1.36</v>
      </c>
      <c r="Z5" s="74">
        <v>1.44</v>
      </c>
      <c r="AA5" s="9">
        <v>1.62</v>
      </c>
      <c r="AB5" s="74">
        <v>1.98</v>
      </c>
      <c r="AC5" s="9"/>
      <c r="AD5" s="9"/>
      <c r="AE5" s="9"/>
      <c r="AF5" s="116"/>
      <c r="AG5" s="55">
        <f>1+4*$BG$9+1*$BG$10+1*$BG$11</f>
        <v>1.5</v>
      </c>
      <c r="AH5" s="76"/>
      <c r="AI5" s="76"/>
      <c r="AJ5" s="55">
        <f>1+3*$BG$9+3*$BG$10+2*$BG$11</f>
        <v>1.56</v>
      </c>
      <c r="AK5" s="76"/>
      <c r="AL5" s="76"/>
      <c r="AM5" s="55">
        <f>1+5*$BG$9+2*$BG$10+0*$BG$11</f>
        <v>1.62</v>
      </c>
      <c r="AN5" s="55">
        <f>1+5*$BG$9+5*$BG$10+5*$BG$11</f>
        <v>2</v>
      </c>
      <c r="AO5" s="76"/>
      <c r="AP5" s="76"/>
      <c r="AQ5" s="55">
        <f>1+5*$BG$9+4*$BG$10+3*$BG$11</f>
        <v>1.8599999999999999</v>
      </c>
      <c r="AR5" s="76"/>
      <c r="AS5" s="55">
        <f>1+1*$BG$9+3*$BG$10+2*$BG$11</f>
        <v>1.36</v>
      </c>
      <c r="AT5" s="76"/>
      <c r="AU5" s="55">
        <f>1+3*$BG$9+2*$BG$10+5*$BG$11</f>
        <v>1.6199999999999999</v>
      </c>
      <c r="AV5" s="76"/>
    </row>
    <row r="6" spans="1:66">
      <c r="A6" s="96" t="s">
        <v>452</v>
      </c>
      <c r="B6" s="96" t="s">
        <v>451</v>
      </c>
      <c r="C6" s="3" t="s">
        <v>388</v>
      </c>
      <c r="D6" s="3" t="s">
        <v>436</v>
      </c>
      <c r="E6" s="3" t="s">
        <v>3</v>
      </c>
      <c r="F6" s="3" t="s">
        <v>437</v>
      </c>
      <c r="G6" s="3" t="s">
        <v>385</v>
      </c>
      <c r="H6" s="3" t="s">
        <v>386</v>
      </c>
      <c r="I6" s="3" t="s">
        <v>387</v>
      </c>
      <c r="J6" s="56" t="s">
        <v>418</v>
      </c>
      <c r="K6" s="56" t="s">
        <v>438</v>
      </c>
      <c r="L6" s="74" t="s">
        <v>798</v>
      </c>
      <c r="M6" s="101" t="s">
        <v>814</v>
      </c>
      <c r="N6" s="74" t="s">
        <v>818</v>
      </c>
      <c r="O6" s="74" t="s">
        <v>835</v>
      </c>
      <c r="P6" s="54" t="s">
        <v>837</v>
      </c>
      <c r="Q6" s="144" t="s">
        <v>853</v>
      </c>
      <c r="R6" s="144" t="s">
        <v>856</v>
      </c>
      <c r="S6" s="140" t="s">
        <v>859</v>
      </c>
      <c r="T6" s="140" t="s">
        <v>922</v>
      </c>
      <c r="U6" s="144" t="s">
        <v>907</v>
      </c>
      <c r="V6" s="144" t="s">
        <v>940</v>
      </c>
      <c r="W6" s="140" t="s">
        <v>963</v>
      </c>
      <c r="X6" s="144" t="s">
        <v>964</v>
      </c>
      <c r="Y6" s="157" t="s">
        <v>1037</v>
      </c>
      <c r="Z6" s="144" t="s">
        <v>1029</v>
      </c>
      <c r="AA6" s="157" t="s">
        <v>1049</v>
      </c>
      <c r="AB6" s="144" t="s">
        <v>1047</v>
      </c>
      <c r="AC6" s="3" t="s">
        <v>504</v>
      </c>
      <c r="AD6" s="3" t="s">
        <v>413</v>
      </c>
      <c r="AE6" s="3" t="s">
        <v>414</v>
      </c>
      <c r="AF6" s="100" t="s">
        <v>799</v>
      </c>
      <c r="AG6" s="102" t="s">
        <v>813</v>
      </c>
      <c r="AH6" s="100" t="s">
        <v>822</v>
      </c>
      <c r="AI6" s="141" t="s">
        <v>836</v>
      </c>
      <c r="AJ6" s="142" t="s">
        <v>855</v>
      </c>
      <c r="AK6" s="141" t="s">
        <v>854</v>
      </c>
      <c r="AL6" s="100" t="s">
        <v>858</v>
      </c>
      <c r="AM6" s="102" t="s">
        <v>920</v>
      </c>
      <c r="AN6" s="102" t="s">
        <v>921</v>
      </c>
      <c r="AO6" s="100" t="s">
        <v>923</v>
      </c>
      <c r="AP6" s="100" t="s">
        <v>941</v>
      </c>
      <c r="AQ6" s="102" t="s">
        <v>962</v>
      </c>
      <c r="AR6" s="100" t="s">
        <v>987</v>
      </c>
      <c r="AS6" s="102" t="s">
        <v>1038</v>
      </c>
      <c r="AT6" s="100" t="s">
        <v>1006</v>
      </c>
      <c r="AU6" s="102" t="s">
        <v>1050</v>
      </c>
      <c r="AV6" s="100" t="s">
        <v>1048</v>
      </c>
      <c r="AZ6" s="71" t="s">
        <v>389</v>
      </c>
      <c r="BA6" s="72"/>
      <c r="BC6" s="179" t="s">
        <v>390</v>
      </c>
      <c r="BD6" s="179"/>
      <c r="BF6" s="179" t="s">
        <v>392</v>
      </c>
      <c r="BG6" s="179"/>
      <c r="BJ6" s="17"/>
    </row>
    <row r="7" spans="1:66">
      <c r="A7" s="53">
        <f>RANK(Women[[#This Row],[PR Punkte]],Women[PR Punkte],0)</f>
        <v>1</v>
      </c>
      <c r="B7" s="95">
        <f>IF(Women[[#This Row],[PR Rang beim letzten Turnier]]&gt;Women[[#This Row],[PR Rang]],1,IF(Women[[#This Row],[PR Rang]]=Women[[#This Row],[PR Rang beim letzten Turnier]],0,-1))</f>
        <v>0</v>
      </c>
      <c r="C7" s="53">
        <f>RANK(Women[[#This Row],[PR Punkte]],Women[PR Punkte],0)</f>
        <v>1</v>
      </c>
      <c r="D7" t="s">
        <v>151</v>
      </c>
      <c r="E7" s="1" t="s">
        <v>12</v>
      </c>
      <c r="F7" s="52">
        <f>SUM(Women[[#This Row],[PR 1]:[PR 3]])</f>
        <v>5130</v>
      </c>
      <c r="G7" s="52">
        <f>LARGE(Women[[#This Row],[TS SG O 29.04.23]:[PR3]],1)</f>
        <v>1980</v>
      </c>
      <c r="H7" s="52">
        <f>LARGE(Women[[#This Row],[TS SG O 29.04.23]:[PR3]],2)</f>
        <v>1584</v>
      </c>
      <c r="I7" s="52">
        <f>LARGE(Women[[#This Row],[TS SG O 29.04.23]:[PR3]],3)</f>
        <v>1566</v>
      </c>
      <c r="J7">
        <f t="shared" ref="J7:J38" si="0">RANK(K7,$K$7:$K$172,0)</f>
        <v>1</v>
      </c>
      <c r="K7" s="52">
        <f t="shared" ref="K7:K38" si="1">SUM(L7:AE7)</f>
        <v>9152</v>
      </c>
      <c r="L7" s="62">
        <f>IFERROR(VLOOKUP(Women[[#This Row],[TS SG O 29.04.23 Rang]],$BC$7:$BD$64,2,0)*L$5," ")</f>
        <v>1566</v>
      </c>
      <c r="M7" s="52" t="str">
        <f>IFERROR(VLOOKUP(Women[[#This Row],[TS SG W 29.04.23]],$AZ$7:$BA$64,2,0)*M$5," ")</f>
        <v xml:space="preserve"> </v>
      </c>
      <c r="N7" s="62" t="str">
        <f>IFERROR(VLOOKUP(Women[[#This Row],[TS ES O 11.06.23 Rang]],$BC$7:$BD$64,2,0)*N$5," ")</f>
        <v xml:space="preserve"> </v>
      </c>
      <c r="O7" s="62" t="str">
        <f>IFERROR(VLOOKUP(Women[[#This Row],[TS SH O 24.06.23 Rang]],$BC$7:$BD$64,2,0)*O$5," ")</f>
        <v xml:space="preserve"> </v>
      </c>
      <c r="P7" s="52" t="str">
        <f>IFERROR(VLOOKUP(Women[[#This Row],[TS SH W 24.06.232]],$AZ$7:$BA$64,2,0)*P$5," ")</f>
        <v xml:space="preserve"> </v>
      </c>
      <c r="Q7" s="62" t="str">
        <f>IFERROR(VLOOKUP(Women[[#This Row],[TS LU O/A 1.7.23 R]],$BC$7:$BD$64,2,0)*Q$5," ")</f>
        <v xml:space="preserve"> </v>
      </c>
      <c r="R7" s="62" t="str">
        <f>IFERROR(VLOOKUP(Women[[#This Row],[TS ZH O/A 8.7.232]],$BC$7:$BD$64,2,0)*R$5," ")</f>
        <v xml:space="preserve"> </v>
      </c>
      <c r="S7" s="52">
        <f>IFERROR(VLOOKUP(Women[[#This Row],[TS ZH W 8.7.23]],$AZ$7:$BA$64,2,0)*S$5," ")</f>
        <v>810</v>
      </c>
      <c r="T7" s="52" t="str">
        <f>IFERROR(VLOOKUP(Women[[#This Row],[TS BA W 12.08.23 R]],$AZ$7:$BA$64,2,0)*T$5," ")</f>
        <v xml:space="preserve"> </v>
      </c>
      <c r="U7" s="62">
        <f>IFERROR(VLOOKUP(Women[[#This Row],[TS BA O A 12.08.23 R2]],$BC$7:$BD$64,2,0)*U$5," ")</f>
        <v>491.99999999999994</v>
      </c>
      <c r="V7" s="62">
        <f>IFERROR(VLOOKUP(Women[[#This Row],[SM LT O A 2.9.23 R]],$BC$7:$BD$64,2,0)*V$5," ")</f>
        <v>1584</v>
      </c>
      <c r="W7" s="52" t="str">
        <f>IFERROR(VLOOKUP(Women[[#This Row],[SM LT W 2.9.23 R]],$AZ$7:$BA$64,2,0)*W$5," ")</f>
        <v xml:space="preserve"> </v>
      </c>
      <c r="X7" s="62">
        <f>IFERROR(VLOOKUP(Women[[#This Row],[TS SH O 13.1.24 R]],$BC$7:$BD$64,2,0)*X$5," ")</f>
        <v>1280</v>
      </c>
      <c r="Y7" s="52" t="str">
        <f>IFERROR(VLOOKUP(Women[[#This Row],[TS ZH W 6.1.242]],$AZ$7:$BA$64,2,0)*Y$5," ")</f>
        <v xml:space="preserve"> </v>
      </c>
      <c r="Z7" s="62">
        <f>IFERROR(VLOOKUP(Women[[#This Row],[TS SH O 13.1.24 R]],$BC$7:$BD$64,2,0)*Z$5," ")</f>
        <v>1440</v>
      </c>
      <c r="AA7" s="52" t="str">
        <f>IFERROR(VLOOKUP(Women[[#This Row],[TS SH W 13.1.24 R]],$AZ$7:$BA$64,2,0)*AA$5," ")</f>
        <v xml:space="preserve"> </v>
      </c>
      <c r="AB7" s="62">
        <f>IFERROR(VLOOKUP(Women[[#This Row],[TS SH O 13.1.24 R]],$BC$7:$BD$64,2,0)*AB$5," ")</f>
        <v>1980</v>
      </c>
      <c r="AC7">
        <v>0</v>
      </c>
      <c r="AD7">
        <v>0</v>
      </c>
      <c r="AE7">
        <v>0</v>
      </c>
      <c r="AF7" s="65">
        <v>2</v>
      </c>
      <c r="AG7" s="63"/>
      <c r="AH7" s="65"/>
      <c r="AI7" s="65"/>
      <c r="AJ7" s="63"/>
      <c r="AK7" s="65"/>
      <c r="AL7" s="65"/>
      <c r="AM7" s="59">
        <v>1</v>
      </c>
      <c r="AN7" s="63"/>
      <c r="AO7" s="65">
        <v>9</v>
      </c>
      <c r="AP7" s="65">
        <v>3</v>
      </c>
      <c r="AQ7" s="63"/>
      <c r="AR7" s="65"/>
      <c r="AS7" s="63"/>
      <c r="AT7" s="65"/>
      <c r="AU7" s="63"/>
      <c r="AV7" s="65">
        <v>1</v>
      </c>
      <c r="AZ7" s="69" t="s">
        <v>4</v>
      </c>
      <c r="BA7" s="70" t="s">
        <v>5</v>
      </c>
      <c r="BC7" s="53" t="s">
        <v>4</v>
      </c>
      <c r="BD7" s="53" t="s">
        <v>5</v>
      </c>
      <c r="BF7" s="170" t="s">
        <v>1075</v>
      </c>
      <c r="BG7" s="170"/>
      <c r="BH7" s="170"/>
      <c r="BI7" s="170"/>
      <c r="BJ7" s="170"/>
      <c r="BK7" s="170"/>
      <c r="BL7" s="170"/>
    </row>
    <row r="8" spans="1:66">
      <c r="A8" s="53">
        <f>RANK(Women[[#This Row],[PR Punkte]],Women[PR Punkte],0)</f>
        <v>2</v>
      </c>
      <c r="B8">
        <f>IF(Women[[#This Row],[PR Rang beim letzten Turnier]]&gt;Women[[#This Row],[PR Rang]],1,IF(Women[[#This Row],[PR Rang]]=Women[[#This Row],[PR Rang beim letzten Turnier]],0,-1))</f>
        <v>0</v>
      </c>
      <c r="C8" s="53">
        <f>RANK(Women[[#This Row],[PR Punkte]],Women[PR Punkte],0)</f>
        <v>2</v>
      </c>
      <c r="D8" t="s">
        <v>26</v>
      </c>
      <c r="E8" s="1" t="s">
        <v>0</v>
      </c>
      <c r="F8" s="52">
        <f>SUM(Women[[#This Row],[PR 1]:[PR 3]])</f>
        <v>2478</v>
      </c>
      <c r="G8" s="52">
        <f>LARGE(Women[[#This Row],[TS SG O 29.04.23]:[PR3]],1)</f>
        <v>930</v>
      </c>
      <c r="H8" s="52">
        <f>LARGE(Women[[#This Row],[TS SG O 29.04.23]:[PR3]],2)</f>
        <v>900</v>
      </c>
      <c r="I8" s="52">
        <f>LARGE(Women[[#This Row],[TS SG O 29.04.23]:[PR3]],3)</f>
        <v>648</v>
      </c>
      <c r="J8" s="1">
        <f t="shared" si="0"/>
        <v>2</v>
      </c>
      <c r="K8" s="52">
        <f t="shared" si="1"/>
        <v>4610.5</v>
      </c>
      <c r="L8" s="62" t="str">
        <f>IFERROR(VLOOKUP(Women[[#This Row],[TS SG O 29.04.23 Rang]],$BC$7:$BD$64,2,0)*L$5," ")</f>
        <v xml:space="preserve"> </v>
      </c>
      <c r="M8" s="52">
        <f>IFERROR(VLOOKUP(Women[[#This Row],[TS SG W 29.04.23]],$AZ$7:$BA$64,2,0)*M$5," ")</f>
        <v>600</v>
      </c>
      <c r="N8" s="62">
        <f>IFERROR(VLOOKUP(Women[[#This Row],[TS ES O 11.06.23 Rang]],$BC$7:$BD$64,2,0)*N$5," ")</f>
        <v>265.5</v>
      </c>
      <c r="O8" s="62" t="str">
        <f>IFERROR(VLOOKUP(Women[[#This Row],[TS SH O 24.06.23 Rang]],$BC$7:$BD$64,2,0)*O$5," ")</f>
        <v xml:space="preserve"> </v>
      </c>
      <c r="P8" s="52">
        <f>IFERROR(VLOOKUP(Women[[#This Row],[TS SH W 24.06.232]],$AZ$7:$BA$64,2,0)*P$5," ")</f>
        <v>546</v>
      </c>
      <c r="Q8" s="62">
        <f>IFERROR(VLOOKUP(Women[[#This Row],[TS LU O/A 1.7.23 R]],$BC$7:$BD$64,2,0)*Q$5," ")</f>
        <v>177</v>
      </c>
      <c r="R8" s="62" t="str">
        <f>IFERROR(VLOOKUP(Women[[#This Row],[TS ZH O/A 8.7.232]],$BC$7:$BD$64,2,0)*R$5," ")</f>
        <v xml:space="preserve"> </v>
      </c>
      <c r="S8" s="52">
        <f>IFERROR(VLOOKUP(Women[[#This Row],[TS ZH W 8.7.23]],$AZ$7:$BA$64,2,0)*S$5," ")</f>
        <v>648</v>
      </c>
      <c r="T8" s="52">
        <f>IFERROR(VLOOKUP(Women[[#This Row],[TS BA W 12.08.23 R]],$AZ$7:$BA$64,2,0)*T$5," ")</f>
        <v>900</v>
      </c>
      <c r="U8" s="62" t="str">
        <f>IFERROR(VLOOKUP(Women[[#This Row],[TS BA O A 12.08.23 R2]],$BC$7:$BD$64,2,0)*U$5," ")</f>
        <v xml:space="preserve"> </v>
      </c>
      <c r="V8" s="62" t="str">
        <f>IFERROR(VLOOKUP(Women[[#This Row],[SM LT O A 2.9.23 R]],$BC$7:$BD$64,2,0)*V$5," ")</f>
        <v xml:space="preserve"> </v>
      </c>
      <c r="W8" s="52">
        <f>IFERROR(VLOOKUP(Women[[#This Row],[SM LT W 2.9.23 R]],$AZ$7:$BA$64,2,0)*W$5," ")</f>
        <v>930</v>
      </c>
      <c r="X8" s="62" t="str">
        <f>IFERROR(VLOOKUP(Women[[#This Row],[TS SH O 13.1.24 R]],$BC$7:$BD$64,2,0)*X$5," ")</f>
        <v xml:space="preserve"> </v>
      </c>
      <c r="Y8" s="52">
        <f>IFERROR(VLOOKUP(Women[[#This Row],[TS ZH W 6.1.242]],$AZ$7:$BA$64,2,0)*Y$5," ")</f>
        <v>544</v>
      </c>
      <c r="Z8" s="62" t="str">
        <f>IFERROR(VLOOKUP(Women[[#This Row],[TS SH O 13.1.24 R]],$BC$7:$BD$64,2,0)*Z$5," ")</f>
        <v xml:space="preserve"> </v>
      </c>
      <c r="AA8" s="52" t="str">
        <f>IFERROR(VLOOKUP(Women[[#This Row],[TS SH W 13.1.24 R]],$AZ$7:$BA$64,2,0)*AA$5," ")</f>
        <v xml:space="preserve"> </v>
      </c>
      <c r="AB8" s="62" t="str">
        <f>IFERROR(VLOOKUP(Women[[#This Row],[TS SH O 13.1.24 R]],$BC$7:$BD$64,2,0)*AB$5," ")</f>
        <v xml:space="preserve"> </v>
      </c>
      <c r="AC8">
        <v>0</v>
      </c>
      <c r="AD8">
        <v>0</v>
      </c>
      <c r="AE8">
        <v>0</v>
      </c>
      <c r="AF8" s="65"/>
      <c r="AG8" s="35">
        <v>3</v>
      </c>
      <c r="AH8" s="65">
        <v>15</v>
      </c>
      <c r="AI8" s="65"/>
      <c r="AJ8" s="35">
        <v>4</v>
      </c>
      <c r="AK8" s="65">
        <v>22</v>
      </c>
      <c r="AL8" s="65"/>
      <c r="AM8" s="35">
        <v>3</v>
      </c>
      <c r="AN8" s="35">
        <v>2</v>
      </c>
      <c r="AO8" s="65"/>
      <c r="AP8" s="65"/>
      <c r="AQ8" s="35">
        <v>1</v>
      </c>
      <c r="AR8" s="65"/>
      <c r="AS8" s="35">
        <v>3</v>
      </c>
      <c r="AT8" s="65"/>
      <c r="AU8" s="63"/>
      <c r="AV8" s="65"/>
      <c r="AZ8" s="23">
        <v>1</v>
      </c>
      <c r="BA8" s="25">
        <v>500</v>
      </c>
      <c r="BC8" s="25">
        <v>1</v>
      </c>
      <c r="BD8" s="25">
        <v>1000</v>
      </c>
      <c r="BK8" s="20"/>
      <c r="BL8" s="20"/>
    </row>
    <row r="9" spans="1:66">
      <c r="A9" s="53">
        <f>RANK(Women[[#This Row],[PR Punkte]],Women[PR Punkte],0)</f>
        <v>3</v>
      </c>
      <c r="B9">
        <f>IF(Women[[#This Row],[PR Rang beim letzten Turnier]]&gt;Women[[#This Row],[PR Rang]],1,IF(Women[[#This Row],[PR Rang]]=Women[[#This Row],[PR Rang beim letzten Turnier]],0,-1))</f>
        <v>0</v>
      </c>
      <c r="C9" s="53">
        <f>RANK(Women[[#This Row],[PR Punkte]],Women[PR Punkte],0)</f>
        <v>3</v>
      </c>
      <c r="D9" s="7" t="s">
        <v>309</v>
      </c>
      <c r="E9" t="s">
        <v>6</v>
      </c>
      <c r="F9" s="52">
        <f>SUM(Women[[#This Row],[PR 1]:[PR 3]])</f>
        <v>2427</v>
      </c>
      <c r="G9" s="52">
        <f>LARGE(Women[[#This Row],[TS SG O 29.04.23]:[PR3]],1)</f>
        <v>837</v>
      </c>
      <c r="H9" s="52">
        <f>LARGE(Women[[#This Row],[TS SG O 29.04.23]:[PR3]],2)</f>
        <v>810</v>
      </c>
      <c r="I9" s="52">
        <f>LARGE(Women[[#This Row],[TS SG O 29.04.23]:[PR3]],3)</f>
        <v>780</v>
      </c>
      <c r="J9">
        <f t="shared" si="0"/>
        <v>3</v>
      </c>
      <c r="K9" s="52">
        <f t="shared" si="1"/>
        <v>4008</v>
      </c>
      <c r="L9" s="62" t="str">
        <f>IFERROR(VLOOKUP(Women[[#This Row],[TS SG O 29.04.23 Rang]],$BC$7:$BD$64,2,0)*L$5," ")</f>
        <v xml:space="preserve"> </v>
      </c>
      <c r="M9" s="52">
        <f>IFERROR(VLOOKUP(Women[[#This Row],[TS SG W 29.04.23]],$AZ$7:$BA$64,2,0)*M$5," ")</f>
        <v>675</v>
      </c>
      <c r="N9" s="62">
        <f>IFERROR(VLOOKUP(Women[[#This Row],[TS ES O 11.06.23 Rang]],$BC$7:$BD$64,2,0)*N$5," ")</f>
        <v>177</v>
      </c>
      <c r="O9" s="62" t="str">
        <f>IFERROR(VLOOKUP(Women[[#This Row],[TS SH O 24.06.23 Rang]],$BC$7:$BD$64,2,0)*O$5," ")</f>
        <v xml:space="preserve"> </v>
      </c>
      <c r="P9" s="52">
        <f>IFERROR(VLOOKUP(Women[[#This Row],[TS SH W 24.06.232]],$AZ$7:$BA$64,2,0)*P$5," ")</f>
        <v>780</v>
      </c>
      <c r="Q9" s="62" t="str">
        <f>IFERROR(VLOOKUP(Women[[#This Row],[TS LU O/A 1.7.23 R]],$BC$7:$BD$64,2,0)*Q$5," ")</f>
        <v xml:space="preserve"> </v>
      </c>
      <c r="R9" s="62" t="str">
        <f>IFERROR(VLOOKUP(Women[[#This Row],[TS ZH O/A 8.7.232]],$BC$7:$BD$64,2,0)*R$5," ")</f>
        <v xml:space="preserve"> </v>
      </c>
      <c r="S9" s="52">
        <f>IFERROR(VLOOKUP(Women[[#This Row],[TS ZH W 8.7.23]],$AZ$7:$BA$64,2,0)*S$5," ")</f>
        <v>729</v>
      </c>
      <c r="T9" s="52" t="str">
        <f>IFERROR(VLOOKUP(Women[[#This Row],[TS BA W 12.08.23 R]],$AZ$7:$BA$64,2,0)*T$5," ")</f>
        <v xml:space="preserve"> </v>
      </c>
      <c r="U9" s="62" t="str">
        <f>IFERROR(VLOOKUP(Women[[#This Row],[TS BA O A 12.08.23 R2]],$BC$7:$BD$64,2,0)*U$5," ")</f>
        <v xml:space="preserve"> </v>
      </c>
      <c r="V9" s="62" t="str">
        <f>IFERROR(VLOOKUP(Women[[#This Row],[SM LT O A 2.9.23 R]],$BC$7:$BD$64,2,0)*V$5," ")</f>
        <v xml:space="preserve"> </v>
      </c>
      <c r="W9" s="52">
        <f>IFERROR(VLOOKUP(Women[[#This Row],[SM LT W 2.9.23 R]],$AZ$7:$BA$64,2,0)*W$5," ")</f>
        <v>837</v>
      </c>
      <c r="X9" s="62" t="str">
        <f>IFERROR(VLOOKUP(Women[[#This Row],[TS SH O 13.1.24 R]],$BC$7:$BD$64,2,0)*X$5," ")</f>
        <v xml:space="preserve"> </v>
      </c>
      <c r="Y9" s="52" t="str">
        <f>IFERROR(VLOOKUP(Women[[#This Row],[TS ZH W 6.1.242]],$AZ$7:$BA$64,2,0)*Y$5," ")</f>
        <v xml:space="preserve"> </v>
      </c>
      <c r="Z9" s="62" t="str">
        <f>IFERROR(VLOOKUP(Women[[#This Row],[TS SH O 13.1.24 R]],$BC$7:$BD$64,2,0)*Z$5," ")</f>
        <v xml:space="preserve"> </v>
      </c>
      <c r="AA9" s="52">
        <f>IFERROR(VLOOKUP(Women[[#This Row],[TS SH W 13.1.24 R]],$AZ$7:$BA$64,2,0)*AA$5," ")</f>
        <v>810</v>
      </c>
      <c r="AB9" s="62" t="str">
        <f>IFERROR(VLOOKUP(Women[[#This Row],[TS SH O 13.1.24 R]],$BC$7:$BD$64,2,0)*AB$5," ")</f>
        <v xml:space="preserve"> </v>
      </c>
      <c r="AC9">
        <v>0</v>
      </c>
      <c r="AD9">
        <v>0</v>
      </c>
      <c r="AE9">
        <v>0</v>
      </c>
      <c r="AF9" s="66"/>
      <c r="AG9" s="61">
        <v>2</v>
      </c>
      <c r="AH9" s="66">
        <v>18</v>
      </c>
      <c r="AI9" s="66"/>
      <c r="AJ9" s="60">
        <v>1</v>
      </c>
      <c r="AK9" s="66"/>
      <c r="AL9" s="66"/>
      <c r="AM9" s="145">
        <v>2</v>
      </c>
      <c r="AN9" s="63"/>
      <c r="AO9" s="66"/>
      <c r="AP9" s="66"/>
      <c r="AQ9" s="145">
        <v>2</v>
      </c>
      <c r="AR9" s="66"/>
      <c r="AS9" s="64"/>
      <c r="AT9" s="66"/>
      <c r="AU9" s="145">
        <v>1</v>
      </c>
      <c r="AV9" s="66"/>
      <c r="AZ9" s="23">
        <v>2</v>
      </c>
      <c r="BA9" s="25">
        <v>450</v>
      </c>
      <c r="BC9" s="85">
        <v>2</v>
      </c>
      <c r="BD9" s="85">
        <v>900</v>
      </c>
      <c r="BE9" s="19"/>
      <c r="BF9" s="29" t="s">
        <v>394</v>
      </c>
      <c r="BG9" s="75">
        <v>0.1</v>
      </c>
      <c r="BH9" t="s">
        <v>428</v>
      </c>
      <c r="BJ9" s="67" t="s">
        <v>432</v>
      </c>
      <c r="BK9" s="30"/>
      <c r="BL9" s="30"/>
      <c r="BM9" s="16"/>
      <c r="BN9" s="16"/>
    </row>
    <row r="10" spans="1:66">
      <c r="A10" s="53">
        <f>RANK(Women[[#This Row],[PR Punkte]],Women[PR Punkte],0)</f>
        <v>4</v>
      </c>
      <c r="B10">
        <f>IF(Women[[#This Row],[PR Rang beim letzten Turnier]]&gt;Women[[#This Row],[PR Rang]],1,IF(Women[[#This Row],[PR Rang]]=Women[[#This Row],[PR Rang beim letzten Turnier]],0,-1))</f>
        <v>0</v>
      </c>
      <c r="C10" s="53">
        <f>RANK(Women[[#This Row],[PR Punkte]],Women[PR Punkte],0)</f>
        <v>4</v>
      </c>
      <c r="D10" t="s">
        <v>25</v>
      </c>
      <c r="E10" t="s">
        <v>0</v>
      </c>
      <c r="F10" s="52">
        <f>SUM(Women[[#This Row],[PR 1]:[PR 3]])</f>
        <v>2417</v>
      </c>
      <c r="G10" s="52">
        <f>LARGE(Women[[#This Row],[TS SG O 29.04.23]:[PR3]],1)</f>
        <v>837</v>
      </c>
      <c r="H10" s="52">
        <f>LARGE(Women[[#This Row],[TS SG O 29.04.23]:[PR3]],2)</f>
        <v>800</v>
      </c>
      <c r="I10" s="52">
        <f>LARGE(Women[[#This Row],[TS SG O 29.04.23]:[PR3]],3)</f>
        <v>780</v>
      </c>
      <c r="J10">
        <f t="shared" si="0"/>
        <v>4</v>
      </c>
      <c r="K10" s="52">
        <f t="shared" si="1"/>
        <v>3821</v>
      </c>
      <c r="L10" s="62" t="str">
        <f>IFERROR(VLOOKUP(Women[[#This Row],[TS SG O 29.04.23 Rang]],$BC$7:$BD$64,2,0)*L$5," ")</f>
        <v xml:space="preserve"> </v>
      </c>
      <c r="M10" s="52">
        <f>IFERROR(VLOOKUP(Women[[#This Row],[TS SG W 29.04.23]],$AZ$7:$BA$64,2,0)*M$5," ")</f>
        <v>675</v>
      </c>
      <c r="N10" s="62" t="str">
        <f>IFERROR(VLOOKUP(Women[[#This Row],[TS ES O 11.06.23 Rang]],$BC$7:$BD$64,2,0)*N$5," ")</f>
        <v xml:space="preserve"> </v>
      </c>
      <c r="O10" s="62" t="str">
        <f>IFERROR(VLOOKUP(Women[[#This Row],[TS SH O 24.06.23 Rang]],$BC$7:$BD$64,2,0)*O$5," ")</f>
        <v xml:space="preserve"> </v>
      </c>
      <c r="P10" s="52">
        <f>IFERROR(VLOOKUP(Women[[#This Row],[TS SH W 24.06.232]],$AZ$7:$BA$64,2,0)*P$5," ")</f>
        <v>780</v>
      </c>
      <c r="Q10" s="62" t="str">
        <f>IFERROR(VLOOKUP(Women[[#This Row],[TS LU O/A 1.7.23 R]],$BC$7:$BD$64,2,0)*Q$5," ")</f>
        <v xml:space="preserve"> </v>
      </c>
      <c r="R10" s="62" t="str">
        <f>IFERROR(VLOOKUP(Women[[#This Row],[TS ZH O/A 8.7.232]],$BC$7:$BD$64,2,0)*R$5," ")</f>
        <v xml:space="preserve"> </v>
      </c>
      <c r="S10" s="52">
        <f>IFERROR(VLOOKUP(Women[[#This Row],[TS ZH W 8.7.23]],$AZ$7:$BA$64,2,0)*S$5," ")</f>
        <v>729</v>
      </c>
      <c r="T10" s="52">
        <f>IFERROR(VLOOKUP(Women[[#This Row],[TS BA W 12.08.23 R]],$AZ$7:$BA$64,2,0)*T$5," ")</f>
        <v>800</v>
      </c>
      <c r="U10" s="62" t="str">
        <f>IFERROR(VLOOKUP(Women[[#This Row],[TS BA O A 12.08.23 R2]],$BC$7:$BD$64,2,0)*U$5," ")</f>
        <v xml:space="preserve"> </v>
      </c>
      <c r="V10" s="62" t="str">
        <f>IFERROR(VLOOKUP(Women[[#This Row],[SM LT O A 2.9.23 R]],$BC$7:$BD$64,2,0)*V$5," ")</f>
        <v xml:space="preserve"> </v>
      </c>
      <c r="W10" s="52">
        <f>IFERROR(VLOOKUP(Women[[#This Row],[SM LT W 2.9.23 R]],$AZ$7:$BA$64,2,0)*W$5," ")</f>
        <v>837</v>
      </c>
      <c r="X10" s="62" t="str">
        <f>IFERROR(VLOOKUP(Women[[#This Row],[TS SH O 13.1.24 R]],$BC$7:$BD$64,2,0)*X$5," ")</f>
        <v xml:space="preserve"> </v>
      </c>
      <c r="Y10" s="52" t="str">
        <f>IFERROR(VLOOKUP(Women[[#This Row],[TS ZH W 6.1.242]],$AZ$7:$BA$64,2,0)*Y$5," ")</f>
        <v xml:space="preserve"> </v>
      </c>
      <c r="Z10" s="62" t="str">
        <f>IFERROR(VLOOKUP(Women[[#This Row],[TS SH O 13.1.24 R]],$BC$7:$BD$64,2,0)*Z$5," ")</f>
        <v xml:space="preserve"> </v>
      </c>
      <c r="AA10" s="52" t="str">
        <f>IFERROR(VLOOKUP(Women[[#This Row],[TS SH W 13.1.24 R]],$AZ$7:$BA$64,2,0)*AA$5," ")</f>
        <v xml:space="preserve"> </v>
      </c>
      <c r="AB10" s="62" t="str">
        <f>IFERROR(VLOOKUP(Women[[#This Row],[TS SH O 13.1.24 R]],$BC$7:$BD$64,2,0)*AB$5," ")</f>
        <v xml:space="preserve"> </v>
      </c>
      <c r="AC10">
        <v>0</v>
      </c>
      <c r="AD10">
        <v>0</v>
      </c>
      <c r="AE10">
        <v>0</v>
      </c>
      <c r="AF10" s="65"/>
      <c r="AG10" s="35">
        <v>2</v>
      </c>
      <c r="AH10" s="65"/>
      <c r="AI10" s="65"/>
      <c r="AJ10" s="35">
        <v>1</v>
      </c>
      <c r="AK10" s="65"/>
      <c r="AL10" s="65"/>
      <c r="AM10" s="35">
        <v>2</v>
      </c>
      <c r="AN10" s="35">
        <v>3</v>
      </c>
      <c r="AO10" s="65"/>
      <c r="AP10" s="65"/>
      <c r="AQ10" s="35">
        <v>2</v>
      </c>
      <c r="AR10" s="65"/>
      <c r="AS10" s="63"/>
      <c r="AT10" s="65"/>
      <c r="AU10" s="63"/>
      <c r="AV10" s="65"/>
      <c r="AW10" s="19"/>
      <c r="AX10" s="19"/>
      <c r="AY10" s="19"/>
      <c r="AZ10" s="23">
        <v>3</v>
      </c>
      <c r="BA10" s="25">
        <v>400</v>
      </c>
      <c r="BC10" s="25">
        <v>3</v>
      </c>
      <c r="BD10" s="25">
        <v>800</v>
      </c>
      <c r="BF10" s="29" t="s">
        <v>394</v>
      </c>
      <c r="BG10" s="26">
        <v>0.06</v>
      </c>
      <c r="BH10" t="s">
        <v>429</v>
      </c>
      <c r="BJ10" s="58"/>
      <c r="BL10" s="22"/>
    </row>
    <row r="11" spans="1:66">
      <c r="A11" s="53">
        <f>RANK(Women[[#This Row],[PR Punkte]],Women[PR Punkte],0)</f>
        <v>5</v>
      </c>
      <c r="B11">
        <f>IF(Women[[#This Row],[PR Rang beim letzten Turnier]]&gt;Women[[#This Row],[PR Rang]],1,IF(Women[[#This Row],[PR Rang]]=Women[[#This Row],[PR Rang beim letzten Turnier]],0,-1))</f>
        <v>0</v>
      </c>
      <c r="C11" s="53">
        <f>RANK(Women[[#This Row],[PR Punkte]],Women[PR Punkte],0)</f>
        <v>5</v>
      </c>
      <c r="D11" t="s">
        <v>155</v>
      </c>
      <c r="E11" s="1" t="s">
        <v>0</v>
      </c>
      <c r="F11" s="52">
        <f>SUM(Women[[#This Row],[PR 1]:[PR 3]])</f>
        <v>2346</v>
      </c>
      <c r="G11" s="52">
        <f>LARGE(Women[[#This Row],[TS SG O 29.04.23]:[PR3]],1)</f>
        <v>900</v>
      </c>
      <c r="H11" s="52">
        <f>LARGE(Women[[#This Row],[TS SG O 29.04.23]:[PR3]],2)</f>
        <v>744</v>
      </c>
      <c r="I11" s="52">
        <f>LARGE(Women[[#This Row],[TS SG O 29.04.23]:[PR3]],3)</f>
        <v>702</v>
      </c>
      <c r="J11" s="1">
        <f t="shared" si="0"/>
        <v>11</v>
      </c>
      <c r="K11" s="52">
        <f t="shared" si="1"/>
        <v>2871</v>
      </c>
      <c r="L11" s="62" t="str">
        <f>IFERROR(VLOOKUP(Women[[#This Row],[TS SG O 29.04.23 Rang]],$BC$7:$BD$64,2,0)*L$5," ")</f>
        <v xml:space="preserve"> </v>
      </c>
      <c r="M11" s="52">
        <f>IFERROR(VLOOKUP(Women[[#This Row],[TS SG W 29.04.23]],$AZ$7:$BA$64,2,0)*M$5," ")</f>
        <v>525</v>
      </c>
      <c r="N11" s="62" t="str">
        <f>IFERROR(VLOOKUP(Women[[#This Row],[TS ES O 11.06.23 Rang]],$BC$7:$BD$64,2,0)*N$5," ")</f>
        <v xml:space="preserve"> </v>
      </c>
      <c r="O11" s="62" t="str">
        <f>IFERROR(VLOOKUP(Women[[#This Row],[TS SH O 24.06.23 Rang]],$BC$7:$BD$64,2,0)*O$5," ")</f>
        <v xml:space="preserve"> </v>
      </c>
      <c r="P11" s="52">
        <f>IFERROR(VLOOKUP(Women[[#This Row],[TS SH W 24.06.232]],$AZ$7:$BA$64,2,0)*P$5," ")</f>
        <v>702</v>
      </c>
      <c r="Q11" s="62" t="str">
        <f>IFERROR(VLOOKUP(Women[[#This Row],[TS LU O/A 1.7.23 R]],$BC$7:$BD$64,2,0)*Q$5," ")</f>
        <v xml:space="preserve"> </v>
      </c>
      <c r="R11" s="62" t="str">
        <f>IFERROR(VLOOKUP(Women[[#This Row],[TS ZH O/A 8.7.232]],$BC$7:$BD$64,2,0)*R$5," ")</f>
        <v xml:space="preserve"> </v>
      </c>
      <c r="S11" s="52" t="str">
        <f>IFERROR(VLOOKUP(Women[[#This Row],[TS ZH W 8.7.23]],$AZ$7:$BA$64,2,0)*S$5," ")</f>
        <v xml:space="preserve"> </v>
      </c>
      <c r="T11" s="52">
        <f>IFERROR(VLOOKUP(Women[[#This Row],[TS BA W 12.08.23 R]],$AZ$7:$BA$64,2,0)*T$5," ")</f>
        <v>900</v>
      </c>
      <c r="U11" s="62" t="str">
        <f>IFERROR(VLOOKUP(Women[[#This Row],[TS BA O A 12.08.23 R2]],$BC$7:$BD$64,2,0)*U$5," ")</f>
        <v xml:space="preserve"> </v>
      </c>
      <c r="V11" s="62" t="str">
        <f>IFERROR(VLOOKUP(Women[[#This Row],[SM LT O A 2.9.23 R]],$BC$7:$BD$64,2,0)*V$5," ")</f>
        <v xml:space="preserve"> </v>
      </c>
      <c r="W11" s="52">
        <f>IFERROR(VLOOKUP(Women[[#This Row],[SM LT W 2.9.23 R]],$AZ$7:$BA$64,2,0)*W$5," ")</f>
        <v>744</v>
      </c>
      <c r="X11" s="62" t="str">
        <f>IFERROR(VLOOKUP(Women[[#This Row],[TS SH O 13.1.24 R]],$BC$7:$BD$64,2,0)*X$5," ")</f>
        <v xml:space="preserve"> </v>
      </c>
      <c r="Y11" s="52" t="str">
        <f>IFERROR(VLOOKUP(Women[[#This Row],[TS ZH W 6.1.242]],$AZ$7:$BA$64,2,0)*Y$5," ")</f>
        <v xml:space="preserve"> </v>
      </c>
      <c r="Z11" s="62" t="str">
        <f>IFERROR(VLOOKUP(Women[[#This Row],[TS SH O 13.1.24 R]],$BC$7:$BD$64,2,0)*Z$5," ")</f>
        <v xml:space="preserve"> </v>
      </c>
      <c r="AA11" s="52" t="str">
        <f>IFERROR(VLOOKUP(Women[[#This Row],[TS SH W 13.1.24 R]],$AZ$7:$BA$64,2,0)*AA$5," ")</f>
        <v xml:space="preserve"> </v>
      </c>
      <c r="AB11" s="62" t="str">
        <f>IFERROR(VLOOKUP(Women[[#This Row],[TS SH O 13.1.24 R]],$BC$7:$BD$64,2,0)*AB$5," ")</f>
        <v xml:space="preserve"> </v>
      </c>
      <c r="AC11">
        <v>0</v>
      </c>
      <c r="AD11">
        <v>0</v>
      </c>
      <c r="AE11">
        <v>0</v>
      </c>
      <c r="AF11" s="65"/>
      <c r="AG11" s="26">
        <v>4</v>
      </c>
      <c r="AH11" s="65"/>
      <c r="AI11" s="65"/>
      <c r="AJ11" s="26">
        <v>2</v>
      </c>
      <c r="AK11" s="65"/>
      <c r="AL11" s="65"/>
      <c r="AM11" s="63"/>
      <c r="AN11" s="26">
        <v>2</v>
      </c>
      <c r="AO11" s="65"/>
      <c r="AP11" s="65"/>
      <c r="AQ11" s="35">
        <v>3</v>
      </c>
      <c r="AR11" s="65"/>
      <c r="AS11" s="63"/>
      <c r="AT11" s="65">
        <v>12</v>
      </c>
      <c r="AU11" s="63"/>
      <c r="AV11" s="65"/>
      <c r="AZ11" s="23">
        <v>4</v>
      </c>
      <c r="BA11" s="25">
        <v>350</v>
      </c>
      <c r="BC11" s="25">
        <v>4</v>
      </c>
      <c r="BD11" s="25">
        <v>700</v>
      </c>
      <c r="BF11" s="29" t="s">
        <v>394</v>
      </c>
      <c r="BG11" s="27">
        <v>0.04</v>
      </c>
      <c r="BH11" t="s">
        <v>430</v>
      </c>
      <c r="BJ11" s="68" t="s">
        <v>433</v>
      </c>
      <c r="BK11" s="33"/>
      <c r="BL11" s="33"/>
      <c r="BM11" s="32"/>
      <c r="BN11" s="32"/>
    </row>
    <row r="12" spans="1:66">
      <c r="A12" s="53">
        <f>RANK(Women[[#This Row],[PR Punkte]],Women[PR Punkte],0)</f>
        <v>6</v>
      </c>
      <c r="B12">
        <f>IF(Women[[#This Row],[PR Rang beim letzten Turnier]]&gt;Women[[#This Row],[PR Rang]],1,IF(Women[[#This Row],[PR Rang]]=Women[[#This Row],[PR Rang beim letzten Turnier]],0,-1))</f>
        <v>0</v>
      </c>
      <c r="C12" s="53">
        <f>RANK(Women[[#This Row],[PR Punkte]],Women[PR Punkte],0)</f>
        <v>6</v>
      </c>
      <c r="D12" t="s">
        <v>35</v>
      </c>
      <c r="E12" s="1" t="s">
        <v>0</v>
      </c>
      <c r="F12" s="52">
        <f>SUM(Women[[#This Row],[PR 1]:[PR 3]])</f>
        <v>2246</v>
      </c>
      <c r="G12" s="52">
        <f>LARGE(Women[[#This Row],[TS SG O 29.04.23]:[PR3]],1)</f>
        <v>800</v>
      </c>
      <c r="H12" s="52">
        <f>LARGE(Women[[#This Row],[TS SG O 29.04.23]:[PR3]],2)</f>
        <v>744</v>
      </c>
      <c r="I12" s="52">
        <f>LARGE(Women[[#This Row],[TS SG O 29.04.23]:[PR3]],3)</f>
        <v>702</v>
      </c>
      <c r="J12" s="1">
        <f t="shared" si="0"/>
        <v>5</v>
      </c>
      <c r="K12" s="52">
        <f t="shared" si="1"/>
        <v>3413</v>
      </c>
      <c r="L12" s="62" t="str">
        <f>IFERROR(VLOOKUP(Women[[#This Row],[TS SG O 29.04.23 Rang]],$BC$7:$BD$64,2,0)*L$5," ")</f>
        <v xml:space="preserve"> </v>
      </c>
      <c r="M12" s="52">
        <f>IFERROR(VLOOKUP(Women[[#This Row],[TS SG W 29.04.23]],$AZ$7:$BA$64,2,0)*M$5," ")</f>
        <v>600</v>
      </c>
      <c r="N12" s="62" t="str">
        <f>IFERROR(VLOOKUP(Women[[#This Row],[TS ES O 11.06.23 Rang]],$BC$7:$BD$64,2,0)*N$5," ")</f>
        <v xml:space="preserve"> </v>
      </c>
      <c r="O12" s="62" t="str">
        <f>IFERROR(VLOOKUP(Women[[#This Row],[TS SH O 24.06.23 Rang]],$BC$7:$BD$64,2,0)*O$5," ")</f>
        <v xml:space="preserve"> </v>
      </c>
      <c r="P12" s="52">
        <f>IFERROR(VLOOKUP(Women[[#This Row],[TS SH W 24.06.232]],$AZ$7:$BA$64,2,0)*P$5," ")</f>
        <v>702</v>
      </c>
      <c r="Q12" s="62" t="str">
        <f>IFERROR(VLOOKUP(Women[[#This Row],[TS LU O/A 1.7.23 R]],$BC$7:$BD$64,2,0)*Q$5," ")</f>
        <v xml:space="preserve"> </v>
      </c>
      <c r="R12" s="62" t="str">
        <f>IFERROR(VLOOKUP(Women[[#This Row],[TS ZH O/A 8.7.232]],$BC$7:$BD$64,2,0)*R$5," ")</f>
        <v xml:space="preserve"> </v>
      </c>
      <c r="S12" s="52">
        <f>IFERROR(VLOOKUP(Women[[#This Row],[TS ZH W 8.7.23]],$AZ$7:$BA$64,2,0)*S$5," ")</f>
        <v>567</v>
      </c>
      <c r="T12" s="52">
        <f>IFERROR(VLOOKUP(Women[[#This Row],[TS BA W 12.08.23 R]],$AZ$7:$BA$64,2,0)*T$5," ")</f>
        <v>800</v>
      </c>
      <c r="U12" s="62" t="str">
        <f>IFERROR(VLOOKUP(Women[[#This Row],[TS BA O A 12.08.23 R2]],$BC$7:$BD$64,2,0)*U$5," ")</f>
        <v xml:space="preserve"> </v>
      </c>
      <c r="V12" s="62" t="str">
        <f>IFERROR(VLOOKUP(Women[[#This Row],[SM LT O A 2.9.23 R]],$BC$7:$BD$64,2,0)*V$5," ")</f>
        <v xml:space="preserve"> </v>
      </c>
      <c r="W12" s="52">
        <f>IFERROR(VLOOKUP(Women[[#This Row],[SM LT W 2.9.23 R]],$AZ$7:$BA$64,2,0)*W$5," ")</f>
        <v>744</v>
      </c>
      <c r="X12" s="62" t="str">
        <f>IFERROR(VLOOKUP(Women[[#This Row],[TS SH O 13.1.24 R]],$BC$7:$BD$64,2,0)*X$5," ")</f>
        <v xml:space="preserve"> </v>
      </c>
      <c r="Y12" s="52" t="str">
        <f>IFERROR(VLOOKUP(Women[[#This Row],[TS ZH W 6.1.242]],$AZ$7:$BA$64,2,0)*Y$5," ")</f>
        <v xml:space="preserve"> </v>
      </c>
      <c r="Z12" s="62" t="str">
        <f>IFERROR(VLOOKUP(Women[[#This Row],[TS SH O 13.1.24 R]],$BC$7:$BD$64,2,0)*Z$5," ")</f>
        <v xml:space="preserve"> </v>
      </c>
      <c r="AA12" s="52" t="str">
        <f>IFERROR(VLOOKUP(Women[[#This Row],[TS SH W 13.1.24 R]],$AZ$7:$BA$64,2,0)*AA$5," ")</f>
        <v xml:space="preserve"> </v>
      </c>
      <c r="AB12" s="62" t="str">
        <f>IFERROR(VLOOKUP(Women[[#This Row],[TS SH O 13.1.24 R]],$BC$7:$BD$64,2,0)*AB$5," ")</f>
        <v xml:space="preserve"> </v>
      </c>
      <c r="AC12">
        <v>0</v>
      </c>
      <c r="AD12">
        <v>0</v>
      </c>
      <c r="AE12">
        <v>0</v>
      </c>
      <c r="AF12" s="65"/>
      <c r="AG12" s="35">
        <v>3</v>
      </c>
      <c r="AH12" s="65"/>
      <c r="AI12" s="65"/>
      <c r="AJ12" s="35">
        <v>2</v>
      </c>
      <c r="AK12" s="65"/>
      <c r="AL12" s="65"/>
      <c r="AM12" s="35">
        <v>4</v>
      </c>
      <c r="AN12" s="35">
        <v>3</v>
      </c>
      <c r="AO12" s="65"/>
      <c r="AP12" s="65"/>
      <c r="AQ12" s="35">
        <v>3</v>
      </c>
      <c r="AR12" s="65">
        <v>13</v>
      </c>
      <c r="AS12" s="63"/>
      <c r="AT12" s="65"/>
      <c r="AU12" s="63"/>
      <c r="AV12" s="65"/>
      <c r="AZ12" s="23">
        <v>5</v>
      </c>
      <c r="BA12" s="25">
        <v>250</v>
      </c>
      <c r="BC12" s="25">
        <v>5</v>
      </c>
      <c r="BD12" s="25">
        <v>500</v>
      </c>
      <c r="BJ12" s="18"/>
      <c r="BK12" s="22"/>
      <c r="BL12" s="22"/>
    </row>
    <row r="13" spans="1:66">
      <c r="A13" s="53">
        <f>RANK(Women[[#This Row],[PR Punkte]],Women[PR Punkte],0)</f>
        <v>7</v>
      </c>
      <c r="B13">
        <f>IF(Women[[#This Row],[PR Rang beim letzten Turnier]]&gt;Women[[#This Row],[PR Rang]],1,IF(Women[[#This Row],[PR Rang]]=Women[[#This Row],[PR Rang beim letzten Turnier]],0,-1))</f>
        <v>0</v>
      </c>
      <c r="C13" s="53">
        <f>RANK(Women[[#This Row],[PR Punkte]],Women[PR Punkte],0)</f>
        <v>7</v>
      </c>
      <c r="D13" t="s">
        <v>27</v>
      </c>
      <c r="E13" s="1" t="s">
        <v>0</v>
      </c>
      <c r="F13" s="52">
        <f>SUM(Women[[#This Row],[PR 1]:[PR 3]])</f>
        <v>2122</v>
      </c>
      <c r="G13" s="52">
        <f>LARGE(Women[[#This Row],[TS SG O 29.04.23]:[PR3]],1)</f>
        <v>930</v>
      </c>
      <c r="H13" s="52">
        <f>LARGE(Women[[#This Row],[TS SG O 29.04.23]:[PR3]],2)</f>
        <v>648</v>
      </c>
      <c r="I13" s="52">
        <f>LARGE(Women[[#This Row],[TS SG O 29.04.23]:[PR3]],3)</f>
        <v>544</v>
      </c>
      <c r="J13" s="1">
        <f t="shared" si="0"/>
        <v>8</v>
      </c>
      <c r="K13" s="52">
        <f t="shared" si="1"/>
        <v>3147</v>
      </c>
      <c r="L13" s="62" t="str">
        <f>IFERROR(VLOOKUP(Women[[#This Row],[TS SG O 29.04.23 Rang]],$BC$7:$BD$64,2,0)*L$5," ")</f>
        <v xml:space="preserve"> </v>
      </c>
      <c r="M13" s="52">
        <f>IFERROR(VLOOKUP(Women[[#This Row],[TS SG W 29.04.23]],$AZ$7:$BA$64,2,0)*M$5," ")</f>
        <v>525</v>
      </c>
      <c r="N13" s="62" t="str">
        <f>IFERROR(VLOOKUP(Women[[#This Row],[TS ES O 11.06.23 Rang]],$BC$7:$BD$64,2,0)*N$5," ")</f>
        <v xml:space="preserve"> </v>
      </c>
      <c r="O13" s="62" t="str">
        <f>IFERROR(VLOOKUP(Women[[#This Row],[TS SH O 24.06.23 Rang]],$BC$7:$BD$64,2,0)*O$5," ")</f>
        <v xml:space="preserve"> </v>
      </c>
      <c r="P13" s="52" t="str">
        <f>IFERROR(VLOOKUP(Women[[#This Row],[TS SH W 24.06.232]],$AZ$7:$BA$64,2,0)*P$5," ")</f>
        <v xml:space="preserve"> </v>
      </c>
      <c r="Q13" s="62" t="str">
        <f>IFERROR(VLOOKUP(Women[[#This Row],[TS LU O/A 1.7.23 R]],$BC$7:$BD$64,2,0)*Q$5," ")</f>
        <v xml:space="preserve"> </v>
      </c>
      <c r="R13" s="62" t="str">
        <f>IFERROR(VLOOKUP(Women[[#This Row],[TS ZH O/A 8.7.232]],$BC$7:$BD$64,2,0)*R$5," ")</f>
        <v xml:space="preserve"> </v>
      </c>
      <c r="S13" s="52">
        <f>IFERROR(VLOOKUP(Women[[#This Row],[TS ZH W 8.7.23]],$AZ$7:$BA$64,2,0)*S$5," ")</f>
        <v>648</v>
      </c>
      <c r="T13" s="52">
        <f>IFERROR(VLOOKUP(Women[[#This Row],[TS BA W 12.08.23 R]],$AZ$7:$BA$64,2,0)*T$5," ")</f>
        <v>500</v>
      </c>
      <c r="U13" s="62" t="str">
        <f>IFERROR(VLOOKUP(Women[[#This Row],[TS BA O A 12.08.23 R2]],$BC$7:$BD$64,2,0)*U$5," ")</f>
        <v xml:space="preserve"> </v>
      </c>
      <c r="V13" s="62" t="str">
        <f>IFERROR(VLOOKUP(Women[[#This Row],[SM LT O A 2.9.23 R]],$BC$7:$BD$64,2,0)*V$5," ")</f>
        <v xml:space="preserve"> </v>
      </c>
      <c r="W13" s="52">
        <f>IFERROR(VLOOKUP(Women[[#This Row],[SM LT W 2.9.23 R]],$AZ$7:$BA$64,2,0)*W$5," ")</f>
        <v>930</v>
      </c>
      <c r="X13" s="62" t="str">
        <f>IFERROR(VLOOKUP(Women[[#This Row],[TS SH O 13.1.24 R]],$BC$7:$BD$64,2,0)*X$5," ")</f>
        <v xml:space="preserve"> </v>
      </c>
      <c r="Y13" s="52">
        <f>IFERROR(VLOOKUP(Women[[#This Row],[TS ZH W 6.1.242]],$AZ$7:$BA$64,2,0)*Y$5," ")</f>
        <v>544</v>
      </c>
      <c r="Z13" s="62" t="str">
        <f>IFERROR(VLOOKUP(Women[[#This Row],[TS SH O 13.1.24 R]],$BC$7:$BD$64,2,0)*Z$5," ")</f>
        <v xml:space="preserve"> </v>
      </c>
      <c r="AA13" s="52" t="str">
        <f>IFERROR(VLOOKUP(Women[[#This Row],[TS SH W 13.1.24 R]],$AZ$7:$BA$64,2,0)*AA$5," ")</f>
        <v xml:space="preserve"> </v>
      </c>
      <c r="AB13" s="62" t="str">
        <f>IFERROR(VLOOKUP(Women[[#This Row],[TS SH O 13.1.24 R]],$BC$7:$BD$64,2,0)*AB$5," ")</f>
        <v xml:space="preserve"> </v>
      </c>
      <c r="AC13">
        <v>0</v>
      </c>
      <c r="AD13">
        <v>0</v>
      </c>
      <c r="AE13">
        <v>0</v>
      </c>
      <c r="AF13" s="65"/>
      <c r="AG13" s="35">
        <v>4</v>
      </c>
      <c r="AH13" s="65"/>
      <c r="AI13" s="65"/>
      <c r="AJ13" s="63"/>
      <c r="AK13" s="65"/>
      <c r="AL13" s="65"/>
      <c r="AM13" s="35">
        <v>3</v>
      </c>
      <c r="AN13" s="35">
        <v>5</v>
      </c>
      <c r="AO13" s="65"/>
      <c r="AP13" s="65"/>
      <c r="AQ13" s="26">
        <v>1</v>
      </c>
      <c r="AR13" s="65"/>
      <c r="AS13" s="26">
        <v>3</v>
      </c>
      <c r="AT13" s="65"/>
      <c r="AU13" s="63"/>
      <c r="AV13" s="65"/>
      <c r="AZ13" s="23">
        <v>6</v>
      </c>
      <c r="BA13" s="25">
        <v>250</v>
      </c>
      <c r="BC13" s="25">
        <v>6</v>
      </c>
      <c r="BD13" s="25">
        <v>500</v>
      </c>
      <c r="BJ13" s="22"/>
      <c r="BK13" s="22"/>
      <c r="BL13" s="22"/>
    </row>
    <row r="14" spans="1:66">
      <c r="A14" s="53">
        <f>RANK(Women[[#This Row],[PR Punkte]],Women[PR Punkte],0)</f>
        <v>8</v>
      </c>
      <c r="B14">
        <f>IF(Women[[#This Row],[PR Rang beim letzten Turnier]]&gt;Women[[#This Row],[PR Rang]],1,IF(Women[[#This Row],[PR Rang]]=Women[[#This Row],[PR Rang beim letzten Turnier]],0,-1))</f>
        <v>0</v>
      </c>
      <c r="C14" s="53">
        <f>RANK(Women[[#This Row],[PR Punkte]],Women[PR Punkte],0)</f>
        <v>8</v>
      </c>
      <c r="D14" t="s">
        <v>505</v>
      </c>
      <c r="E14" t="s">
        <v>12</v>
      </c>
      <c r="F14" s="52">
        <f>SUM(Women[[#This Row],[PR 1]:[PR 3]])</f>
        <v>1975</v>
      </c>
      <c r="G14" s="52">
        <f>LARGE(Women[[#This Row],[TS SG O 29.04.23]:[PR3]],1)</f>
        <v>810</v>
      </c>
      <c r="H14" s="52">
        <f>LARGE(Women[[#This Row],[TS SG O 29.04.23]:[PR3]],2)</f>
        <v>700</v>
      </c>
      <c r="I14" s="52">
        <f>LARGE(Women[[#This Row],[TS SG O 29.04.23]:[PR3]],3)</f>
        <v>465</v>
      </c>
      <c r="J14" s="1">
        <f t="shared" si="0"/>
        <v>14</v>
      </c>
      <c r="K14" s="52">
        <f t="shared" si="1"/>
        <v>1975</v>
      </c>
      <c r="L14" s="62" t="str">
        <f>IFERROR(VLOOKUP(Women[[#This Row],[TS SG O 29.04.23 Rang]],$BC$7:$BD$64,2,0)*L$5," ")</f>
        <v xml:space="preserve"> </v>
      </c>
      <c r="M14" s="52" t="str">
        <f>IFERROR(VLOOKUP(Women[[#This Row],[TS SG W 29.04.23]],$AZ$7:$BA$64,2,0)*M$5," ")</f>
        <v xml:space="preserve"> </v>
      </c>
      <c r="N14" s="62" t="str">
        <f>IFERROR(VLOOKUP(Women[[#This Row],[TS ES O 11.06.23 Rang]],$BC$7:$BD$64,2,0)*N$5," ")</f>
        <v xml:space="preserve"> </v>
      </c>
      <c r="O14" s="62" t="str">
        <f>IFERROR(VLOOKUP(Women[[#This Row],[TS SH O 24.06.23 Rang]],$BC$7:$BD$64,2,0)*O$5," ")</f>
        <v xml:space="preserve"> </v>
      </c>
      <c r="P14" s="52" t="str">
        <f>IFERROR(VLOOKUP(Women[[#This Row],[TS SH W 24.06.232]],$AZ$7:$BA$64,2,0)*P$5," ")</f>
        <v xml:space="preserve"> </v>
      </c>
      <c r="Q14" s="62" t="str">
        <f>IFERROR(VLOOKUP(Women[[#This Row],[TS LU O/A 1.7.23 R]],$BC$7:$BD$64,2,0)*Q$5," ")</f>
        <v xml:space="preserve"> </v>
      </c>
      <c r="R14" s="62" t="str">
        <f>IFERROR(VLOOKUP(Women[[#This Row],[TS ZH O/A 8.7.232]],$BC$7:$BD$64,2,0)*R$5," ")</f>
        <v xml:space="preserve"> </v>
      </c>
      <c r="S14" s="52">
        <f>IFERROR(VLOOKUP(Women[[#This Row],[TS ZH W 8.7.23]],$AZ$7:$BA$64,2,0)*S$5," ")</f>
        <v>810</v>
      </c>
      <c r="T14" s="52">
        <f>IFERROR(VLOOKUP(Women[[#This Row],[TS BA W 12.08.23 R]],$AZ$7:$BA$64,2,0)*T$5," ")</f>
        <v>700</v>
      </c>
      <c r="U14" s="62" t="str">
        <f>IFERROR(VLOOKUP(Women[[#This Row],[TS BA O A 12.08.23 R2]],$BC$7:$BD$64,2,0)*U$5," ")</f>
        <v xml:space="preserve"> </v>
      </c>
      <c r="V14" s="62" t="str">
        <f>IFERROR(VLOOKUP(Women[[#This Row],[SM LT O A 2.9.23 R]],$BC$7:$BD$64,2,0)*V$5," ")</f>
        <v xml:space="preserve"> </v>
      </c>
      <c r="W14" s="52">
        <f>IFERROR(VLOOKUP(Women[[#This Row],[SM LT W 2.9.23 R]],$AZ$7:$BA$64,2,0)*W$5," ")</f>
        <v>465</v>
      </c>
      <c r="X14" s="62" t="str">
        <f>IFERROR(VLOOKUP(Women[[#This Row],[TS SH O 13.1.24 R]],$BC$7:$BD$64,2,0)*X$5," ")</f>
        <v xml:space="preserve"> </v>
      </c>
      <c r="Y14" s="52" t="str">
        <f>IFERROR(VLOOKUP(Women[[#This Row],[TS ZH W 6.1.242]],$AZ$7:$BA$64,2,0)*Y$5," ")</f>
        <v xml:space="preserve"> </v>
      </c>
      <c r="Z14" s="62" t="str">
        <f>IFERROR(VLOOKUP(Women[[#This Row],[TS SH O 13.1.24 R]],$BC$7:$BD$64,2,0)*Z$5," ")</f>
        <v xml:space="preserve"> </v>
      </c>
      <c r="AA14" s="52" t="str">
        <f>IFERROR(VLOOKUP(Women[[#This Row],[TS SH W 13.1.24 R]],$AZ$7:$BA$64,2,0)*AA$5," ")</f>
        <v xml:space="preserve"> </v>
      </c>
      <c r="AB14" s="62" t="str">
        <f>IFERROR(VLOOKUP(Women[[#This Row],[TS SH O 13.1.24 R]],$BC$7:$BD$64,2,0)*AB$5," ")</f>
        <v xml:space="preserve"> </v>
      </c>
      <c r="AC14">
        <v>0</v>
      </c>
      <c r="AD14">
        <v>0</v>
      </c>
      <c r="AE14">
        <v>0</v>
      </c>
      <c r="AF14" s="65"/>
      <c r="AG14" s="63"/>
      <c r="AH14" s="65"/>
      <c r="AI14" s="65"/>
      <c r="AJ14" s="63"/>
      <c r="AK14" s="65"/>
      <c r="AL14" s="65"/>
      <c r="AM14" s="63">
        <v>1</v>
      </c>
      <c r="AN14" s="27">
        <v>4</v>
      </c>
      <c r="AO14" s="65"/>
      <c r="AP14" s="65"/>
      <c r="AQ14" s="26">
        <v>5</v>
      </c>
      <c r="AR14" s="65"/>
      <c r="AS14" s="63"/>
      <c r="AT14" s="65"/>
      <c r="AU14" s="63"/>
      <c r="AV14" s="65"/>
      <c r="AZ14" s="23">
        <v>7</v>
      </c>
      <c r="BA14" s="25">
        <v>200</v>
      </c>
      <c r="BC14" s="25">
        <v>7</v>
      </c>
      <c r="BD14" s="25">
        <v>400</v>
      </c>
      <c r="BJ14" s="22"/>
      <c r="BK14" s="22"/>
      <c r="BL14" s="22"/>
    </row>
    <row r="15" spans="1:66">
      <c r="A15" s="53">
        <f>RANK(Women[[#This Row],[PR Punkte]],Women[PR Punkte],0)</f>
        <v>9</v>
      </c>
      <c r="B15">
        <f>IF(Women[[#This Row],[PR Rang beim letzten Turnier]]&gt;Women[[#This Row],[PR Rang]],1,IF(Women[[#This Row],[PR Rang]]=Women[[#This Row],[PR Rang beim letzten Turnier]],0,-1))</f>
        <v>0</v>
      </c>
      <c r="C15" s="53">
        <f>RANK(Women[[#This Row],[PR Punkte]],Women[PR Punkte],0)</f>
        <v>9</v>
      </c>
      <c r="D15" s="1" t="s">
        <v>543</v>
      </c>
      <c r="E15" t="s">
        <v>6</v>
      </c>
      <c r="F15" s="52">
        <f>SUM(Women[[#This Row],[PR 1]:[PR 3]])</f>
        <v>1927</v>
      </c>
      <c r="G15" s="52">
        <f>LARGE(Women[[#This Row],[TS SG O 29.04.23]:[PR3]],1)</f>
        <v>1000</v>
      </c>
      <c r="H15" s="52">
        <f>LARGE(Women[[#This Row],[TS SG O 29.04.23]:[PR3]],2)</f>
        <v>750</v>
      </c>
      <c r="I15" s="52">
        <f>LARGE(Women[[#This Row],[TS SG O 29.04.23]:[PR3]],3)</f>
        <v>177</v>
      </c>
      <c r="J15">
        <f t="shared" si="0"/>
        <v>15</v>
      </c>
      <c r="K15" s="52">
        <f t="shared" si="1"/>
        <v>1927</v>
      </c>
      <c r="L15" s="62" t="str">
        <f>IFERROR(VLOOKUP(Women[[#This Row],[TS SG O 29.04.23 Rang]],$BC$7:$BD$64,2,0)*L$5," ")</f>
        <v xml:space="preserve"> </v>
      </c>
      <c r="M15" s="52">
        <f>IFERROR(VLOOKUP(Women[[#This Row],[TS SG W 29.04.23]],$AZ$7:$BA$64,2,0)*M$5," ")</f>
        <v>750</v>
      </c>
      <c r="N15" s="62">
        <f>IFERROR(VLOOKUP(Women[[#This Row],[TS ES O 11.06.23 Rang]],$BC$7:$BD$64,2,0)*N$5," ")</f>
        <v>177</v>
      </c>
      <c r="O15" s="62" t="str">
        <f>IFERROR(VLOOKUP(Women[[#This Row],[TS SH O 24.06.23 Rang]],$BC$7:$BD$64,2,0)*O$5," ")</f>
        <v xml:space="preserve"> </v>
      </c>
      <c r="P15" s="52" t="str">
        <f>IFERROR(VLOOKUP(Women[[#This Row],[TS SH W 24.06.232]],$AZ$7:$BA$64,2,0)*P$5," ")</f>
        <v xml:space="preserve"> </v>
      </c>
      <c r="Q15" s="62" t="str">
        <f>IFERROR(VLOOKUP(Women[[#This Row],[TS LU O/A 1.7.23 R]],$BC$7:$BD$64,2,0)*Q$5," ")</f>
        <v xml:space="preserve"> </v>
      </c>
      <c r="R15" s="62" t="str">
        <f>IFERROR(VLOOKUP(Women[[#This Row],[TS ZH O/A 8.7.232]],$BC$7:$BD$64,2,0)*R$5," ")</f>
        <v xml:space="preserve"> </v>
      </c>
      <c r="S15" s="52" t="str">
        <f>IFERROR(VLOOKUP(Women[[#This Row],[TS ZH W 8.7.23]],$AZ$7:$BA$64,2,0)*S$5," ")</f>
        <v xml:space="preserve"> </v>
      </c>
      <c r="T15" s="52">
        <f>IFERROR(VLOOKUP(Women[[#This Row],[TS BA W 12.08.23 R]],$AZ$7:$BA$64,2,0)*T$5," ")</f>
        <v>1000</v>
      </c>
      <c r="U15" s="62" t="str">
        <f>IFERROR(VLOOKUP(Women[[#This Row],[TS BA O A 12.08.23 R2]],$BC$7:$BD$64,2,0)*U$5," ")</f>
        <v xml:space="preserve"> </v>
      </c>
      <c r="V15" s="62" t="str">
        <f>IFERROR(VLOOKUP(Women[[#This Row],[SM LT O A 2.9.23 R]],$BC$7:$BD$64,2,0)*V$5," ")</f>
        <v xml:space="preserve"> </v>
      </c>
      <c r="W15" s="52" t="str">
        <f>IFERROR(VLOOKUP(Women[[#This Row],[SM LT W 2.9.23 R]],$AZ$7:$BA$64,2,0)*W$5," ")</f>
        <v xml:space="preserve"> </v>
      </c>
      <c r="X15" s="62" t="str">
        <f>IFERROR(VLOOKUP(Women[[#This Row],[TS SH O 13.1.24 R]],$BC$7:$BD$64,2,0)*X$5," ")</f>
        <v xml:space="preserve"> </v>
      </c>
      <c r="Y15" s="52" t="str">
        <f>IFERROR(VLOOKUP(Women[[#This Row],[TS ZH W 6.1.242]],$AZ$7:$BA$64,2,0)*Y$5," ")</f>
        <v xml:space="preserve"> </v>
      </c>
      <c r="Z15" s="62" t="str">
        <f>IFERROR(VLOOKUP(Women[[#This Row],[TS SH O 13.1.24 R]],$BC$7:$BD$64,2,0)*Z$5," ")</f>
        <v xml:space="preserve"> </v>
      </c>
      <c r="AA15" s="52" t="str">
        <f>IFERROR(VLOOKUP(Women[[#This Row],[TS SH W 13.1.24 R]],$AZ$7:$BA$64,2,0)*AA$5," ")</f>
        <v xml:space="preserve"> </v>
      </c>
      <c r="AB15" s="62" t="str">
        <f>IFERROR(VLOOKUP(Women[[#This Row],[TS SH O 13.1.24 R]],$BC$7:$BD$64,2,0)*AB$5," ")</f>
        <v xml:space="preserve"> </v>
      </c>
      <c r="AC15" s="107">
        <v>0</v>
      </c>
      <c r="AD15" s="107">
        <v>0</v>
      </c>
      <c r="AE15" s="107">
        <v>0</v>
      </c>
      <c r="AF15" s="65"/>
      <c r="AG15" s="63">
        <v>1</v>
      </c>
      <c r="AH15" s="65">
        <v>18</v>
      </c>
      <c r="AI15" s="65"/>
      <c r="AJ15" s="63"/>
      <c r="AK15" s="65"/>
      <c r="AL15" s="65"/>
      <c r="AM15" s="63"/>
      <c r="AN15" s="27">
        <v>1</v>
      </c>
      <c r="AO15" s="65"/>
      <c r="AP15" s="65"/>
      <c r="AQ15" s="63"/>
      <c r="AR15" s="65"/>
      <c r="AS15" s="63"/>
      <c r="AT15" s="65"/>
      <c r="AU15" s="63"/>
      <c r="AV15" s="65"/>
      <c r="AZ15" s="23">
        <v>8</v>
      </c>
      <c r="BA15" s="25">
        <v>200</v>
      </c>
      <c r="BC15" s="25">
        <v>8</v>
      </c>
      <c r="BD15" s="25">
        <v>400</v>
      </c>
      <c r="BJ15" s="22"/>
      <c r="BK15" s="22"/>
      <c r="BL15" s="22"/>
    </row>
    <row r="16" spans="1:66">
      <c r="A16" s="53">
        <f>RANK(Women[[#This Row],[PR Punkte]],Women[PR Punkte],0)</f>
        <v>10</v>
      </c>
      <c r="B16">
        <f>IF(Women[[#This Row],[PR Rang beim letzten Turnier]]&gt;Women[[#This Row],[PR Rang]],1,IF(Women[[#This Row],[PR Rang]]=Women[[#This Row],[PR Rang beim letzten Turnier]],0,-1))</f>
        <v>0</v>
      </c>
      <c r="C16" s="53">
        <f>RANK(Women[[#This Row],[PR Punkte]],Women[PR Punkte],0)</f>
        <v>10</v>
      </c>
      <c r="D16" s="1" t="s">
        <v>193</v>
      </c>
      <c r="E16" s="1" t="s">
        <v>7</v>
      </c>
      <c r="F16" s="52">
        <f>SUM(Women[[#This Row],[PR 1]:[PR 3]])</f>
        <v>1922</v>
      </c>
      <c r="G16" s="52">
        <f>LARGE(Women[[#This Row],[TS SG O 29.04.23]:[PR3]],1)</f>
        <v>750</v>
      </c>
      <c r="H16" s="52">
        <f>LARGE(Women[[#This Row],[TS SG O 29.04.23]:[PR3]],2)</f>
        <v>700</v>
      </c>
      <c r="I16" s="52">
        <f>LARGE(Women[[#This Row],[TS SG O 29.04.23]:[PR3]],3)</f>
        <v>472</v>
      </c>
      <c r="J16" s="1">
        <f t="shared" si="0"/>
        <v>9</v>
      </c>
      <c r="K16" s="52">
        <f t="shared" si="1"/>
        <v>3066.5</v>
      </c>
      <c r="L16" s="62" t="str">
        <f>IFERROR(VLOOKUP(Women[[#This Row],[TS SG O 29.04.23 Rang]],$BC$7:$BD$64,2,0)*L$5," ")</f>
        <v xml:space="preserve"> </v>
      </c>
      <c r="M16" s="52">
        <f>IFERROR(VLOOKUP(Women[[#This Row],[TS SG W 29.04.23]],$AZ$7:$BA$64,2,0)*M$5," ")</f>
        <v>750</v>
      </c>
      <c r="N16" s="62" t="str">
        <f>IFERROR(VLOOKUP(Women[[#This Row],[TS ES O 11.06.23 Rang]],$BC$7:$BD$64,2,0)*N$5," ")</f>
        <v xml:space="preserve"> </v>
      </c>
      <c r="O16" s="62">
        <f>IFERROR(VLOOKUP(Women[[#This Row],[TS SH O 24.06.23 Rang]],$BC$7:$BD$64,2,0)*O$5," ")</f>
        <v>360</v>
      </c>
      <c r="P16" s="52" t="str">
        <f>IFERROR(VLOOKUP(Women[[#This Row],[TS SH W 24.06.232]],$AZ$7:$BA$64,2,0)*P$5," ")</f>
        <v xml:space="preserve"> </v>
      </c>
      <c r="Q16" s="62">
        <f>IFERROR(VLOOKUP(Women[[#This Row],[TS LU O/A 1.7.23 R]],$BC$7:$BD$64,2,0)*Q$5," ")</f>
        <v>472</v>
      </c>
      <c r="R16" s="62">
        <f>IFERROR(VLOOKUP(Women[[#This Row],[TS ZH O/A 8.7.232]],$BC$7:$BD$64,2,0)*R$5," ")</f>
        <v>319.5</v>
      </c>
      <c r="S16" s="52" t="str">
        <f>IFERROR(VLOOKUP(Women[[#This Row],[TS ZH W 8.7.23]],$AZ$7:$BA$64,2,0)*S$5," ")</f>
        <v xml:space="preserve"> </v>
      </c>
      <c r="T16" s="52">
        <f>IFERROR(VLOOKUP(Women[[#This Row],[TS BA W 12.08.23 R]],$AZ$7:$BA$64,2,0)*T$5," ")</f>
        <v>700</v>
      </c>
      <c r="U16" s="62" t="str">
        <f>IFERROR(VLOOKUP(Women[[#This Row],[TS BA O A 12.08.23 R2]],$BC$7:$BD$64,2,0)*U$5," ")</f>
        <v xml:space="preserve"> </v>
      </c>
      <c r="V16" s="62" t="str">
        <f>IFERROR(VLOOKUP(Women[[#This Row],[SM LT O A 2.9.23 R]],$BC$7:$BD$64,2,0)*V$5," ")</f>
        <v xml:space="preserve"> </v>
      </c>
      <c r="W16" s="52">
        <f>IFERROR(VLOOKUP(Women[[#This Row],[SM LT W 2.9.23 R]],$AZ$7:$BA$64,2,0)*W$5," ")</f>
        <v>465</v>
      </c>
      <c r="X16" s="62" t="str">
        <f>IFERROR(VLOOKUP(Women[[#This Row],[TS SH O 13.1.24 R]],$BC$7:$BD$64,2,0)*X$5," ")</f>
        <v xml:space="preserve"> </v>
      </c>
      <c r="Y16" s="52" t="str">
        <f>IFERROR(VLOOKUP(Women[[#This Row],[TS ZH W 6.1.242]],$AZ$7:$BA$64,2,0)*Y$5," ")</f>
        <v xml:space="preserve"> </v>
      </c>
      <c r="Z16" s="62" t="str">
        <f>IFERROR(VLOOKUP(Women[[#This Row],[TS SH O 13.1.24 R]],$BC$7:$BD$64,2,0)*Z$5," ")</f>
        <v xml:space="preserve"> </v>
      </c>
      <c r="AA16" s="52" t="str">
        <f>IFERROR(VLOOKUP(Women[[#This Row],[TS SH W 13.1.24 R]],$AZ$7:$BA$64,2,0)*AA$5," ")</f>
        <v xml:space="preserve"> </v>
      </c>
      <c r="AB16" s="62" t="str">
        <f>IFERROR(VLOOKUP(Women[[#This Row],[TS SH O 13.1.24 R]],$BC$7:$BD$64,2,0)*AB$5," ")</f>
        <v xml:space="preserve"> </v>
      </c>
      <c r="AC16">
        <v>0</v>
      </c>
      <c r="AD16">
        <v>0</v>
      </c>
      <c r="AE16">
        <v>0</v>
      </c>
      <c r="AF16" s="65"/>
      <c r="AG16" s="59">
        <v>1</v>
      </c>
      <c r="AH16" s="65"/>
      <c r="AI16" s="65">
        <v>15</v>
      </c>
      <c r="AJ16" s="63"/>
      <c r="AK16" s="65">
        <v>8</v>
      </c>
      <c r="AL16" s="65">
        <v>13</v>
      </c>
      <c r="AM16" s="63"/>
      <c r="AN16" s="26">
        <v>4</v>
      </c>
      <c r="AO16" s="65"/>
      <c r="AP16" s="65"/>
      <c r="AQ16" s="26">
        <v>5</v>
      </c>
      <c r="AR16" s="65"/>
      <c r="AS16" s="63"/>
      <c r="AT16" s="65"/>
      <c r="AU16" s="63"/>
      <c r="AV16" s="65"/>
      <c r="AX16" s="19"/>
      <c r="AY16" s="19"/>
      <c r="AZ16" s="23">
        <v>9</v>
      </c>
      <c r="BA16" s="25">
        <v>150</v>
      </c>
      <c r="BC16" s="25">
        <v>9</v>
      </c>
      <c r="BD16" s="25">
        <v>300</v>
      </c>
      <c r="BJ16" s="22"/>
      <c r="BK16" s="7"/>
      <c r="BL16" s="22"/>
    </row>
    <row r="17" spans="1:64">
      <c r="A17" s="53">
        <f>RANK(Women[[#This Row],[PR Punkte]],Women[PR Punkte],0)</f>
        <v>11</v>
      </c>
      <c r="B17">
        <f>IF(Women[[#This Row],[PR Rang beim letzten Turnier]]&gt;Women[[#This Row],[PR Rang]],1,IF(Women[[#This Row],[PR Rang]]=Women[[#This Row],[PR Rang beim letzten Turnier]],0,-1))</f>
        <v>0</v>
      </c>
      <c r="C17" s="53">
        <f>RANK(Women[[#This Row],[PR Punkte]],Women[PR Punkte],0)</f>
        <v>11</v>
      </c>
      <c r="D17" s="1" t="s">
        <v>569</v>
      </c>
      <c r="E17" s="1" t="s">
        <v>15</v>
      </c>
      <c r="F17" s="52">
        <f>SUM(Women[[#This Row],[PR 1]:[PR 3]])</f>
        <v>1887</v>
      </c>
      <c r="G17" s="52">
        <f>LARGE(Women[[#This Row],[TS SG O 29.04.23]:[PR3]],1)</f>
        <v>651</v>
      </c>
      <c r="H17" s="52">
        <f>LARGE(Women[[#This Row],[TS SG O 29.04.23]:[PR3]],2)</f>
        <v>624</v>
      </c>
      <c r="I17" s="52">
        <f>LARGE(Women[[#This Row],[TS SG O 29.04.23]:[PR3]],3)</f>
        <v>612</v>
      </c>
      <c r="J17" s="1">
        <f t="shared" si="0"/>
        <v>6</v>
      </c>
      <c r="K17" s="52">
        <f t="shared" si="1"/>
        <v>3274.25</v>
      </c>
      <c r="L17" s="62" t="str">
        <f>IFERROR(VLOOKUP(Women[[#This Row],[TS SG O 29.04.23 Rang]],$BC$7:$BD$64,2,0)*L$5," ")</f>
        <v xml:space="preserve"> </v>
      </c>
      <c r="M17" s="52">
        <f>IFERROR(VLOOKUP(Women[[#This Row],[TS SG W 29.04.23]],$AZ$7:$BA$64,2,0)*M$5," ")</f>
        <v>300</v>
      </c>
      <c r="N17" s="62" t="str">
        <f>IFERROR(VLOOKUP(Women[[#This Row],[TS ES O 11.06.23 Rang]],$BC$7:$BD$64,2,0)*N$5," ")</f>
        <v xml:space="preserve"> </v>
      </c>
      <c r="O17" s="62" t="str">
        <f>IFERROR(VLOOKUP(Women[[#This Row],[TS SH O 24.06.23 Rang]],$BC$7:$BD$64,2,0)*O$5," ")</f>
        <v xml:space="preserve"> </v>
      </c>
      <c r="P17" s="52">
        <f>IFERROR(VLOOKUP(Women[[#This Row],[TS SH W 24.06.232]],$AZ$7:$BA$64,2,0)*P$5," ")</f>
        <v>624</v>
      </c>
      <c r="Q17" s="62" t="str">
        <f>IFERROR(VLOOKUP(Women[[#This Row],[TS LU O/A 1.7.23 R]],$BC$7:$BD$64,2,0)*Q$5," ")</f>
        <v xml:space="preserve"> </v>
      </c>
      <c r="R17" s="62" t="str">
        <f>IFERROR(VLOOKUP(Women[[#This Row],[TS ZH O/A 8.7.232]],$BC$7:$BD$64,2,0)*R$5," ")</f>
        <v xml:space="preserve"> </v>
      </c>
      <c r="S17" s="52">
        <f>IFERROR(VLOOKUP(Women[[#This Row],[TS ZH W 8.7.23]],$AZ$7:$BA$64,2,0)*S$5," ")</f>
        <v>405</v>
      </c>
      <c r="T17" s="52">
        <f>IFERROR(VLOOKUP(Women[[#This Row],[TS BA W 12.08.23 R]],$AZ$7:$BA$64,2,0)*T$5," ")</f>
        <v>500</v>
      </c>
      <c r="U17" s="62" t="str">
        <f>IFERROR(VLOOKUP(Women[[#This Row],[TS BA O A 12.08.23 R2]],$BC$7:$BD$64,2,0)*U$5," ")</f>
        <v xml:space="preserve"> </v>
      </c>
      <c r="V17" s="62" t="str">
        <f>IFERROR(VLOOKUP(Women[[#This Row],[SM LT O A 2.9.23 R]],$BC$7:$BD$64,2,0)*V$5," ")</f>
        <v xml:space="preserve"> </v>
      </c>
      <c r="W17" s="52">
        <f>IFERROR(VLOOKUP(Women[[#This Row],[SM LT W 2.9.23 R]],$AZ$7:$BA$64,2,0)*W$5," ")</f>
        <v>651</v>
      </c>
      <c r="X17" s="62" t="str">
        <f>IFERROR(VLOOKUP(Women[[#This Row],[TS SH O 13.1.24 R]],$BC$7:$BD$64,2,0)*X$5," ")</f>
        <v xml:space="preserve"> </v>
      </c>
      <c r="Y17" s="52">
        <f>IFERROR(VLOOKUP(Women[[#This Row],[TS ZH W 6.1.242]],$AZ$7:$BA$64,2,0)*Y$5," ")</f>
        <v>612</v>
      </c>
      <c r="Z17" s="62" t="str">
        <f>IFERROR(VLOOKUP(Women[[#This Row],[TS SH O 13.1.24 R]],$BC$7:$BD$64,2,0)*Z$5," ")</f>
        <v xml:space="preserve"> </v>
      </c>
      <c r="AA17" s="52">
        <f>IFERROR(VLOOKUP(Women[[#This Row],[TS SH W 13.1.24 R]],$AZ$7:$BA$64,2,0)*AA$5," ")</f>
        <v>182.25</v>
      </c>
      <c r="AB17" s="62" t="str">
        <f>IFERROR(VLOOKUP(Women[[#This Row],[TS SH O 13.1.24 R]],$BC$7:$BD$64,2,0)*AB$5," ")</f>
        <v xml:space="preserve"> </v>
      </c>
      <c r="AC17">
        <v>0</v>
      </c>
      <c r="AD17">
        <v>0</v>
      </c>
      <c r="AE17">
        <v>0</v>
      </c>
      <c r="AF17" s="65"/>
      <c r="AG17" s="63">
        <v>8</v>
      </c>
      <c r="AH17" s="65"/>
      <c r="AI17" s="65"/>
      <c r="AJ17" s="27">
        <v>3</v>
      </c>
      <c r="AK17" s="65"/>
      <c r="AL17" s="65"/>
      <c r="AM17" s="59">
        <v>5</v>
      </c>
      <c r="AN17" s="26">
        <v>6</v>
      </c>
      <c r="AO17" s="65"/>
      <c r="AP17" s="65"/>
      <c r="AQ17" s="27">
        <v>4</v>
      </c>
      <c r="AR17" s="65"/>
      <c r="AS17" s="26">
        <v>2</v>
      </c>
      <c r="AT17" s="65"/>
      <c r="AU17" s="26">
        <v>13</v>
      </c>
      <c r="AV17" s="65"/>
      <c r="AZ17" s="23">
        <v>10</v>
      </c>
      <c r="BA17" s="25">
        <v>150</v>
      </c>
      <c r="BC17" s="25">
        <v>10</v>
      </c>
      <c r="BD17" s="25">
        <v>300</v>
      </c>
      <c r="BJ17" s="22"/>
      <c r="BK17" s="7"/>
      <c r="BL17" s="22"/>
    </row>
    <row r="18" spans="1:64">
      <c r="A18" s="53">
        <f>RANK(Women[[#This Row],[PR Punkte]],Women[PR Punkte],0)</f>
        <v>11</v>
      </c>
      <c r="B18">
        <f>IF(Women[[#This Row],[PR Rang beim letzten Turnier]]&gt;Women[[#This Row],[PR Rang]],1,IF(Women[[#This Row],[PR Rang]]=Women[[#This Row],[PR Rang beim letzten Turnier]],0,-1))</f>
        <v>0</v>
      </c>
      <c r="C18" s="53">
        <f>RANK(Women[[#This Row],[PR Punkte]],Women[PR Punkte],0)</f>
        <v>11</v>
      </c>
      <c r="D18" s="2" t="s">
        <v>163</v>
      </c>
      <c r="E18" s="1" t="s">
        <v>15</v>
      </c>
      <c r="F18" s="52">
        <f>SUM(Women[[#This Row],[PR 1]:[PR 3]])</f>
        <v>1887</v>
      </c>
      <c r="G18" s="52">
        <f>LARGE(Women[[#This Row],[TS SG O 29.04.23]:[PR3]],1)</f>
        <v>651</v>
      </c>
      <c r="H18" s="52">
        <f>LARGE(Women[[#This Row],[TS SG O 29.04.23]:[PR3]],2)</f>
        <v>624</v>
      </c>
      <c r="I18" s="52">
        <f>LARGE(Women[[#This Row],[TS SG O 29.04.23]:[PR3]],3)</f>
        <v>612</v>
      </c>
      <c r="J18" s="1">
        <f t="shared" si="0"/>
        <v>6</v>
      </c>
      <c r="K18" s="52">
        <f t="shared" si="1"/>
        <v>3274.25</v>
      </c>
      <c r="L18" s="62" t="str">
        <f>IFERROR(VLOOKUP(Women[[#This Row],[TS SG O 29.04.23 Rang]],$BC$7:$BD$64,2,0)*L$5," ")</f>
        <v xml:space="preserve"> </v>
      </c>
      <c r="M18" s="52">
        <f>IFERROR(VLOOKUP(Women[[#This Row],[TS SG W 29.04.23]],$AZ$7:$BA$64,2,0)*M$5," ")</f>
        <v>300</v>
      </c>
      <c r="N18" s="62" t="str">
        <f>IFERROR(VLOOKUP(Women[[#This Row],[TS ES O 11.06.23 Rang]],$BC$7:$BD$64,2,0)*N$5," ")</f>
        <v xml:space="preserve"> </v>
      </c>
      <c r="O18" s="62" t="str">
        <f>IFERROR(VLOOKUP(Women[[#This Row],[TS SH O 24.06.23 Rang]],$BC$7:$BD$64,2,0)*O$5," ")</f>
        <v xml:space="preserve"> </v>
      </c>
      <c r="P18" s="52">
        <f>IFERROR(VLOOKUP(Women[[#This Row],[TS SH W 24.06.232]],$AZ$7:$BA$64,2,0)*P$5," ")</f>
        <v>624</v>
      </c>
      <c r="Q18" s="62" t="str">
        <f>IFERROR(VLOOKUP(Women[[#This Row],[TS LU O/A 1.7.23 R]],$BC$7:$BD$64,2,0)*Q$5," ")</f>
        <v xml:space="preserve"> </v>
      </c>
      <c r="R18" s="62" t="str">
        <f>IFERROR(VLOOKUP(Women[[#This Row],[TS ZH O/A 8.7.232]],$BC$7:$BD$64,2,0)*R$5," ")</f>
        <v xml:space="preserve"> </v>
      </c>
      <c r="S18" s="52">
        <f>IFERROR(VLOOKUP(Women[[#This Row],[TS ZH W 8.7.23]],$AZ$7:$BA$64,2,0)*S$5," ")</f>
        <v>405</v>
      </c>
      <c r="T18" s="52">
        <f>IFERROR(VLOOKUP(Women[[#This Row],[TS BA W 12.08.23 R]],$AZ$7:$BA$64,2,0)*T$5," ")</f>
        <v>500</v>
      </c>
      <c r="U18" s="62" t="str">
        <f>IFERROR(VLOOKUP(Women[[#This Row],[TS BA O A 12.08.23 R2]],$BC$7:$BD$64,2,0)*U$5," ")</f>
        <v xml:space="preserve"> </v>
      </c>
      <c r="V18" s="62" t="str">
        <f>IFERROR(VLOOKUP(Women[[#This Row],[SM LT O A 2.9.23 R]],$BC$7:$BD$64,2,0)*V$5," ")</f>
        <v xml:space="preserve"> </v>
      </c>
      <c r="W18" s="52">
        <f>IFERROR(VLOOKUP(Women[[#This Row],[SM LT W 2.9.23 R]],$AZ$7:$BA$64,2,0)*W$5," ")</f>
        <v>651</v>
      </c>
      <c r="X18" s="62" t="str">
        <f>IFERROR(VLOOKUP(Women[[#This Row],[TS SH O 13.1.24 R]],$BC$7:$BD$64,2,0)*X$5," ")</f>
        <v xml:space="preserve"> </v>
      </c>
      <c r="Y18" s="52">
        <f>IFERROR(VLOOKUP(Women[[#This Row],[TS ZH W 6.1.242]],$AZ$7:$BA$64,2,0)*Y$5," ")</f>
        <v>612</v>
      </c>
      <c r="Z18" s="62" t="str">
        <f>IFERROR(VLOOKUP(Women[[#This Row],[TS SH O 13.1.24 R]],$BC$7:$BD$64,2,0)*Z$5," ")</f>
        <v xml:space="preserve"> </v>
      </c>
      <c r="AA18" s="52">
        <f>IFERROR(VLOOKUP(Women[[#This Row],[TS SH W 13.1.24 R]],$AZ$7:$BA$64,2,0)*AA$5," ")</f>
        <v>182.25</v>
      </c>
      <c r="AB18" s="62" t="str">
        <f>IFERROR(VLOOKUP(Women[[#This Row],[TS SH O 13.1.24 R]],$BC$7:$BD$64,2,0)*AB$5," ")</f>
        <v xml:space="preserve"> </v>
      </c>
      <c r="AC18">
        <v>0</v>
      </c>
      <c r="AD18">
        <v>0</v>
      </c>
      <c r="AE18">
        <v>0</v>
      </c>
      <c r="AF18" s="65"/>
      <c r="AG18" s="59">
        <v>8</v>
      </c>
      <c r="AH18" s="65"/>
      <c r="AI18" s="65"/>
      <c r="AJ18" s="26">
        <v>3</v>
      </c>
      <c r="AK18" s="65"/>
      <c r="AL18" s="65"/>
      <c r="AM18" s="26">
        <v>5</v>
      </c>
      <c r="AN18" s="26">
        <v>6</v>
      </c>
      <c r="AO18" s="65"/>
      <c r="AP18" s="65"/>
      <c r="AQ18" s="26">
        <v>4</v>
      </c>
      <c r="AR18" s="65"/>
      <c r="AS18" s="26">
        <v>2</v>
      </c>
      <c r="AT18" s="65"/>
      <c r="AU18" s="26">
        <v>13</v>
      </c>
      <c r="AV18" s="65"/>
      <c r="AZ18" s="23">
        <v>11</v>
      </c>
      <c r="BA18" s="25">
        <v>150</v>
      </c>
      <c r="BC18" s="85">
        <v>11</v>
      </c>
      <c r="BD18" s="85">
        <v>300</v>
      </c>
      <c r="BE18" s="19"/>
    </row>
    <row r="19" spans="1:64">
      <c r="A19" s="53">
        <f>RANK(Women[[#This Row],[PR Punkte]],Women[PR Punkte],0)</f>
        <v>13</v>
      </c>
      <c r="B19">
        <f>IF(Women[[#This Row],[PR Rang beim letzten Turnier]]&gt;Women[[#This Row],[PR Rang]],1,IF(Women[[#This Row],[PR Rang]]=Women[[#This Row],[PR Rang beim letzten Turnier]],0,-1))</f>
        <v>0</v>
      </c>
      <c r="C19" s="53">
        <f>RANK(Women[[#This Row],[PR Punkte]],Women[PR Punkte],0)</f>
        <v>13</v>
      </c>
      <c r="D19" s="7" t="s">
        <v>449</v>
      </c>
      <c r="E19" t="s">
        <v>9</v>
      </c>
      <c r="F19" s="52">
        <f>SUM(Women[[#This Row],[PR 1]:[PR 3]])</f>
        <v>1611</v>
      </c>
      <c r="G19" s="52">
        <f>LARGE(Women[[#This Row],[TS SG O 29.04.23]:[PR3]],1)</f>
        <v>567</v>
      </c>
      <c r="H19" s="52">
        <f>LARGE(Women[[#This Row],[TS SG O 29.04.23]:[PR3]],2)</f>
        <v>544</v>
      </c>
      <c r="I19" s="52">
        <f>LARGE(Women[[#This Row],[TS SG O 29.04.23]:[PR3]],3)</f>
        <v>500</v>
      </c>
      <c r="J19">
        <f t="shared" si="0"/>
        <v>13</v>
      </c>
      <c r="K19" s="131">
        <f t="shared" si="1"/>
        <v>2076</v>
      </c>
      <c r="L19" s="62" t="str">
        <f>IFERROR(VLOOKUP(Women[[#This Row],[TS SG O 29.04.23 Rang]],$BC$7:$BD$64,2,0)*L$5," ")</f>
        <v xml:space="preserve"> </v>
      </c>
      <c r="M19" s="52" t="str">
        <f>IFERROR(VLOOKUP(Women[[#This Row],[TS SG W 29.04.23]],$AZ$7:$BA$64,2,0)*M$5," ")</f>
        <v xml:space="preserve"> </v>
      </c>
      <c r="N19" s="62" t="str">
        <f>IFERROR(VLOOKUP(Women[[#This Row],[TS ES O 11.06.23 Rang]],$BC$7:$BD$64,2,0)*N$5," ")</f>
        <v xml:space="preserve"> </v>
      </c>
      <c r="O19" s="62" t="str">
        <f>IFERROR(VLOOKUP(Women[[#This Row],[TS SH O 24.06.23 Rang]],$BC$7:$BD$64,2,0)*O$5," ")</f>
        <v xml:space="preserve"> </v>
      </c>
      <c r="P19" s="52" t="str">
        <f>IFERROR(VLOOKUP(Women[[#This Row],[TS SH W 24.06.232]],$AZ$7:$BA$64,2,0)*P$5," ")</f>
        <v xml:space="preserve"> </v>
      </c>
      <c r="Q19" s="62" t="str">
        <f>IFERROR(VLOOKUP(Women[[#This Row],[TS LU O/A 1.7.23 R]],$BC$7:$BD$64,2,0)*Q$5," ")</f>
        <v xml:space="preserve"> </v>
      </c>
      <c r="R19" s="62" t="str">
        <f>IFERROR(VLOOKUP(Women[[#This Row],[TS ZH O/A 8.7.232]],$BC$7:$BD$64,2,0)*R$5," ")</f>
        <v xml:space="preserve"> </v>
      </c>
      <c r="S19" s="52">
        <f>IFERROR(VLOOKUP(Women[[#This Row],[TS ZH W 8.7.23]],$AZ$7:$BA$64,2,0)*S$5," ")</f>
        <v>567</v>
      </c>
      <c r="T19" s="52">
        <f>IFERROR(VLOOKUP(Women[[#This Row],[TS BA W 12.08.23 R]],$AZ$7:$BA$64,2,0)*T$5," ")</f>
        <v>500</v>
      </c>
      <c r="U19" s="62" t="str">
        <f>IFERROR(VLOOKUP(Women[[#This Row],[TS BA O A 12.08.23 R2]],$BC$7:$BD$64,2,0)*U$5," ")</f>
        <v xml:space="preserve"> </v>
      </c>
      <c r="V19" s="62" t="str">
        <f>IFERROR(VLOOKUP(Women[[#This Row],[SM LT O A 2.9.23 R]],$BC$7:$BD$64,2,0)*V$5," ")</f>
        <v xml:space="preserve"> </v>
      </c>
      <c r="W19" s="52">
        <f>IFERROR(VLOOKUP(Women[[#This Row],[SM LT W 2.9.23 R]],$AZ$7:$BA$64,2,0)*W$5," ")</f>
        <v>465</v>
      </c>
      <c r="X19" s="62" t="str">
        <f>IFERROR(VLOOKUP(Women[[#This Row],[TS SH O 13.1.24 R]],$BC$7:$BD$64,2,0)*X$5," ")</f>
        <v xml:space="preserve"> </v>
      </c>
      <c r="Y19" s="52">
        <f>IFERROR(VLOOKUP(Women[[#This Row],[TS ZH W 6.1.242]],$AZ$7:$BA$64,2,0)*Y$5," ")</f>
        <v>544</v>
      </c>
      <c r="Z19" s="62" t="str">
        <f>IFERROR(VLOOKUP(Women[[#This Row],[TS SH O 13.1.24 R]],$BC$7:$BD$64,2,0)*Z$5," ")</f>
        <v xml:space="preserve"> </v>
      </c>
      <c r="AA19" s="52" t="str">
        <f>IFERROR(VLOOKUP(Women[[#This Row],[TS SH W 13.1.24 R]],$AZ$7:$BA$64,2,0)*AA$5," ")</f>
        <v xml:space="preserve"> </v>
      </c>
      <c r="AB19" s="62" t="str">
        <f>IFERROR(VLOOKUP(Women[[#This Row],[TS SH O 13.1.24 R]],$BC$7:$BD$64,2,0)*AB$5," ")</f>
        <v xml:space="preserve"> </v>
      </c>
      <c r="AC19">
        <v>0</v>
      </c>
      <c r="AD19">
        <v>0</v>
      </c>
      <c r="AE19">
        <v>0</v>
      </c>
      <c r="AF19" s="65"/>
      <c r="AG19" s="63"/>
      <c r="AH19" s="65"/>
      <c r="AI19" s="65"/>
      <c r="AJ19" s="63"/>
      <c r="AK19" s="65"/>
      <c r="AL19" s="65"/>
      <c r="AM19" s="26">
        <v>4</v>
      </c>
      <c r="AN19" s="26">
        <v>5</v>
      </c>
      <c r="AO19" s="65"/>
      <c r="AP19" s="65"/>
      <c r="AQ19" s="63">
        <v>6</v>
      </c>
      <c r="AR19" s="65"/>
      <c r="AS19" s="27">
        <v>3</v>
      </c>
      <c r="AT19" s="65"/>
      <c r="AU19" s="63"/>
      <c r="AV19" s="65"/>
      <c r="AZ19" s="23">
        <v>12</v>
      </c>
      <c r="BA19" s="25">
        <v>150</v>
      </c>
      <c r="BC19" s="25">
        <v>12</v>
      </c>
      <c r="BD19" s="25">
        <v>300</v>
      </c>
    </row>
    <row r="20" spans="1:64">
      <c r="A20" s="53">
        <f>RANK(Women[[#This Row],[PR Punkte]],Women[PR Punkte],0)</f>
        <v>14</v>
      </c>
      <c r="B20">
        <f>IF(Women[[#This Row],[PR Rang beim letzten Turnier]]&gt;Women[[#This Row],[PR Rang]],1,IF(Women[[#This Row],[PR Rang]]=Women[[#This Row],[PR Rang beim letzten Turnier]],0,-1))</f>
        <v>0</v>
      </c>
      <c r="C20" s="53">
        <f>RANK(Women[[#This Row],[PR Punkte]],Women[PR Punkte],0)</f>
        <v>14</v>
      </c>
      <c r="D20" s="7" t="s">
        <v>355</v>
      </c>
      <c r="E20" t="s">
        <v>0</v>
      </c>
      <c r="F20" s="52">
        <f>SUM(Women[[#This Row],[PR 1]:[PR 3]])</f>
        <v>1601</v>
      </c>
      <c r="G20" s="52">
        <f>LARGE(Women[[#This Row],[TS SG O 29.04.23]:[PR3]],1)</f>
        <v>680</v>
      </c>
      <c r="H20" s="52">
        <f>LARGE(Women[[#This Row],[TS SG O 29.04.23]:[PR3]],2)</f>
        <v>546</v>
      </c>
      <c r="I20" s="52">
        <f>LARGE(Women[[#This Row],[TS SG O 29.04.23]:[PR3]],3)</f>
        <v>375</v>
      </c>
      <c r="J20">
        <f t="shared" si="0"/>
        <v>10</v>
      </c>
      <c r="K20" s="52">
        <f t="shared" si="1"/>
        <v>3039.5</v>
      </c>
      <c r="L20" s="62" t="str">
        <f>IFERROR(VLOOKUP(Women[[#This Row],[TS SG O 29.04.23 Rang]],$BC$7:$BD$64,2,0)*L$5," ")</f>
        <v xml:space="preserve"> </v>
      </c>
      <c r="M20" s="52">
        <f>IFERROR(VLOOKUP(Women[[#This Row],[TS SG W 29.04.23]],$AZ$7:$BA$64,2,0)*M$5," ")</f>
        <v>375</v>
      </c>
      <c r="N20" s="62">
        <f>IFERROR(VLOOKUP(Women[[#This Row],[TS ES O 11.06.23 Rang]],$BC$7:$BD$64,2,0)*N$5," ")</f>
        <v>265.5</v>
      </c>
      <c r="O20" s="62" t="str">
        <f>IFERROR(VLOOKUP(Women[[#This Row],[TS SH O 24.06.23 Rang]],$BC$7:$BD$64,2,0)*O$5," ")</f>
        <v xml:space="preserve"> </v>
      </c>
      <c r="P20" s="52">
        <f>IFERROR(VLOOKUP(Women[[#This Row],[TS SH W 24.06.232]],$AZ$7:$BA$64,2,0)*P$5," ")</f>
        <v>546</v>
      </c>
      <c r="Q20" s="62">
        <f>IFERROR(VLOOKUP(Women[[#This Row],[TS LU O/A 1.7.23 R]],$BC$7:$BD$64,2,0)*Q$5," ")</f>
        <v>177</v>
      </c>
      <c r="R20" s="62" t="str">
        <f>IFERROR(VLOOKUP(Women[[#This Row],[TS ZH O/A 8.7.232]],$BC$7:$BD$64,2,0)*R$5," ")</f>
        <v xml:space="preserve"> </v>
      </c>
      <c r="S20" s="52">
        <f>IFERROR(VLOOKUP(Women[[#This Row],[TS ZH W 8.7.23]],$AZ$7:$BA$64,2,0)*S$5," ")</f>
        <v>324</v>
      </c>
      <c r="T20" s="52">
        <f>IFERROR(VLOOKUP(Women[[#This Row],[TS BA W 12.08.23 R]],$AZ$7:$BA$64,2,0)*T$5," ")</f>
        <v>300</v>
      </c>
      <c r="U20" s="62" t="str">
        <f>IFERROR(VLOOKUP(Women[[#This Row],[TS BA O A 12.08.23 R2]],$BC$7:$BD$64,2,0)*U$5," ")</f>
        <v xml:space="preserve"> </v>
      </c>
      <c r="V20" s="62" t="str">
        <f>IFERROR(VLOOKUP(Women[[#This Row],[SM LT O A 2.9.23 R]],$BC$7:$BD$64,2,0)*V$5," ")</f>
        <v xml:space="preserve"> </v>
      </c>
      <c r="W20" s="52">
        <f>IFERROR(VLOOKUP(Women[[#This Row],[SM LT W 2.9.23 R]],$AZ$7:$BA$64,2,0)*W$5," ")</f>
        <v>372</v>
      </c>
      <c r="X20" s="62" t="str">
        <f>IFERROR(VLOOKUP(Women[[#This Row],[TS SH O 13.1.24 R]],$BC$7:$BD$64,2,0)*X$5," ")</f>
        <v xml:space="preserve"> </v>
      </c>
      <c r="Y20" s="52">
        <f>IFERROR(VLOOKUP(Women[[#This Row],[TS ZH W 6.1.242]],$AZ$7:$BA$64,2,0)*Y$5," ")</f>
        <v>680</v>
      </c>
      <c r="Z20" s="62" t="str">
        <f>IFERROR(VLOOKUP(Women[[#This Row],[TS SH O 13.1.24 R]],$BC$7:$BD$64,2,0)*Z$5," ")</f>
        <v xml:space="preserve"> </v>
      </c>
      <c r="AA20" s="52" t="str">
        <f>IFERROR(VLOOKUP(Women[[#This Row],[TS SH W 13.1.24 R]],$AZ$7:$BA$64,2,0)*AA$5," ")</f>
        <v xml:space="preserve"> </v>
      </c>
      <c r="AB20" s="62" t="str">
        <f>IFERROR(VLOOKUP(Women[[#This Row],[TS SH O 13.1.24 R]],$BC$7:$BD$64,2,0)*AB$5," ")</f>
        <v xml:space="preserve"> </v>
      </c>
      <c r="AC20">
        <v>0</v>
      </c>
      <c r="AD20">
        <v>0</v>
      </c>
      <c r="AE20">
        <v>0</v>
      </c>
      <c r="AF20" s="65"/>
      <c r="AG20" s="63">
        <v>5</v>
      </c>
      <c r="AH20" s="65">
        <v>15</v>
      </c>
      <c r="AI20" s="65"/>
      <c r="AJ20" s="27">
        <v>4</v>
      </c>
      <c r="AK20" s="65">
        <v>22</v>
      </c>
      <c r="AL20" s="65"/>
      <c r="AM20" s="59">
        <v>8</v>
      </c>
      <c r="AN20" s="26">
        <v>9</v>
      </c>
      <c r="AO20" s="65"/>
      <c r="AP20" s="65"/>
      <c r="AQ20" s="27">
        <v>7</v>
      </c>
      <c r="AR20" s="65">
        <v>10</v>
      </c>
      <c r="AS20" s="59">
        <v>1</v>
      </c>
      <c r="AT20" s="65"/>
      <c r="AU20" s="63"/>
      <c r="AV20" s="65"/>
      <c r="AZ20" s="23">
        <v>13</v>
      </c>
      <c r="BA20" s="25">
        <v>112.5</v>
      </c>
      <c r="BC20" s="25">
        <v>13</v>
      </c>
      <c r="BD20" s="25">
        <v>225</v>
      </c>
    </row>
    <row r="21" spans="1:64">
      <c r="A21" s="53">
        <f>RANK(Women[[#This Row],[PR Punkte]],Women[PR Punkte],0)</f>
        <v>15</v>
      </c>
      <c r="B21">
        <f>IF(Women[[#This Row],[PR Rang beim letzten Turnier]]&gt;Women[[#This Row],[PR Rang]],1,IF(Women[[#This Row],[PR Rang]]=Women[[#This Row],[PR Rang beim letzten Turnier]],0,-1))</f>
        <v>0</v>
      </c>
      <c r="C21" s="53">
        <f>RANK(Women[[#This Row],[PR Punkte]],Women[PR Punkte],0)</f>
        <v>15</v>
      </c>
      <c r="D21" t="s">
        <v>599</v>
      </c>
      <c r="E21" t="s">
        <v>0</v>
      </c>
      <c r="F21" s="52">
        <f>SUM(Women[[#This Row],[PR 1]:[PR 3]])</f>
        <v>1394</v>
      </c>
      <c r="G21" s="52">
        <f>LARGE(Women[[#This Row],[TS SG O 29.04.23]:[PR3]],1)</f>
        <v>680</v>
      </c>
      <c r="H21" s="52">
        <f>LARGE(Women[[#This Row],[TS SG O 29.04.23]:[PR3]],2)</f>
        <v>390</v>
      </c>
      <c r="I21" s="52">
        <f>LARGE(Women[[#This Row],[TS SG O 29.04.23]:[PR3]],3)</f>
        <v>324</v>
      </c>
      <c r="J21" s="1">
        <f t="shared" si="0"/>
        <v>12</v>
      </c>
      <c r="K21" s="52">
        <f t="shared" si="1"/>
        <v>2216</v>
      </c>
      <c r="L21" s="62" t="str">
        <f>IFERROR(VLOOKUP(Women[[#This Row],[TS SG O 29.04.23 Rang]],$BC$7:$BD$64,2,0)*L$5," ")</f>
        <v xml:space="preserve"> </v>
      </c>
      <c r="M21" s="52" t="str">
        <f>IFERROR(VLOOKUP(Women[[#This Row],[TS SG W 29.04.23]],$AZ$7:$BA$64,2,0)*M$5," ")</f>
        <v xml:space="preserve"> </v>
      </c>
      <c r="N21" s="62" t="str">
        <f>IFERROR(VLOOKUP(Women[[#This Row],[TS ES O 11.06.23 Rang]],$BC$7:$BD$64,2,0)*N$5," ")</f>
        <v xml:space="preserve"> </v>
      </c>
      <c r="O21" s="62" t="str">
        <f>IFERROR(VLOOKUP(Women[[#This Row],[TS SH O 24.06.23 Rang]],$BC$7:$BD$64,2,0)*O$5," ")</f>
        <v xml:space="preserve"> </v>
      </c>
      <c r="P21" s="52">
        <f>IFERROR(VLOOKUP(Women[[#This Row],[TS SH W 24.06.232]],$AZ$7:$BA$64,2,0)*P$5," ")</f>
        <v>390</v>
      </c>
      <c r="Q21" s="62" t="str">
        <f>IFERROR(VLOOKUP(Women[[#This Row],[TS LU O/A 1.7.23 R]],$BC$7:$BD$64,2,0)*Q$5," ")</f>
        <v xml:space="preserve"> </v>
      </c>
      <c r="R21" s="62" t="str">
        <f>IFERROR(VLOOKUP(Women[[#This Row],[TS ZH O/A 8.7.232]],$BC$7:$BD$64,2,0)*R$5," ")</f>
        <v xml:space="preserve"> </v>
      </c>
      <c r="S21" s="52">
        <f>IFERROR(VLOOKUP(Women[[#This Row],[TS ZH W 8.7.23]],$AZ$7:$BA$64,2,0)*S$5," ")</f>
        <v>324</v>
      </c>
      <c r="T21" s="52">
        <f>IFERROR(VLOOKUP(Women[[#This Row],[TS BA W 12.08.23 R]],$AZ$7:$BA$64,2,0)*T$5," ")</f>
        <v>300</v>
      </c>
      <c r="U21" s="62" t="str">
        <f>IFERROR(VLOOKUP(Women[[#This Row],[TS BA O A 12.08.23 R2]],$BC$7:$BD$64,2,0)*U$5," ")</f>
        <v xml:space="preserve"> </v>
      </c>
      <c r="V21" s="62" t="str">
        <f>IFERROR(VLOOKUP(Women[[#This Row],[SM LT O A 2.9.23 R]],$BC$7:$BD$64,2,0)*V$5," ")</f>
        <v xml:space="preserve"> </v>
      </c>
      <c r="W21" s="52">
        <f>IFERROR(VLOOKUP(Women[[#This Row],[SM LT W 2.9.23 R]],$AZ$7:$BA$64,2,0)*W$5," ")</f>
        <v>279</v>
      </c>
      <c r="X21" s="62" t="str">
        <f>IFERROR(VLOOKUP(Women[[#This Row],[TS SH O 13.1.24 R]],$BC$7:$BD$64,2,0)*X$5," ")</f>
        <v xml:space="preserve"> </v>
      </c>
      <c r="Y21" s="52">
        <f>IFERROR(VLOOKUP(Women[[#This Row],[TS ZH W 6.1.242]],$AZ$7:$BA$64,2,0)*Y$5," ")</f>
        <v>680</v>
      </c>
      <c r="Z21" s="62" t="str">
        <f>IFERROR(VLOOKUP(Women[[#This Row],[TS SH O 13.1.24 R]],$BC$7:$BD$64,2,0)*Z$5," ")</f>
        <v xml:space="preserve"> </v>
      </c>
      <c r="AA21" s="52">
        <f>IFERROR(VLOOKUP(Women[[#This Row],[TS SH W 13.1.24 R]],$AZ$7:$BA$64,2,0)*AA$5," ")</f>
        <v>243.00000000000003</v>
      </c>
      <c r="AB21" s="62" t="str">
        <f>IFERROR(VLOOKUP(Women[[#This Row],[TS SH O 13.1.24 R]],$BC$7:$BD$64,2,0)*AB$5," ")</f>
        <v xml:space="preserve"> </v>
      </c>
      <c r="AC21">
        <v>0</v>
      </c>
      <c r="AD21">
        <v>0</v>
      </c>
      <c r="AE21">
        <v>0</v>
      </c>
      <c r="AF21" s="65"/>
      <c r="AG21" s="63"/>
      <c r="AH21" s="65"/>
      <c r="AI21" s="65"/>
      <c r="AJ21" s="63">
        <v>6</v>
      </c>
      <c r="AK21" s="65"/>
      <c r="AL21" s="65"/>
      <c r="AM21" s="63">
        <v>8</v>
      </c>
      <c r="AN21" s="27">
        <v>9</v>
      </c>
      <c r="AO21" s="65"/>
      <c r="AP21" s="65"/>
      <c r="AQ21" s="63">
        <v>11</v>
      </c>
      <c r="AR21" s="65"/>
      <c r="AS21" s="63">
        <v>1</v>
      </c>
      <c r="AT21" s="65"/>
      <c r="AU21" s="63">
        <v>11</v>
      </c>
      <c r="AV21" s="65"/>
      <c r="AW21" s="53" t="s">
        <v>435</v>
      </c>
      <c r="AZ21" s="23">
        <v>14</v>
      </c>
      <c r="BA21" s="25">
        <v>112.5</v>
      </c>
      <c r="BC21" s="25">
        <v>14</v>
      </c>
      <c r="BD21" s="25">
        <v>225</v>
      </c>
    </row>
    <row r="22" spans="1:64" ht="16" thickBot="1">
      <c r="A22" s="77">
        <f>RANK(Women[[#This Row],[PR Punkte]],Women[PR Punkte],0)</f>
        <v>16</v>
      </c>
      <c r="B22" s="78">
        <f>IF(Women[[#This Row],[PR Rang beim letzten Turnier]]&gt;Women[[#This Row],[PR Rang]],1,IF(Women[[#This Row],[PR Rang]]=Women[[#This Row],[PR Rang beim letzten Turnier]],0,-1))</f>
        <v>0</v>
      </c>
      <c r="C22" s="77">
        <f>RANK(Women[[#This Row],[PR Punkte]],Women[PR Punkte],0)</f>
        <v>16</v>
      </c>
      <c r="D22" s="117" t="s">
        <v>312</v>
      </c>
      <c r="E22" s="117" t="s">
        <v>12</v>
      </c>
      <c r="F22" s="79">
        <f>SUM(Women[[#This Row],[PR 1]:[PR 3]])</f>
        <v>1302</v>
      </c>
      <c r="G22" s="79">
        <f>LARGE(Women[[#This Row],[TS SG O 29.04.23]:[PR3]],1)</f>
        <v>810</v>
      </c>
      <c r="H22" s="79">
        <f>LARGE(Women[[#This Row],[TS SG O 29.04.23]:[PR3]],2)</f>
        <v>491.99999999999994</v>
      </c>
      <c r="I22" s="79">
        <f>LARGE(Women[[#This Row],[TS SG O 29.04.23]:[PR3]],3)</f>
        <v>0</v>
      </c>
      <c r="J22" s="117">
        <f t="shared" si="0"/>
        <v>20</v>
      </c>
      <c r="K22" s="79">
        <f t="shared" si="1"/>
        <v>1302</v>
      </c>
      <c r="L22" s="80" t="str">
        <f>IFERROR(VLOOKUP(Women[[#This Row],[TS SG O 29.04.23 Rang]],$BC$7:$BD$64,2,0)*L$5," ")</f>
        <v xml:space="preserve"> </v>
      </c>
      <c r="M22" s="79" t="str">
        <f>IFERROR(VLOOKUP(Women[[#This Row],[TS SG W 29.04.23]],$AZ$7:$BA$64,2,0)*M$5," ")</f>
        <v xml:space="preserve"> </v>
      </c>
      <c r="N22" s="80" t="str">
        <f>IFERROR(VLOOKUP(Women[[#This Row],[TS ES O 11.06.23 Rang]],$BC$7:$BD$64,2,0)*N$5," ")</f>
        <v xml:space="preserve"> </v>
      </c>
      <c r="O22" s="80" t="str">
        <f>IFERROR(VLOOKUP(Women[[#This Row],[TS SH O 24.06.23 Rang]],$BC$7:$BD$64,2,0)*O$5," ")</f>
        <v xml:space="preserve"> </v>
      </c>
      <c r="P22" s="79" t="str">
        <f>IFERROR(VLOOKUP(Women[[#This Row],[TS SH W 24.06.232]],$AZ$7:$BA$64,2,0)*P$5," ")</f>
        <v xml:space="preserve"> </v>
      </c>
      <c r="Q22" s="80" t="str">
        <f>IFERROR(VLOOKUP(Women[[#This Row],[TS LU O/A 1.7.23 R]],$BC$7:$BD$64,2,0)*Q$5," ")</f>
        <v xml:space="preserve"> </v>
      </c>
      <c r="R22" s="80" t="str">
        <f>IFERROR(VLOOKUP(Women[[#This Row],[TS ZH O/A 8.7.232]],$BC$7:$BD$64,2,0)*R$5," ")</f>
        <v xml:space="preserve"> </v>
      </c>
      <c r="S22" s="79" t="str">
        <f>IFERROR(VLOOKUP(Women[[#This Row],[TS ZH W 8.7.23]],$AZ$7:$BA$64,2,0)*S$5," ")</f>
        <v xml:space="preserve"> </v>
      </c>
      <c r="T22" s="79" t="str">
        <f>IFERROR(VLOOKUP(Women[[#This Row],[TS BA W 12.08.23 R]],$AZ$7:$BA$64,2,0)*T$5," ")</f>
        <v xml:space="preserve"> </v>
      </c>
      <c r="U22" s="80">
        <f>IFERROR(VLOOKUP(Women[[#This Row],[TS BA O A 12.08.23 R2]],$BC$7:$BD$64,2,0)*U$5," ")</f>
        <v>491.99999999999994</v>
      </c>
      <c r="V22" s="80" t="str">
        <f>IFERROR(VLOOKUP(Women[[#This Row],[SM LT O A 2.9.23 R]],$BC$7:$BD$64,2,0)*V$5," ")</f>
        <v xml:space="preserve"> </v>
      </c>
      <c r="W22" s="79" t="str">
        <f>IFERROR(VLOOKUP(Women[[#This Row],[SM LT W 2.9.23 R]],$AZ$7:$BA$64,2,0)*W$5," ")</f>
        <v xml:space="preserve"> </v>
      </c>
      <c r="X22" s="80" t="str">
        <f>IFERROR(VLOOKUP(Women[[#This Row],[TS SH O 13.1.24 R]],$BC$7:$BD$64,2,0)*X$5," ")</f>
        <v xml:space="preserve"> </v>
      </c>
      <c r="Y22" s="79" t="str">
        <f>IFERROR(VLOOKUP(Women[[#This Row],[TS ZH W 6.1.242]],$AZ$7:$BA$64,2,0)*Y$5," ")</f>
        <v xml:space="preserve"> </v>
      </c>
      <c r="Z22" s="80" t="str">
        <f>IFERROR(VLOOKUP(Women[[#This Row],[TS SH O 13.1.24 R]],$BC$7:$BD$64,2,0)*Z$5," ")</f>
        <v xml:space="preserve"> </v>
      </c>
      <c r="AA22" s="79">
        <f>IFERROR(VLOOKUP(Women[[#This Row],[TS SH W 13.1.24 R]],$AZ$7:$BA$64,2,0)*AA$5," ")</f>
        <v>810</v>
      </c>
      <c r="AB22" s="80" t="str">
        <f>IFERROR(VLOOKUP(Women[[#This Row],[TS SH O 13.1.24 R]],$BC$7:$BD$64,2,0)*AB$5," ")</f>
        <v xml:space="preserve"> </v>
      </c>
      <c r="AC22" s="78">
        <v>0</v>
      </c>
      <c r="AD22" s="78">
        <v>0</v>
      </c>
      <c r="AE22" s="78">
        <v>0</v>
      </c>
      <c r="AF22" s="138"/>
      <c r="AG22" s="97"/>
      <c r="AH22" s="138"/>
      <c r="AI22" s="138"/>
      <c r="AJ22" s="97"/>
      <c r="AK22" s="138"/>
      <c r="AL22" s="138"/>
      <c r="AM22" s="97"/>
      <c r="AN22" s="97"/>
      <c r="AO22" s="138">
        <v>9</v>
      </c>
      <c r="AP22" s="138"/>
      <c r="AQ22" s="97"/>
      <c r="AR22" s="138"/>
      <c r="AS22" s="97"/>
      <c r="AT22" s="138"/>
      <c r="AU22" s="143">
        <v>1</v>
      </c>
      <c r="AV22" s="138"/>
      <c r="AW22" s="77" t="s">
        <v>434</v>
      </c>
      <c r="AX22" s="78"/>
      <c r="AZ22" s="23">
        <v>15</v>
      </c>
      <c r="BA22" s="25">
        <v>112.5</v>
      </c>
      <c r="BC22" s="25">
        <v>15</v>
      </c>
      <c r="BD22" s="25">
        <v>225</v>
      </c>
    </row>
    <row r="23" spans="1:64">
      <c r="A23" s="53">
        <f>RANK(Women[[#This Row],[PR Punkte]],Women[PR Punkte],0)</f>
        <v>17</v>
      </c>
      <c r="B23">
        <f>IF(Women[[#This Row],[PR Rang beim letzten Turnier]]&gt;Women[[#This Row],[PR Rang]],1,IF(Women[[#This Row],[PR Rang]]=Women[[#This Row],[PR Rang beim letzten Turnier]],0,-1))</f>
        <v>0</v>
      </c>
      <c r="C23" s="53">
        <f>RANK(Women[[#This Row],[PR Punkte]],Women[PR Punkte],0)</f>
        <v>17</v>
      </c>
      <c r="D23" t="s">
        <v>815</v>
      </c>
      <c r="E23" s="1" t="s">
        <v>12</v>
      </c>
      <c r="F23" s="52">
        <f>SUM(Women[[#This Row],[PR 1]:[PR 3]])</f>
        <v>1180</v>
      </c>
      <c r="G23" s="52">
        <f>LARGE(Women[[#This Row],[TS SG O 29.04.23]:[PR3]],1)</f>
        <v>405</v>
      </c>
      <c r="H23" s="52">
        <f>LARGE(Women[[#This Row],[TS SG O 29.04.23]:[PR3]],2)</f>
        <v>400</v>
      </c>
      <c r="I23" s="52">
        <f>LARGE(Women[[#This Row],[TS SG O 29.04.23]:[PR3]],3)</f>
        <v>375</v>
      </c>
      <c r="J23" s="1">
        <f t="shared" si="0"/>
        <v>18</v>
      </c>
      <c r="K23" s="52">
        <f t="shared" si="1"/>
        <v>1504</v>
      </c>
      <c r="L23" s="62" t="str">
        <f>IFERROR(VLOOKUP(Women[[#This Row],[TS SG O 29.04.23 Rang]],$BC$7:$BD$64,2,0)*L$5," ")</f>
        <v xml:space="preserve"> </v>
      </c>
      <c r="M23" s="52">
        <f>IFERROR(VLOOKUP(Women[[#This Row],[TS SG W 29.04.23]],$AZ$7:$BA$64,2,0)*M$5," ")</f>
        <v>375</v>
      </c>
      <c r="N23" s="62" t="str">
        <f>IFERROR(VLOOKUP(Women[[#This Row],[TS ES O 11.06.23 Rang]],$BC$7:$BD$64,2,0)*N$5," ")</f>
        <v xml:space="preserve"> </v>
      </c>
      <c r="O23" s="62" t="str">
        <f>IFERROR(VLOOKUP(Women[[#This Row],[TS SH O 24.06.23 Rang]],$BC$7:$BD$64,2,0)*O$5," ")</f>
        <v xml:space="preserve"> </v>
      </c>
      <c r="P23" s="52" t="str">
        <f>IFERROR(VLOOKUP(Women[[#This Row],[TS SH W 24.06.232]],$AZ$7:$BA$64,2,0)*P$5," ")</f>
        <v xml:space="preserve"> </v>
      </c>
      <c r="Q23" s="62" t="str">
        <f>IFERROR(VLOOKUP(Women[[#This Row],[TS LU O/A 1.7.23 R]],$BC$7:$BD$64,2,0)*Q$5," ")</f>
        <v xml:space="preserve"> </v>
      </c>
      <c r="R23" s="62" t="str">
        <f>IFERROR(VLOOKUP(Women[[#This Row],[TS ZH O/A 8.7.232]],$BC$7:$BD$64,2,0)*R$5," ")</f>
        <v xml:space="preserve"> </v>
      </c>
      <c r="S23" s="52">
        <f>IFERROR(VLOOKUP(Women[[#This Row],[TS ZH W 8.7.23]],$AZ$7:$BA$64,2,0)*S$5," ")</f>
        <v>405</v>
      </c>
      <c r="T23" s="52">
        <f>IFERROR(VLOOKUP(Women[[#This Row],[TS BA W 12.08.23 R]],$AZ$7:$BA$64,2,0)*T$5," ")</f>
        <v>400</v>
      </c>
      <c r="U23" s="62" t="str">
        <f>IFERROR(VLOOKUP(Women[[#This Row],[TS BA O A 12.08.23 R2]],$BC$7:$BD$64,2,0)*U$5," ")</f>
        <v xml:space="preserve"> </v>
      </c>
      <c r="V23" s="62" t="str">
        <f>IFERROR(VLOOKUP(Women[[#This Row],[SM LT O A 2.9.23 R]],$BC$7:$BD$64,2,0)*V$5," ")</f>
        <v xml:space="preserve"> </v>
      </c>
      <c r="W23" s="52" t="str">
        <f>IFERROR(VLOOKUP(Women[[#This Row],[SM LT W 2.9.23 R]],$AZ$7:$BA$64,2,0)*W$5," ")</f>
        <v xml:space="preserve"> </v>
      </c>
      <c r="X23" s="62" t="str">
        <f>IFERROR(VLOOKUP(Women[[#This Row],[TS SH O 13.1.24 R]],$BC$7:$BD$64,2,0)*X$5," ")</f>
        <v xml:space="preserve"> </v>
      </c>
      <c r="Y23" s="52" t="str">
        <f>IFERROR(VLOOKUP(Women[[#This Row],[TS ZH W 6.1.242]],$AZ$7:$BA$64,2,0)*Y$5," ")</f>
        <v xml:space="preserve"> </v>
      </c>
      <c r="Z23" s="62" t="str">
        <f>IFERROR(VLOOKUP(Women[[#This Row],[TS SH O 13.1.24 R]],$BC$7:$BD$64,2,0)*Z$5," ")</f>
        <v xml:space="preserve"> </v>
      </c>
      <c r="AA23" s="52">
        <f>IFERROR(VLOOKUP(Women[[#This Row],[TS SH W 13.1.24 R]],$AZ$7:$BA$64,2,0)*AA$5," ")</f>
        <v>324</v>
      </c>
      <c r="AB23" s="62" t="str">
        <f>IFERROR(VLOOKUP(Women[[#This Row],[TS SH O 13.1.24 R]],$BC$7:$BD$64,2,0)*AB$5," ")</f>
        <v xml:space="preserve"> </v>
      </c>
      <c r="AC23">
        <v>0</v>
      </c>
      <c r="AD23">
        <v>0</v>
      </c>
      <c r="AE23">
        <v>0</v>
      </c>
      <c r="AF23" s="65"/>
      <c r="AG23" s="63">
        <v>6</v>
      </c>
      <c r="AH23" s="65"/>
      <c r="AI23" s="65"/>
      <c r="AJ23" s="63"/>
      <c r="AK23" s="65"/>
      <c r="AL23" s="65"/>
      <c r="AM23" s="63">
        <v>6</v>
      </c>
      <c r="AN23" s="27">
        <v>8</v>
      </c>
      <c r="AO23" s="65"/>
      <c r="AP23" s="65"/>
      <c r="AQ23" s="63"/>
      <c r="AR23" s="65"/>
      <c r="AS23" s="63"/>
      <c r="AT23" s="65"/>
      <c r="AU23" s="63">
        <v>8</v>
      </c>
      <c r="AV23" s="65"/>
      <c r="AW23" s="53"/>
      <c r="AZ23" s="23">
        <v>16</v>
      </c>
      <c r="BA23" s="25">
        <v>112.5</v>
      </c>
      <c r="BC23" s="25">
        <v>16</v>
      </c>
      <c r="BD23" s="25">
        <v>225</v>
      </c>
    </row>
    <row r="24" spans="1:64">
      <c r="A24" s="53">
        <f>RANK(Women[[#This Row],[PR Punkte]],Women[PR Punkte],0)</f>
        <v>17</v>
      </c>
      <c r="B24">
        <f>IF(Women[[#This Row],[PR Rang beim letzten Turnier]]&gt;Women[[#This Row],[PR Rang]],1,IF(Women[[#This Row],[PR Rang]]=Women[[#This Row],[PR Rang beim letzten Turnier]],0,-1))</f>
        <v>0</v>
      </c>
      <c r="C24" s="53">
        <f>RANK(Women[[#This Row],[PR Punkte]],Women[PR Punkte],0)</f>
        <v>17</v>
      </c>
      <c r="D24" s="7" t="s">
        <v>218</v>
      </c>
      <c r="E24" t="s">
        <v>13</v>
      </c>
      <c r="F24" s="52">
        <f>SUM(Women[[#This Row],[PR 1]:[PR 3]])</f>
        <v>1180</v>
      </c>
      <c r="G24" s="52">
        <f>LARGE(Women[[#This Row],[TS SG O 29.04.23]:[PR3]],1)</f>
        <v>405</v>
      </c>
      <c r="H24" s="52">
        <f>LARGE(Women[[#This Row],[TS SG O 29.04.23]:[PR3]],2)</f>
        <v>400</v>
      </c>
      <c r="I24" s="52">
        <f>LARGE(Women[[#This Row],[TS SG O 29.04.23]:[PR3]],3)</f>
        <v>375</v>
      </c>
      <c r="J24">
        <f t="shared" si="0"/>
        <v>17</v>
      </c>
      <c r="K24" s="52">
        <f t="shared" si="1"/>
        <v>1552</v>
      </c>
      <c r="L24" s="62" t="str">
        <f>IFERROR(VLOOKUP(Women[[#This Row],[TS SG O 29.04.23 Rang]],$BC$7:$BD$64,2,0)*L$5," ")</f>
        <v xml:space="preserve"> </v>
      </c>
      <c r="M24" s="52">
        <f>IFERROR(VLOOKUP(Women[[#This Row],[TS SG W 29.04.23]],$AZ$7:$BA$64,2,0)*M$5," ")</f>
        <v>375</v>
      </c>
      <c r="N24" s="62" t="str">
        <f>IFERROR(VLOOKUP(Women[[#This Row],[TS ES O 11.06.23 Rang]],$BC$7:$BD$64,2,0)*N$5," ")</f>
        <v xml:space="preserve"> </v>
      </c>
      <c r="O24" s="62" t="str">
        <f>IFERROR(VLOOKUP(Women[[#This Row],[TS SH O 24.06.23 Rang]],$BC$7:$BD$64,2,0)*O$5," ")</f>
        <v xml:space="preserve"> </v>
      </c>
      <c r="P24" s="52" t="str">
        <f>IFERROR(VLOOKUP(Women[[#This Row],[TS SH W 24.06.232]],$AZ$7:$BA$64,2,0)*P$5," ")</f>
        <v xml:space="preserve"> </v>
      </c>
      <c r="Q24" s="62" t="str">
        <f>IFERROR(VLOOKUP(Women[[#This Row],[TS LU O/A 1.7.23 R]],$BC$7:$BD$64,2,0)*Q$5," ")</f>
        <v xml:space="preserve"> </v>
      </c>
      <c r="R24" s="62" t="str">
        <f>IFERROR(VLOOKUP(Women[[#This Row],[TS ZH O/A 8.7.232]],$BC$7:$BD$64,2,0)*R$5," ")</f>
        <v xml:space="preserve"> </v>
      </c>
      <c r="S24" s="52">
        <f>IFERROR(VLOOKUP(Women[[#This Row],[TS ZH W 8.7.23]],$AZ$7:$BA$64,2,0)*S$5," ")</f>
        <v>405</v>
      </c>
      <c r="T24" s="52">
        <f>IFERROR(VLOOKUP(Women[[#This Row],[TS BA W 12.08.23 R]],$AZ$7:$BA$64,2,0)*T$5," ")</f>
        <v>400</v>
      </c>
      <c r="U24" s="62" t="str">
        <f>IFERROR(VLOOKUP(Women[[#This Row],[TS BA O A 12.08.23 R2]],$BC$7:$BD$64,2,0)*U$5," ")</f>
        <v xml:space="preserve"> </v>
      </c>
      <c r="V24" s="62" t="str">
        <f>IFERROR(VLOOKUP(Women[[#This Row],[SM LT O A 2.9.23 R]],$BC$7:$BD$64,2,0)*V$5," ")</f>
        <v xml:space="preserve"> </v>
      </c>
      <c r="W24" s="52">
        <f>IFERROR(VLOOKUP(Women[[#This Row],[SM LT W 2.9.23 R]],$AZ$7:$BA$64,2,0)*W$5," ")</f>
        <v>372</v>
      </c>
      <c r="X24" s="62" t="str">
        <f>IFERROR(VLOOKUP(Women[[#This Row],[TS SH O 13.1.24 R]],$BC$7:$BD$64,2,0)*X$5," ")</f>
        <v xml:space="preserve"> </v>
      </c>
      <c r="Y24" s="52" t="str">
        <f>IFERROR(VLOOKUP(Women[[#This Row],[TS ZH W 6.1.242]],$AZ$7:$BA$64,2,0)*Y$5," ")</f>
        <v xml:space="preserve"> </v>
      </c>
      <c r="Z24" s="62" t="str">
        <f>IFERROR(VLOOKUP(Women[[#This Row],[TS SH O 13.1.24 R]],$BC$7:$BD$64,2,0)*Z$5," ")</f>
        <v xml:space="preserve"> </v>
      </c>
      <c r="AA24" s="52" t="str">
        <f>IFERROR(VLOOKUP(Women[[#This Row],[TS SH W 13.1.24 R]],$AZ$7:$BA$64,2,0)*AA$5," ")</f>
        <v xml:space="preserve"> </v>
      </c>
      <c r="AB24" s="62" t="str">
        <f>IFERROR(VLOOKUP(Women[[#This Row],[TS SH O 13.1.24 R]],$BC$7:$BD$64,2,0)*AB$5," ")</f>
        <v xml:space="preserve"> </v>
      </c>
      <c r="AC24">
        <v>0</v>
      </c>
      <c r="AD24">
        <v>0</v>
      </c>
      <c r="AE24">
        <v>0</v>
      </c>
      <c r="AF24" s="65"/>
      <c r="AG24" s="63">
        <v>6</v>
      </c>
      <c r="AH24" s="65"/>
      <c r="AI24" s="65"/>
      <c r="AJ24" s="63"/>
      <c r="AK24" s="65"/>
      <c r="AL24" s="65"/>
      <c r="AM24" s="63">
        <v>6</v>
      </c>
      <c r="AN24" s="27">
        <v>8</v>
      </c>
      <c r="AO24" s="65"/>
      <c r="AP24" s="65"/>
      <c r="AQ24" s="27">
        <v>7</v>
      </c>
      <c r="AR24" s="65"/>
      <c r="AS24" s="63"/>
      <c r="AT24" s="65"/>
      <c r="AU24" s="63"/>
      <c r="AV24" s="65"/>
      <c r="AZ24" s="23">
        <v>17</v>
      </c>
      <c r="BA24" s="25">
        <v>75</v>
      </c>
      <c r="BC24" s="85">
        <v>17</v>
      </c>
      <c r="BD24" s="85">
        <v>150</v>
      </c>
      <c r="BE24" s="19"/>
    </row>
    <row r="25" spans="1:64">
      <c r="A25" s="53">
        <f>RANK(Women[[#This Row],[PR Punkte]],Women[PR Punkte],0)</f>
        <v>19</v>
      </c>
      <c r="B25">
        <f>IF(Women[[#This Row],[PR Rang beim letzten Turnier]]&gt;Women[[#This Row],[PR Rang]],1,IF(Women[[#This Row],[PR Rang]]=Women[[#This Row],[PR Rang beim letzten Turnier]],0,-1))</f>
        <v>0</v>
      </c>
      <c r="C25" s="53">
        <f>RANK(Women[[#This Row],[PR Punkte]],Women[PR Punkte],0)</f>
        <v>19</v>
      </c>
      <c r="D25" s="7" t="s">
        <v>445</v>
      </c>
      <c r="E25" t="s">
        <v>0</v>
      </c>
      <c r="F25" s="52">
        <f>SUM(Women[[#This Row],[PR 1]:[PR 3]])</f>
        <v>1102</v>
      </c>
      <c r="G25" s="52">
        <f>LARGE(Women[[#This Row],[TS SG O 29.04.23]:[PR3]],1)</f>
        <v>390</v>
      </c>
      <c r="H25" s="52">
        <f>LARGE(Women[[#This Row],[TS SG O 29.04.23]:[PR3]],2)</f>
        <v>372</v>
      </c>
      <c r="I25" s="52">
        <f>LARGE(Women[[#This Row],[TS SG O 29.04.23]:[PR3]],3)</f>
        <v>340</v>
      </c>
      <c r="J25">
        <f t="shared" si="0"/>
        <v>16</v>
      </c>
      <c r="K25" s="52">
        <f t="shared" si="1"/>
        <v>1651</v>
      </c>
      <c r="L25" s="62" t="str">
        <f>IFERROR(VLOOKUP(Women[[#This Row],[TS SG O 29.04.23 Rang]],$BC$7:$BD$64,2,0)*L$5," ")</f>
        <v xml:space="preserve"> </v>
      </c>
      <c r="M25" s="52">
        <f>IFERROR(VLOOKUP(Women[[#This Row],[TS SG W 29.04.23]],$AZ$7:$BA$64,2,0)*M$5," ")</f>
        <v>225</v>
      </c>
      <c r="N25" s="62" t="str">
        <f>IFERROR(VLOOKUP(Women[[#This Row],[TS ES O 11.06.23 Rang]],$BC$7:$BD$64,2,0)*N$5," ")</f>
        <v xml:space="preserve"> </v>
      </c>
      <c r="O25" s="62" t="str">
        <f>IFERROR(VLOOKUP(Women[[#This Row],[TS SH O 24.06.23 Rang]],$BC$7:$BD$64,2,0)*O$5," ")</f>
        <v xml:space="preserve"> </v>
      </c>
      <c r="P25" s="52">
        <f>IFERROR(VLOOKUP(Women[[#This Row],[TS SH W 24.06.232]],$AZ$7:$BA$64,2,0)*P$5," ")</f>
        <v>390</v>
      </c>
      <c r="Q25" s="62" t="str">
        <f>IFERROR(VLOOKUP(Women[[#This Row],[TS LU O/A 1.7.23 R]],$BC$7:$BD$64,2,0)*Q$5," ")</f>
        <v xml:space="preserve"> </v>
      </c>
      <c r="R25" s="62" t="str">
        <f>IFERROR(VLOOKUP(Women[[#This Row],[TS ZH O/A 8.7.232]],$BC$7:$BD$64,2,0)*R$5," ")</f>
        <v xml:space="preserve"> </v>
      </c>
      <c r="S25" s="52">
        <f>IFERROR(VLOOKUP(Women[[#This Row],[TS ZH W 8.7.23]],$AZ$7:$BA$64,2,0)*S$5," ")</f>
        <v>324</v>
      </c>
      <c r="T25" s="52" t="str">
        <f>IFERROR(VLOOKUP(Women[[#This Row],[TS BA W 12.08.23 R]],$AZ$7:$BA$64,2,0)*T$5," ")</f>
        <v xml:space="preserve"> </v>
      </c>
      <c r="U25" s="62" t="str">
        <f>IFERROR(VLOOKUP(Women[[#This Row],[TS BA O A 12.08.23 R2]],$BC$7:$BD$64,2,0)*U$5," ")</f>
        <v xml:space="preserve"> </v>
      </c>
      <c r="V25" s="62" t="str">
        <f>IFERROR(VLOOKUP(Women[[#This Row],[SM LT O A 2.9.23 R]],$BC$7:$BD$64,2,0)*V$5," ")</f>
        <v xml:space="preserve"> </v>
      </c>
      <c r="W25" s="52">
        <f>IFERROR(VLOOKUP(Women[[#This Row],[SM LT W 2.9.23 R]],$AZ$7:$BA$64,2,0)*W$5," ")</f>
        <v>372</v>
      </c>
      <c r="X25" s="62" t="str">
        <f>IFERROR(VLOOKUP(Women[[#This Row],[TS SH O 13.1.24 R]],$BC$7:$BD$64,2,0)*X$5," ")</f>
        <v xml:space="preserve"> </v>
      </c>
      <c r="Y25" s="52">
        <f>IFERROR(VLOOKUP(Women[[#This Row],[TS ZH W 6.1.242]],$AZ$7:$BA$64,2,0)*Y$5," ")</f>
        <v>340</v>
      </c>
      <c r="Z25" s="62" t="str">
        <f>IFERROR(VLOOKUP(Women[[#This Row],[TS SH O 13.1.24 R]],$BC$7:$BD$64,2,0)*Z$5," ")</f>
        <v xml:space="preserve"> </v>
      </c>
      <c r="AA25" s="52" t="str">
        <f>IFERROR(VLOOKUP(Women[[#This Row],[TS SH W 13.1.24 R]],$AZ$7:$BA$64,2,0)*AA$5," ")</f>
        <v xml:space="preserve"> </v>
      </c>
      <c r="AB25" s="62" t="str">
        <f>IFERROR(VLOOKUP(Women[[#This Row],[TS SH O 13.1.24 R]],$BC$7:$BD$64,2,0)*AB$5," ")</f>
        <v xml:space="preserve"> </v>
      </c>
      <c r="AC25">
        <v>0</v>
      </c>
      <c r="AD25">
        <v>0</v>
      </c>
      <c r="AE25">
        <v>0</v>
      </c>
      <c r="AF25" s="65"/>
      <c r="AG25" s="63">
        <v>10</v>
      </c>
      <c r="AH25" s="65"/>
      <c r="AI25" s="65"/>
      <c r="AJ25" s="59">
        <v>6</v>
      </c>
      <c r="AK25" s="65"/>
      <c r="AL25" s="65"/>
      <c r="AM25" s="59">
        <v>7</v>
      </c>
      <c r="AN25" s="63"/>
      <c r="AO25" s="65"/>
      <c r="AP25" s="65"/>
      <c r="AQ25" s="63">
        <v>8</v>
      </c>
      <c r="AR25" s="65"/>
      <c r="AS25" s="59">
        <v>5</v>
      </c>
      <c r="AT25" s="65"/>
      <c r="AU25" s="63"/>
      <c r="AV25" s="65"/>
      <c r="AW25" s="19"/>
      <c r="AX25" s="19"/>
      <c r="AY25" s="19"/>
      <c r="AZ25" s="23">
        <v>18</v>
      </c>
      <c r="BA25" s="25">
        <v>75</v>
      </c>
      <c r="BC25" s="25">
        <v>18</v>
      </c>
      <c r="BD25" s="25">
        <v>150</v>
      </c>
    </row>
    <row r="26" spans="1:64">
      <c r="A26" s="53">
        <f>RANK(Women[[#This Row],[PR Punkte]],Women[PR Punkte],0)</f>
        <v>20</v>
      </c>
      <c r="B26">
        <f>IF(Women[[#This Row],[PR Rang beim letzten Turnier]]&gt;Women[[#This Row],[PR Rang]],1,IF(Women[[#This Row],[PR Rang]]=Women[[#This Row],[PR Rang beim letzten Turnier]],0,-1))</f>
        <v>0</v>
      </c>
      <c r="C26" s="53">
        <f>RANK(Women[[#This Row],[PR Punkte]],Women[PR Punkte],0)</f>
        <v>20</v>
      </c>
      <c r="D26" t="s">
        <v>720</v>
      </c>
      <c r="E26" t="s">
        <v>12</v>
      </c>
      <c r="F26" s="52">
        <f>SUM(Women[[#This Row],[PR 1]:[PR 3]])</f>
        <v>1061</v>
      </c>
      <c r="G26" s="52">
        <f>LARGE(Women[[#This Row],[TS SG O 29.04.23]:[PR3]],1)</f>
        <v>656</v>
      </c>
      <c r="H26" s="52">
        <f>LARGE(Women[[#This Row],[TS SG O 29.04.23]:[PR3]],2)</f>
        <v>405</v>
      </c>
      <c r="I26" s="52">
        <f>LARGE(Women[[#This Row],[TS SG O 29.04.23]:[PR3]],3)</f>
        <v>0</v>
      </c>
      <c r="J26">
        <f t="shared" si="0"/>
        <v>25</v>
      </c>
      <c r="K26">
        <f t="shared" si="1"/>
        <v>1061</v>
      </c>
      <c r="L26" s="62" t="str">
        <f>IFERROR(VLOOKUP(Women[[#This Row],[TS SG O 29.04.23 Rang]],$BC$7:$BD$64,2,0)*L$5," ")</f>
        <v xml:space="preserve"> </v>
      </c>
      <c r="M26" s="52" t="str">
        <f>IFERROR(VLOOKUP(Women[[#This Row],[TS SG W 29.04.23]],$AZ$7:$BA$64,2,0)*M$5," ")</f>
        <v xml:space="preserve"> </v>
      </c>
      <c r="N26" s="62" t="str">
        <f>IFERROR(VLOOKUP(Women[[#This Row],[TS ES O 11.06.23 Rang]],$BC$7:$BD$64,2,0)*N$5," ")</f>
        <v xml:space="preserve"> </v>
      </c>
      <c r="O26" s="62" t="str">
        <f>IFERROR(VLOOKUP(Women[[#This Row],[TS SH O 24.06.23 Rang]],$BC$7:$BD$64,2,0)*O$5," ")</f>
        <v xml:space="preserve"> </v>
      </c>
      <c r="P26" s="52" t="str">
        <f>IFERROR(VLOOKUP(Women[[#This Row],[TS SH W 24.06.232]],$AZ$7:$BA$64,2,0)*P$5," ")</f>
        <v xml:space="preserve"> </v>
      </c>
      <c r="Q26" s="62" t="str">
        <f>IFERROR(VLOOKUP(Women[[#This Row],[TS LU O/A 1.7.23 R]],$BC$7:$BD$64,2,0)*Q$5," ")</f>
        <v xml:space="preserve"> </v>
      </c>
      <c r="R26" s="62" t="str">
        <f>IFERROR(VLOOKUP(Women[[#This Row],[TS ZH O/A 8.7.232]],$BC$7:$BD$64,2,0)*R$5," ")</f>
        <v xml:space="preserve"> </v>
      </c>
      <c r="S26" s="52" t="str">
        <f>IFERROR(VLOOKUP(Women[[#This Row],[TS ZH W 8.7.23]],$AZ$7:$BA$64,2,0)*S$5," ")</f>
        <v xml:space="preserve"> </v>
      </c>
      <c r="T26" s="52" t="str">
        <f>IFERROR(VLOOKUP(Women[[#This Row],[TS BA W 12.08.23 R]],$AZ$7:$BA$64,2,0)*T$5," ")</f>
        <v xml:space="preserve"> </v>
      </c>
      <c r="U26" s="62">
        <f>IFERROR(VLOOKUP(Women[[#This Row],[TS BA O A 12.08.23 R2]],$BC$7:$BD$64,2,0)*U$5," ")</f>
        <v>656</v>
      </c>
      <c r="V26" s="62" t="str">
        <f>IFERROR(VLOOKUP(Women[[#This Row],[SM LT O A 2.9.23 R]],$BC$7:$BD$64,2,0)*V$5," ")</f>
        <v xml:space="preserve"> </v>
      </c>
      <c r="W26" s="52" t="str">
        <f>IFERROR(VLOOKUP(Women[[#This Row],[SM LT W 2.9.23 R]],$AZ$7:$BA$64,2,0)*W$5," ")</f>
        <v xml:space="preserve"> </v>
      </c>
      <c r="X26" s="62" t="str">
        <f>IFERROR(VLOOKUP(Women[[#This Row],[TS SH O 13.1.24 R]],$BC$7:$BD$64,2,0)*X$5," ")</f>
        <v xml:space="preserve"> </v>
      </c>
      <c r="Y26" s="52" t="str">
        <f>IFERROR(VLOOKUP(Women[[#This Row],[TS ZH W 6.1.242]],$AZ$7:$BA$64,2,0)*Y$5," ")</f>
        <v xml:space="preserve"> </v>
      </c>
      <c r="Z26" s="62" t="str">
        <f>IFERROR(VLOOKUP(Women[[#This Row],[TS SH O 13.1.24 R]],$BC$7:$BD$64,2,0)*Z$5," ")</f>
        <v xml:space="preserve"> </v>
      </c>
      <c r="AA26" s="52">
        <f>IFERROR(VLOOKUP(Women[[#This Row],[TS SH W 13.1.24 R]],$AZ$7:$BA$64,2,0)*AA$5," ")</f>
        <v>405</v>
      </c>
      <c r="AB26" s="62" t="str">
        <f>IFERROR(VLOOKUP(Women[[#This Row],[TS SH O 13.1.24 R]],$BC$7:$BD$64,2,0)*AB$5," ")</f>
        <v xml:space="preserve"> </v>
      </c>
      <c r="AC26">
        <v>0</v>
      </c>
      <c r="AD26">
        <v>0</v>
      </c>
      <c r="AE26">
        <v>0</v>
      </c>
      <c r="AF26" s="65"/>
      <c r="AG26" s="63"/>
      <c r="AH26" s="65"/>
      <c r="AI26" s="65"/>
      <c r="AJ26" s="63"/>
      <c r="AK26" s="65"/>
      <c r="AL26" s="65"/>
      <c r="AM26" s="63"/>
      <c r="AN26" s="63"/>
      <c r="AO26" s="65">
        <v>8</v>
      </c>
      <c r="AP26" s="65"/>
      <c r="AQ26" s="63"/>
      <c r="AR26" s="65"/>
      <c r="AS26" s="63"/>
      <c r="AT26" s="65"/>
      <c r="AU26" s="63">
        <v>5</v>
      </c>
      <c r="AV26" s="65"/>
      <c r="AZ26" s="23">
        <v>19</v>
      </c>
      <c r="BA26" s="25">
        <v>75</v>
      </c>
      <c r="BC26" s="85">
        <v>19</v>
      </c>
      <c r="BD26" s="85">
        <v>150</v>
      </c>
      <c r="BE26" s="19"/>
    </row>
    <row r="27" spans="1:64">
      <c r="A27" s="53">
        <f>RANK(Women[[#This Row],[PR Punkte]],Women[PR Punkte],0)</f>
        <v>21</v>
      </c>
      <c r="B27">
        <f>IF(Women[[#This Row],[PR Rang beim letzten Turnier]]&gt;Women[[#This Row],[PR Rang]],1,IF(Women[[#This Row],[PR Rang]]=Women[[#This Row],[PR Rang beim letzten Turnier]],0,-1))</f>
        <v>0</v>
      </c>
      <c r="C27" s="53">
        <f>RANK(Women[[#This Row],[PR Punkte]],Women[PR Punkte],0)</f>
        <v>21</v>
      </c>
      <c r="D27" s="57" t="s">
        <v>157</v>
      </c>
      <c r="E27" s="1" t="s">
        <v>0</v>
      </c>
      <c r="F27" s="52">
        <f>SUM(Women[[#This Row],[PR 1]:[PR 3]])</f>
        <v>1009</v>
      </c>
      <c r="G27" s="52">
        <f>LARGE(Women[[#This Row],[TS SG O 29.04.23]:[PR3]],1)</f>
        <v>544</v>
      </c>
      <c r="H27" s="52">
        <f>LARGE(Women[[#This Row],[TS SG O 29.04.23]:[PR3]],2)</f>
        <v>465</v>
      </c>
      <c r="I27" s="52">
        <f>LARGE(Women[[#This Row],[TS SG O 29.04.23]:[PR3]],3)</f>
        <v>0</v>
      </c>
      <c r="J27" s="1">
        <f t="shared" si="0"/>
        <v>27</v>
      </c>
      <c r="K27" s="52">
        <f t="shared" si="1"/>
        <v>1009</v>
      </c>
      <c r="L27" s="62" t="str">
        <f>IFERROR(VLOOKUP(Women[[#This Row],[TS SG O 29.04.23 Rang]],$BC$7:$BD$64,2,0)*L$5," ")</f>
        <v xml:space="preserve"> </v>
      </c>
      <c r="M27" s="52" t="str">
        <f>IFERROR(VLOOKUP(Women[[#This Row],[TS SG W 29.04.23]],$AZ$7:$BA$64,2,0)*M$5," ")</f>
        <v xml:space="preserve"> </v>
      </c>
      <c r="N27" s="62" t="str">
        <f>IFERROR(VLOOKUP(Women[[#This Row],[TS ES O 11.06.23 Rang]],$BC$7:$BD$64,2,0)*N$5," ")</f>
        <v xml:space="preserve"> </v>
      </c>
      <c r="O27" s="62" t="str">
        <f>IFERROR(VLOOKUP(Women[[#This Row],[TS SH O 24.06.23 Rang]],$BC$7:$BD$64,2,0)*O$5," ")</f>
        <v xml:space="preserve"> </v>
      </c>
      <c r="P27" s="52" t="str">
        <f>IFERROR(VLOOKUP(Women[[#This Row],[TS SH W 24.06.232]],$AZ$7:$BA$64,2,0)*P$5," ")</f>
        <v xml:space="preserve"> </v>
      </c>
      <c r="Q27" s="62" t="str">
        <f>IFERROR(VLOOKUP(Women[[#This Row],[TS LU O/A 1.7.23 R]],$BC$7:$BD$64,2,0)*Q$5," ")</f>
        <v xml:space="preserve"> </v>
      </c>
      <c r="R27" s="62" t="str">
        <f>IFERROR(VLOOKUP(Women[[#This Row],[TS ZH O/A 8.7.232]],$BC$7:$BD$64,2,0)*R$5," ")</f>
        <v xml:space="preserve"> </v>
      </c>
      <c r="S27" s="52" t="str">
        <f>IFERROR(VLOOKUP(Women[[#This Row],[TS ZH W 8.7.23]],$AZ$7:$BA$64,2,0)*S$5," ")</f>
        <v xml:space="preserve"> </v>
      </c>
      <c r="T27" s="52" t="str">
        <f>IFERROR(VLOOKUP(Women[[#This Row],[TS BA W 12.08.23 R]],$AZ$7:$BA$64,2,0)*T$5," ")</f>
        <v xml:space="preserve"> </v>
      </c>
      <c r="U27" s="62" t="str">
        <f>IFERROR(VLOOKUP(Women[[#This Row],[TS BA O A 12.08.23 R2]],$BC$7:$BD$64,2,0)*U$5," ")</f>
        <v xml:space="preserve"> </v>
      </c>
      <c r="V27" s="62" t="str">
        <f>IFERROR(VLOOKUP(Women[[#This Row],[SM LT O A 2.9.23 R]],$BC$7:$BD$64,2,0)*V$5," ")</f>
        <v xml:space="preserve"> </v>
      </c>
      <c r="W27" s="52">
        <f>IFERROR(VLOOKUP(Women[[#This Row],[SM LT W 2.9.23 R]],$AZ$7:$BA$64,2,0)*W$5," ")</f>
        <v>465</v>
      </c>
      <c r="X27" s="62" t="str">
        <f>IFERROR(VLOOKUP(Women[[#This Row],[TS SH O 13.1.24 R]],$BC$7:$BD$64,2,0)*X$5," ")</f>
        <v xml:space="preserve"> </v>
      </c>
      <c r="Y27" s="52">
        <f>IFERROR(VLOOKUP(Women[[#This Row],[TS ZH W 6.1.242]],$AZ$7:$BA$64,2,0)*Y$5," ")</f>
        <v>544</v>
      </c>
      <c r="Z27" s="62" t="str">
        <f>IFERROR(VLOOKUP(Women[[#This Row],[TS SH O 13.1.24 R]],$BC$7:$BD$64,2,0)*Z$5," ")</f>
        <v xml:space="preserve"> </v>
      </c>
      <c r="AA27" s="52" t="str">
        <f>IFERROR(VLOOKUP(Women[[#This Row],[TS SH W 13.1.24 R]],$AZ$7:$BA$64,2,0)*AA$5," ")</f>
        <v xml:space="preserve"> </v>
      </c>
      <c r="AB27" s="62" t="str">
        <f>IFERROR(VLOOKUP(Women[[#This Row],[TS SH O 13.1.24 R]],$BC$7:$BD$64,2,0)*AB$5," ")</f>
        <v xml:space="preserve"> </v>
      </c>
      <c r="AC27">
        <v>0</v>
      </c>
      <c r="AD27">
        <v>0</v>
      </c>
      <c r="AE27">
        <v>0</v>
      </c>
      <c r="AF27" s="66"/>
      <c r="AG27" s="64"/>
      <c r="AH27" s="66"/>
      <c r="AI27" s="66"/>
      <c r="AJ27" s="64"/>
      <c r="AK27" s="66"/>
      <c r="AL27" s="66"/>
      <c r="AM27" s="64"/>
      <c r="AN27" s="63"/>
      <c r="AO27" s="66"/>
      <c r="AP27" s="66"/>
      <c r="AQ27" s="64">
        <v>6</v>
      </c>
      <c r="AR27" s="66">
        <v>13</v>
      </c>
      <c r="AS27" s="61">
        <v>3</v>
      </c>
      <c r="AT27" s="66"/>
      <c r="AU27" s="64"/>
      <c r="AV27" s="66"/>
      <c r="AZ27" s="23">
        <v>20</v>
      </c>
      <c r="BA27" s="25">
        <v>75</v>
      </c>
      <c r="BC27" s="25">
        <v>20</v>
      </c>
      <c r="BD27" s="25">
        <v>150</v>
      </c>
    </row>
    <row r="28" spans="1:64">
      <c r="A28" s="53">
        <f>RANK(Women[[#This Row],[PR Punkte]],Women[PR Punkte],0)</f>
        <v>22</v>
      </c>
      <c r="B28">
        <f>IF(Women[[#This Row],[PR Rang beim letzten Turnier]]&gt;Women[[#This Row],[PR Rang]],1,IF(Women[[#This Row],[PR Rang]]=Women[[#This Row],[PR Rang beim letzten Turnier]],0,-1))</f>
        <v>0</v>
      </c>
      <c r="C28" s="53">
        <f>RANK(Women[[#This Row],[PR Punkte]],Women[PR Punkte],0)</f>
        <v>22</v>
      </c>
      <c r="D28" t="s">
        <v>728</v>
      </c>
      <c r="E28" t="s">
        <v>17</v>
      </c>
      <c r="F28" s="52">
        <f>SUM(Women[[#This Row],[PR 1]:[PR 3]])</f>
        <v>1000</v>
      </c>
      <c r="G28" s="52">
        <f>LARGE(Women[[#This Row],[TS SG O 29.04.23]:[PR3]],1)</f>
        <v>1000</v>
      </c>
      <c r="H28" s="52">
        <f>LARGE(Women[[#This Row],[TS SG O 29.04.23]:[PR3]],2)</f>
        <v>0</v>
      </c>
      <c r="I28" s="52">
        <f>LARGE(Women[[#This Row],[TS SG O 29.04.23]:[PR3]],3)</f>
        <v>0</v>
      </c>
      <c r="J28">
        <f t="shared" si="0"/>
        <v>28</v>
      </c>
      <c r="K28">
        <f t="shared" si="1"/>
        <v>1000</v>
      </c>
      <c r="L28" s="62" t="str">
        <f>IFERROR(VLOOKUP(Women[[#This Row],[TS SG O 29.04.23 Rang]],$BC$8:$BD$65,2,0)*L$5," ")</f>
        <v xml:space="preserve"> </v>
      </c>
      <c r="M28" s="52" t="str">
        <f>IFERROR(VLOOKUP(Women[[#This Row],[TS SG W 29.04.23]],$AZ$8:$BA$65,2,0)*M$5," ")</f>
        <v xml:space="preserve"> </v>
      </c>
      <c r="N28" s="62" t="str">
        <f>IFERROR(VLOOKUP(Women[[#This Row],[TS ES O 11.06.23 Rang]],$BC$8:$BD$65,2,0)*N$5," ")</f>
        <v xml:space="preserve"> </v>
      </c>
      <c r="O28" s="62" t="str">
        <f>IFERROR(VLOOKUP(Women[[#This Row],[TS SH O 24.06.23 Rang]],$BC$8:$BD$65,2,0)*O$5," ")</f>
        <v xml:space="preserve"> </v>
      </c>
      <c r="P28" s="52" t="str">
        <f>IFERROR(VLOOKUP(Women[[#This Row],[TS SH W 24.06.232]],$AZ$8:$BA$65,2,0)*P$5," ")</f>
        <v xml:space="preserve"> </v>
      </c>
      <c r="Q28" s="62" t="str">
        <f>IFERROR(VLOOKUP(Women[[#This Row],[TS LU O/A 1.7.23 R]],$BC$8:$BD$65,2,0)*Q$5," ")</f>
        <v xml:space="preserve"> </v>
      </c>
      <c r="R28" s="62" t="str">
        <f>IFERROR(VLOOKUP(Women[[#This Row],[TS ZH O/A 8.7.232]],$BC$8:$BD$65,2,0)*R$5," ")</f>
        <v xml:space="preserve"> </v>
      </c>
      <c r="S28" s="52" t="str">
        <f>IFERROR(VLOOKUP(Women[[#This Row],[TS ZH W 8.7.23]],$AZ$7:$BA$64,2,0)*S$5," ")</f>
        <v xml:space="preserve"> </v>
      </c>
      <c r="T28" s="52">
        <f>IFERROR(VLOOKUP(Women[[#This Row],[TS BA W 12.08.23 R]],$AZ$7:$BA$64,2,0)*T$5," ")</f>
        <v>1000</v>
      </c>
      <c r="U28" s="62" t="str">
        <f>IFERROR(VLOOKUP(Women[[#This Row],[TS BA O A 12.08.23 R2]],$BC$7:$BD$64,2,0)*U$5," ")</f>
        <v xml:space="preserve"> </v>
      </c>
      <c r="V28" s="62" t="str">
        <f>IFERROR(VLOOKUP(Women[[#This Row],[SM LT O A 2.9.23 R]],$BC$7:$BD$64,2,0)*V$5," ")</f>
        <v xml:space="preserve"> </v>
      </c>
      <c r="W28" s="52" t="str">
        <f>IFERROR(VLOOKUP(Women[[#This Row],[SM LT W 2.9.23 R]],$AZ$7:$BA$64,2,0)*W$5," ")</f>
        <v xml:space="preserve"> </v>
      </c>
      <c r="X28" s="62" t="str">
        <f>IFERROR(VLOOKUP(Women[[#This Row],[TS SH O 13.1.24 R]],$BC$7:$BD$64,2,0)*X$5," ")</f>
        <v xml:space="preserve"> </v>
      </c>
      <c r="Y28" s="52" t="str">
        <f>IFERROR(VLOOKUP(Women[[#This Row],[TS ZH W 6.1.242]],$AZ$7:$BA$64,2,0)*Y$5," ")</f>
        <v xml:space="preserve"> </v>
      </c>
      <c r="Z28" s="62" t="str">
        <f>IFERROR(VLOOKUP(Women[[#This Row],[TS SH O 13.1.24 R]],$BC$7:$BD$64,2,0)*Z$5," ")</f>
        <v xml:space="preserve"> </v>
      </c>
      <c r="AA28" s="52" t="str">
        <f>IFERROR(VLOOKUP(Women[[#This Row],[TS SH W 13.1.24 R]],$AZ$7:$BA$64,2,0)*AA$5," ")</f>
        <v xml:space="preserve"> </v>
      </c>
      <c r="AB28" s="62" t="str">
        <f>IFERROR(VLOOKUP(Women[[#This Row],[TS SH O 13.1.24 R]],$BC$7:$BD$64,2,0)*AB$5," ")</f>
        <v xml:space="preserve"> </v>
      </c>
      <c r="AC28">
        <v>0</v>
      </c>
      <c r="AD28">
        <v>0</v>
      </c>
      <c r="AE28">
        <v>0</v>
      </c>
      <c r="AF28" s="65"/>
      <c r="AG28" s="63"/>
      <c r="AH28" s="65"/>
      <c r="AI28" s="65"/>
      <c r="AJ28" s="63"/>
      <c r="AK28" s="65"/>
      <c r="AL28" s="65"/>
      <c r="AM28" s="63"/>
      <c r="AN28" s="150">
        <v>1</v>
      </c>
      <c r="AO28" s="65"/>
      <c r="AP28" s="65"/>
      <c r="AQ28" s="63"/>
      <c r="AR28" s="65"/>
      <c r="AS28" s="63"/>
      <c r="AT28" s="65"/>
      <c r="AU28" s="63"/>
      <c r="AV28" s="65"/>
      <c r="AZ28" s="23">
        <v>21</v>
      </c>
      <c r="BA28" s="25">
        <v>75</v>
      </c>
      <c r="BC28" s="25">
        <v>21</v>
      </c>
      <c r="BD28" s="25">
        <v>150</v>
      </c>
    </row>
    <row r="29" spans="1:64">
      <c r="A29" s="53">
        <f>RANK(Women[[#This Row],[PR Punkte]],Women[PR Punkte],0)</f>
        <v>23</v>
      </c>
      <c r="B29">
        <f>IF(Women[[#This Row],[PR Rang beim letzten Turnier]]&gt;Women[[#This Row],[PR Rang]],1,IF(Women[[#This Row],[PR Rang]]=Women[[#This Row],[PR Rang beim letzten Turnier]],0,-1))</f>
        <v>0</v>
      </c>
      <c r="C29" s="53">
        <f>RANK(Women[[#This Row],[PR Punkte]],Women[PR Punkte],0)</f>
        <v>23</v>
      </c>
      <c r="D29" t="s">
        <v>736</v>
      </c>
      <c r="E29" t="s">
        <v>897</v>
      </c>
      <c r="F29" s="52">
        <f>SUM(Women[[#This Row],[PR 1]:[PR 3]])</f>
        <v>977</v>
      </c>
      <c r="G29" s="52">
        <f>LARGE(Women[[#This Row],[TS SG O 29.04.23]:[PR3]],1)</f>
        <v>405</v>
      </c>
      <c r="H29" s="52">
        <f>LARGE(Women[[#This Row],[TS SG O 29.04.23]:[PR3]],2)</f>
        <v>300</v>
      </c>
      <c r="I29" s="52">
        <f>LARGE(Women[[#This Row],[TS SG O 29.04.23]:[PR3]],3)</f>
        <v>272</v>
      </c>
      <c r="J29">
        <f t="shared" si="0"/>
        <v>22</v>
      </c>
      <c r="K29">
        <f t="shared" si="1"/>
        <v>1116.5</v>
      </c>
      <c r="L29" s="62" t="str">
        <f>IFERROR(VLOOKUP(Women[[#This Row],[TS SG O 29.04.23 Rang]],$BC$8:$BD$65,2,0)*L$5," ")</f>
        <v xml:space="preserve"> </v>
      </c>
      <c r="M29" s="52" t="str">
        <f>IFERROR(VLOOKUP(Women[[#This Row],[TS SG W 29.04.23]],$AZ$8:$BA$65,2,0)*M$5," ")</f>
        <v xml:space="preserve"> </v>
      </c>
      <c r="N29" s="62" t="str">
        <f>IFERROR(VLOOKUP(Women[[#This Row],[TS ES O 11.06.23 Rang]],$BC$8:$BD$65,2,0)*N$5," ")</f>
        <v xml:space="preserve"> </v>
      </c>
      <c r="O29" s="62" t="str">
        <f>IFERROR(VLOOKUP(Women[[#This Row],[TS SH O 24.06.23 Rang]],$BC$8:$BD$65,2,0)*O$5," ")</f>
        <v xml:space="preserve"> </v>
      </c>
      <c r="P29" s="52" t="str">
        <f>IFERROR(VLOOKUP(Women[[#This Row],[TS SH W 24.06.232]],$AZ$8:$BA$65,2,0)*P$5," ")</f>
        <v xml:space="preserve"> </v>
      </c>
      <c r="Q29" s="62" t="str">
        <f>IFERROR(VLOOKUP(Women[[#This Row],[TS LU O/A 1.7.23 R]],$BC$8:$BD$65,2,0)*Q$5," ")</f>
        <v xml:space="preserve"> </v>
      </c>
      <c r="R29" s="62" t="str">
        <f>IFERROR(VLOOKUP(Women[[#This Row],[TS ZH O/A 8.7.232]],$BC$8:$BD$65,2,0)*R$5," ")</f>
        <v xml:space="preserve"> </v>
      </c>
      <c r="S29" s="52" t="str">
        <f>IFERROR(VLOOKUP(Women[[#This Row],[TS ZH W 8.7.23]],$AZ$7:$BA$64,2,0)*S$5," ")</f>
        <v xml:space="preserve"> </v>
      </c>
      <c r="T29" s="52">
        <f>IFERROR(VLOOKUP(Women[[#This Row],[TS BA W 12.08.23 R]],$AZ$7:$BA$64,2,0)*T$5," ")</f>
        <v>300</v>
      </c>
      <c r="U29" s="62" t="str">
        <f>IFERROR(VLOOKUP(Women[[#This Row],[TS BA O A 12.08.23 R2]],$BC$7:$BD$64,2,0)*U$5," ")</f>
        <v xml:space="preserve"> </v>
      </c>
      <c r="V29" s="62" t="str">
        <f>IFERROR(VLOOKUP(Women[[#This Row],[SM LT O A 2.9.23 R]],$BC$7:$BD$64,2,0)*V$5," ")</f>
        <v xml:space="preserve"> </v>
      </c>
      <c r="W29" s="52">
        <f>IFERROR(VLOOKUP(Women[[#This Row],[SM LT W 2.9.23 R]],$AZ$7:$BA$64,2,0)*W$5," ")</f>
        <v>139.5</v>
      </c>
      <c r="X29" s="62" t="str">
        <f>IFERROR(VLOOKUP(Women[[#This Row],[TS SH O 13.1.24 R]],$BC$7:$BD$64,2,0)*X$5," ")</f>
        <v xml:space="preserve"> </v>
      </c>
      <c r="Y29" s="52">
        <f>IFERROR(VLOOKUP(Women[[#This Row],[TS ZH W 6.1.242]],$AZ$7:$BA$64,2,0)*Y$5," ")</f>
        <v>272</v>
      </c>
      <c r="Z29" s="62" t="str">
        <f>IFERROR(VLOOKUP(Women[[#This Row],[TS SH O 13.1.24 R]],$BC$7:$BD$64,2,0)*Z$5," ")</f>
        <v xml:space="preserve"> </v>
      </c>
      <c r="AA29" s="52">
        <f>IFERROR(VLOOKUP(Women[[#This Row],[TS SH W 13.1.24 R]],$AZ$7:$BA$64,2,0)*AA$5," ")</f>
        <v>405</v>
      </c>
      <c r="AB29" s="62" t="str">
        <f>IFERROR(VLOOKUP(Women[[#This Row],[TS SH O 13.1.24 R]],$BC$7:$BD$64,2,0)*AB$5," ")</f>
        <v xml:space="preserve"> </v>
      </c>
      <c r="AC29">
        <v>0</v>
      </c>
      <c r="AD29">
        <v>0</v>
      </c>
      <c r="AE29">
        <v>0</v>
      </c>
      <c r="AF29" s="65"/>
      <c r="AG29" s="63"/>
      <c r="AH29" s="65"/>
      <c r="AI29" s="65"/>
      <c r="AJ29" s="63"/>
      <c r="AK29" s="65"/>
      <c r="AL29" s="65"/>
      <c r="AM29" s="63"/>
      <c r="AN29" s="63">
        <v>11</v>
      </c>
      <c r="AO29" s="65"/>
      <c r="AP29" s="65"/>
      <c r="AQ29" s="63">
        <v>17</v>
      </c>
      <c r="AR29" s="65">
        <v>23</v>
      </c>
      <c r="AS29" s="63">
        <v>7</v>
      </c>
      <c r="AT29" s="65"/>
      <c r="AU29" s="63">
        <v>5</v>
      </c>
      <c r="AV29" s="65"/>
      <c r="AZ29" s="23">
        <v>22</v>
      </c>
      <c r="BA29" s="25">
        <v>75</v>
      </c>
      <c r="BC29" s="25">
        <v>22</v>
      </c>
      <c r="BD29" s="25">
        <v>150</v>
      </c>
    </row>
    <row r="30" spans="1:64">
      <c r="A30" s="53">
        <f>RANK(Women[[#This Row],[PR Punkte]],Women[PR Punkte],0)</f>
        <v>24</v>
      </c>
      <c r="B30">
        <f>IF(Women[[#This Row],[PR Rang beim letzten Turnier]]&gt;Women[[#This Row],[PR Rang]],1,IF(Women[[#This Row],[PR Rang]]=Women[[#This Row],[PR Rang beim letzten Turnier]],0,-1))</f>
        <v>0</v>
      </c>
      <c r="C30" s="53">
        <f>RANK(Women[[#This Row],[PR Punkte]],Women[PR Punkte],0)</f>
        <v>24</v>
      </c>
      <c r="D30" s="1" t="s">
        <v>289</v>
      </c>
      <c r="E30" s="1" t="s">
        <v>0</v>
      </c>
      <c r="F30" s="52">
        <f>SUM(Women[[#This Row],[PR 1]:[PR 3]])</f>
        <v>895</v>
      </c>
      <c r="G30" s="52">
        <f>LARGE(Women[[#This Row],[TS SG O 29.04.23]:[PR3]],1)</f>
        <v>340</v>
      </c>
      <c r="H30" s="52">
        <f>LARGE(Women[[#This Row],[TS SG O 29.04.23]:[PR3]],2)</f>
        <v>312</v>
      </c>
      <c r="I30" s="52">
        <f>LARGE(Women[[#This Row],[TS SG O 29.04.23]:[PR3]],3)</f>
        <v>243.00000000000003</v>
      </c>
      <c r="J30" s="1">
        <f t="shared" si="0"/>
        <v>21</v>
      </c>
      <c r="K30" s="52">
        <f t="shared" si="1"/>
        <v>1120</v>
      </c>
      <c r="L30" s="62" t="str">
        <f>IFERROR(VLOOKUP(Women[[#This Row],[TS SG O 29.04.23 Rang]],$BC$7:$BD$64,2,0)*L$5," ")</f>
        <v xml:space="preserve"> </v>
      </c>
      <c r="M30" s="52" t="str">
        <f>IFERROR(VLOOKUP(Women[[#This Row],[TS SG W 29.04.23]],$AZ$7:$BA$64,2,0)*M$5," ")</f>
        <v xml:space="preserve"> </v>
      </c>
      <c r="N30" s="62" t="str">
        <f>IFERROR(VLOOKUP(Women[[#This Row],[TS ES O 11.06.23 Rang]],$BC$7:$BD$64,2,0)*N$5," ")</f>
        <v xml:space="preserve"> </v>
      </c>
      <c r="O30" s="62" t="str">
        <f>IFERROR(VLOOKUP(Women[[#This Row],[TS SH O 24.06.23 Rang]],$BC$7:$BD$64,2,0)*O$5," ")</f>
        <v xml:space="preserve"> </v>
      </c>
      <c r="P30" s="52">
        <f>IFERROR(VLOOKUP(Women[[#This Row],[TS SH W 24.06.232]],$AZ$7:$BA$64,2,0)*P$5," ")</f>
        <v>312</v>
      </c>
      <c r="Q30" s="62" t="str">
        <f>IFERROR(VLOOKUP(Women[[#This Row],[TS LU O/A 1.7.23 R]],$BC$7:$BD$64,2,0)*Q$5," ")</f>
        <v xml:space="preserve"> </v>
      </c>
      <c r="R30" s="62" t="str">
        <f>IFERROR(VLOOKUP(Women[[#This Row],[TS ZH O/A 8.7.232]],$BC$7:$BD$64,2,0)*R$5," ")</f>
        <v xml:space="preserve"> </v>
      </c>
      <c r="S30" s="52">
        <f>IFERROR(VLOOKUP(Women[[#This Row],[TS ZH W 8.7.23]],$AZ$7:$BA$64,2,0)*S$5," ")</f>
        <v>243.00000000000003</v>
      </c>
      <c r="T30" s="52">
        <f>IFERROR(VLOOKUP(Women[[#This Row],[TS BA W 12.08.23 R]],$AZ$7:$BA$64,2,0)*T$5," ")</f>
        <v>225</v>
      </c>
      <c r="U30" s="62" t="str">
        <f>IFERROR(VLOOKUP(Women[[#This Row],[TS BA O A 12.08.23 R2]],$BC$7:$BD$64,2,0)*U$5," ")</f>
        <v xml:space="preserve"> </v>
      </c>
      <c r="V30" s="62" t="str">
        <f>IFERROR(VLOOKUP(Women[[#This Row],[SM LT O A 2.9.23 R]],$BC$7:$BD$64,2,0)*V$5," ")</f>
        <v xml:space="preserve"> </v>
      </c>
      <c r="W30" s="52" t="str">
        <f>IFERROR(VLOOKUP(Women[[#This Row],[SM LT W 2.9.23 R]],$AZ$7:$BA$64,2,0)*W$5," ")</f>
        <v xml:space="preserve"> </v>
      </c>
      <c r="X30" s="62" t="str">
        <f>IFERROR(VLOOKUP(Women[[#This Row],[TS SH O 13.1.24 R]],$BC$7:$BD$64,2,0)*X$5," ")</f>
        <v xml:space="preserve"> </v>
      </c>
      <c r="Y30" s="52">
        <f>IFERROR(VLOOKUP(Women[[#This Row],[TS ZH W 6.1.242]],$AZ$7:$BA$64,2,0)*Y$5," ")</f>
        <v>340</v>
      </c>
      <c r="Z30" s="62" t="str">
        <f>IFERROR(VLOOKUP(Women[[#This Row],[TS SH O 13.1.24 R]],$BC$7:$BD$64,2,0)*Z$5," ")</f>
        <v xml:space="preserve"> </v>
      </c>
      <c r="AA30" s="52" t="str">
        <f>IFERROR(VLOOKUP(Women[[#This Row],[TS SH W 13.1.24 R]],$AZ$7:$BA$64,2,0)*AA$5," ")</f>
        <v xml:space="preserve"> </v>
      </c>
      <c r="AB30" s="62" t="str">
        <f>IFERROR(VLOOKUP(Women[[#This Row],[TS SH O 13.1.24 R]],$BC$7:$BD$64,2,0)*AB$5," ")</f>
        <v xml:space="preserve"> </v>
      </c>
      <c r="AC30">
        <v>0</v>
      </c>
      <c r="AD30">
        <v>0</v>
      </c>
      <c r="AE30">
        <v>0</v>
      </c>
      <c r="AF30" s="65"/>
      <c r="AG30" s="63"/>
      <c r="AH30" s="65"/>
      <c r="AI30" s="65"/>
      <c r="AJ30" s="63">
        <v>7</v>
      </c>
      <c r="AK30" s="65"/>
      <c r="AL30" s="65"/>
      <c r="AM30" s="63">
        <v>9</v>
      </c>
      <c r="AN30" s="63">
        <v>13</v>
      </c>
      <c r="AO30" s="65"/>
      <c r="AP30" s="65"/>
      <c r="AQ30" s="63"/>
      <c r="AR30" s="65">
        <v>19</v>
      </c>
      <c r="AS30" s="63">
        <v>5</v>
      </c>
      <c r="AT30" s="65"/>
      <c r="AU30" s="63"/>
      <c r="AV30" s="65"/>
      <c r="AZ30" s="23">
        <v>23</v>
      </c>
      <c r="BA30" s="25">
        <v>75</v>
      </c>
      <c r="BC30" s="25">
        <v>23</v>
      </c>
      <c r="BD30" s="25">
        <v>150</v>
      </c>
    </row>
    <row r="31" spans="1:64">
      <c r="A31" s="53">
        <f>RANK(Women[[#This Row],[PR Punkte]],Women[PR Punkte],0)</f>
        <v>24</v>
      </c>
      <c r="B31">
        <f>IF(Women[[#This Row],[PR Rang beim letzten Turnier]]&gt;Women[[#This Row],[PR Rang]],1,IF(Women[[#This Row],[PR Rang]]=Women[[#This Row],[PR Rang beim letzten Turnier]],0,-1))</f>
        <v>0</v>
      </c>
      <c r="C31" s="53">
        <f>RANK(Women[[#This Row],[PR Punkte]],Women[PR Punkte],0)</f>
        <v>24</v>
      </c>
      <c r="D31" s="1" t="s">
        <v>159</v>
      </c>
      <c r="E31" s="1" t="s">
        <v>9</v>
      </c>
      <c r="F31" s="52">
        <f>SUM(Women[[#This Row],[PR 1]:[PR 3]])</f>
        <v>895</v>
      </c>
      <c r="G31" s="52">
        <f>LARGE(Women[[#This Row],[TS SG O 29.04.23]:[PR3]],1)</f>
        <v>340</v>
      </c>
      <c r="H31" s="52">
        <f>LARGE(Women[[#This Row],[TS SG O 29.04.23]:[PR3]],2)</f>
        <v>312</v>
      </c>
      <c r="I31" s="52">
        <f>LARGE(Women[[#This Row],[TS SG O 29.04.23]:[PR3]],3)</f>
        <v>243.00000000000003</v>
      </c>
      <c r="J31" s="1">
        <f t="shared" si="0"/>
        <v>23</v>
      </c>
      <c r="K31" s="52">
        <f t="shared" si="1"/>
        <v>1104.25</v>
      </c>
      <c r="L31" s="62" t="str">
        <f>IFERROR(VLOOKUP(Women[[#This Row],[TS SG O 29.04.23 Rang]],$BC$7:$BD$64,2,0)*L$5," ")</f>
        <v xml:space="preserve"> </v>
      </c>
      <c r="M31" s="52" t="str">
        <f>IFERROR(VLOOKUP(Women[[#This Row],[TS SG W 29.04.23]],$AZ$7:$BA$64,2,0)*M$5," ")</f>
        <v xml:space="preserve"> </v>
      </c>
      <c r="N31" s="62" t="str">
        <f>IFERROR(VLOOKUP(Women[[#This Row],[TS ES O 11.06.23 Rang]],$BC$7:$BD$64,2,0)*N$5," ")</f>
        <v xml:space="preserve"> </v>
      </c>
      <c r="O31" s="62" t="str">
        <f>IFERROR(VLOOKUP(Women[[#This Row],[TS SH O 24.06.23 Rang]],$BC$7:$BD$64,2,0)*O$5," ")</f>
        <v xml:space="preserve"> </v>
      </c>
      <c r="P31" s="52">
        <f>IFERROR(VLOOKUP(Women[[#This Row],[TS SH W 24.06.232]],$AZ$7:$BA$64,2,0)*P$5," ")</f>
        <v>312</v>
      </c>
      <c r="Q31" s="62" t="str">
        <f>IFERROR(VLOOKUP(Women[[#This Row],[TS LU O/A 1.7.23 R]],$BC$7:$BD$64,2,0)*Q$5," ")</f>
        <v xml:space="preserve"> </v>
      </c>
      <c r="R31" s="62" t="str">
        <f>IFERROR(VLOOKUP(Women[[#This Row],[TS ZH O/A 8.7.232]],$BC$7:$BD$64,2,0)*R$5," ")</f>
        <v xml:space="preserve"> </v>
      </c>
      <c r="S31" s="52">
        <f>IFERROR(VLOOKUP(Women[[#This Row],[TS ZH W 8.7.23]],$AZ$7:$BA$64,2,0)*S$5," ")</f>
        <v>243.00000000000003</v>
      </c>
      <c r="T31" s="52" t="str">
        <f>IFERROR(VLOOKUP(Women[[#This Row],[TS BA W 12.08.23 R]],$AZ$7:$BA$64,2,0)*T$5," ")</f>
        <v xml:space="preserve"> </v>
      </c>
      <c r="U31" s="62" t="str">
        <f>IFERROR(VLOOKUP(Women[[#This Row],[TS BA O A 12.08.23 R2]],$BC$7:$BD$64,2,0)*U$5," ")</f>
        <v xml:space="preserve"> </v>
      </c>
      <c r="V31" s="62" t="str">
        <f>IFERROR(VLOOKUP(Women[[#This Row],[SM LT O A 2.9.23 R]],$BC$7:$BD$64,2,0)*V$5," ")</f>
        <v xml:space="preserve"> </v>
      </c>
      <c r="W31" s="52">
        <f>IFERROR(VLOOKUP(Women[[#This Row],[SM LT W 2.9.23 R]],$AZ$7:$BA$64,2,0)*W$5," ")</f>
        <v>209.25</v>
      </c>
      <c r="X31" s="62" t="str">
        <f>IFERROR(VLOOKUP(Women[[#This Row],[TS SH O 13.1.24 R]],$BC$7:$BD$64,2,0)*X$5," ")</f>
        <v xml:space="preserve"> </v>
      </c>
      <c r="Y31" s="52">
        <f>IFERROR(VLOOKUP(Women[[#This Row],[TS ZH W 6.1.242]],$AZ$7:$BA$64,2,0)*Y$5," ")</f>
        <v>340</v>
      </c>
      <c r="Z31" s="62" t="str">
        <f>IFERROR(VLOOKUP(Women[[#This Row],[TS SH O 13.1.24 R]],$BC$7:$BD$64,2,0)*Z$5," ")</f>
        <v xml:space="preserve"> </v>
      </c>
      <c r="AA31" s="52" t="str">
        <f>IFERROR(VLOOKUP(Women[[#This Row],[TS SH W 13.1.24 R]],$AZ$7:$BA$64,2,0)*AA$5," ")</f>
        <v xml:space="preserve"> </v>
      </c>
      <c r="AB31" s="62" t="str">
        <f>IFERROR(VLOOKUP(Women[[#This Row],[TS SH O 13.1.24 R]],$BC$7:$BD$64,2,0)*AB$5," ")</f>
        <v xml:space="preserve"> </v>
      </c>
      <c r="AC31">
        <v>0</v>
      </c>
      <c r="AD31">
        <v>0</v>
      </c>
      <c r="AE31">
        <v>0</v>
      </c>
      <c r="AF31" s="65"/>
      <c r="AG31" s="63"/>
      <c r="AH31" s="65"/>
      <c r="AI31" s="65"/>
      <c r="AJ31" s="63">
        <v>8</v>
      </c>
      <c r="AK31" s="65"/>
      <c r="AL31" s="65"/>
      <c r="AM31" s="63">
        <v>10</v>
      </c>
      <c r="AN31" s="63"/>
      <c r="AO31" s="65"/>
      <c r="AP31" s="65"/>
      <c r="AQ31" s="63">
        <v>13</v>
      </c>
      <c r="AR31" s="65"/>
      <c r="AS31" s="63">
        <v>6</v>
      </c>
      <c r="AT31" s="65"/>
      <c r="AU31" s="63"/>
      <c r="AV31" s="65"/>
      <c r="AW31" s="19"/>
      <c r="AX31" s="19"/>
      <c r="AY31" s="19"/>
      <c r="AZ31" s="23">
        <v>24</v>
      </c>
      <c r="BA31" s="25">
        <v>75</v>
      </c>
      <c r="BC31" s="25">
        <v>24</v>
      </c>
      <c r="BD31" s="25">
        <v>150</v>
      </c>
    </row>
    <row r="32" spans="1:64">
      <c r="A32" s="53">
        <f>RANK(Women[[#This Row],[PR Punkte]],Women[PR Punkte],0)</f>
        <v>26</v>
      </c>
      <c r="B32">
        <f>IF(Women[[#This Row],[PR Rang beim letzten Turnier]]&gt;Women[[#This Row],[PR Rang]],1,IF(Women[[#This Row],[PR Rang]]=Women[[#This Row],[PR Rang beim letzten Turnier]],0,-1))</f>
        <v>0</v>
      </c>
      <c r="C32" s="53">
        <f>RANK(Women[[#This Row],[PR Punkte]],Women[PR Punkte],0)</f>
        <v>26</v>
      </c>
      <c r="D32" s="2" t="s">
        <v>161</v>
      </c>
      <c r="E32" s="1" t="s">
        <v>9</v>
      </c>
      <c r="F32" s="52">
        <f>SUM(Women[[#This Row],[PR 1]:[PR 3]])</f>
        <v>888</v>
      </c>
      <c r="G32" s="52">
        <f>LARGE(Women[[#This Row],[TS SG O 29.04.23]:[PR3]],1)</f>
        <v>372</v>
      </c>
      <c r="H32" s="52">
        <f>LARGE(Women[[#This Row],[TS SG O 29.04.23]:[PR3]],2)</f>
        <v>312</v>
      </c>
      <c r="I32" s="52">
        <f>LARGE(Women[[#This Row],[TS SG O 29.04.23]:[PR3]],3)</f>
        <v>204.00000000000003</v>
      </c>
      <c r="J32" s="1">
        <f t="shared" si="0"/>
        <v>29</v>
      </c>
      <c r="K32" s="52">
        <f t="shared" si="1"/>
        <v>888</v>
      </c>
      <c r="L32" s="62" t="str">
        <f>IFERROR(VLOOKUP(Women[[#This Row],[TS SG O 29.04.23 Rang]],$BC$7:$BD$64,2,0)*L$5," ")</f>
        <v xml:space="preserve"> </v>
      </c>
      <c r="M32" s="52" t="str">
        <f>IFERROR(VLOOKUP(Women[[#This Row],[TS SG W 29.04.23]],$AZ$7:$BA$64,2,0)*M$5," ")</f>
        <v xml:space="preserve"> </v>
      </c>
      <c r="N32" s="62" t="str">
        <f>IFERROR(VLOOKUP(Women[[#This Row],[TS ES O 11.06.23 Rang]],$BC$7:$BD$64,2,0)*N$5," ")</f>
        <v xml:space="preserve"> </v>
      </c>
      <c r="O32" s="62" t="str">
        <f>IFERROR(VLOOKUP(Women[[#This Row],[TS SH O 24.06.23 Rang]],$BC$7:$BD$64,2,0)*O$5," ")</f>
        <v xml:space="preserve"> </v>
      </c>
      <c r="P32" s="52">
        <f>IFERROR(VLOOKUP(Women[[#This Row],[TS SH W 24.06.232]],$AZ$7:$BA$64,2,0)*P$5," ")</f>
        <v>312</v>
      </c>
      <c r="Q32" s="62" t="str">
        <f>IFERROR(VLOOKUP(Women[[#This Row],[TS LU O/A 1.7.23 R]],$BC$7:$BD$64,2,0)*Q$5," ")</f>
        <v xml:space="preserve"> </v>
      </c>
      <c r="R32" s="62" t="str">
        <f>IFERROR(VLOOKUP(Women[[#This Row],[TS ZH O/A 8.7.232]],$BC$7:$BD$64,2,0)*R$5," ")</f>
        <v xml:space="preserve"> </v>
      </c>
      <c r="S32" s="52" t="str">
        <f>IFERROR(VLOOKUP(Women[[#This Row],[TS ZH W 8.7.23]],$AZ$7:$BA$64,2,0)*S$5," ")</f>
        <v xml:space="preserve"> </v>
      </c>
      <c r="T32" s="52" t="str">
        <f>IFERROR(VLOOKUP(Women[[#This Row],[TS BA W 12.08.23 R]],$AZ$7:$BA$64,2,0)*T$5," ")</f>
        <v xml:space="preserve"> </v>
      </c>
      <c r="U32" s="62" t="str">
        <f>IFERROR(VLOOKUP(Women[[#This Row],[TS BA O A 12.08.23 R2]],$BC$7:$BD$64,2,0)*U$5," ")</f>
        <v xml:space="preserve"> </v>
      </c>
      <c r="V32" s="62" t="str">
        <f>IFERROR(VLOOKUP(Women[[#This Row],[SM LT O A 2.9.23 R]],$BC$7:$BD$64,2,0)*V$5," ")</f>
        <v xml:space="preserve"> </v>
      </c>
      <c r="W32" s="52">
        <f>IFERROR(VLOOKUP(Women[[#This Row],[SM LT W 2.9.23 R]],$AZ$7:$BA$64,2,0)*W$5," ")</f>
        <v>372</v>
      </c>
      <c r="X32" s="62" t="str">
        <f>IFERROR(VLOOKUP(Women[[#This Row],[TS SH O 13.1.24 R]],$BC$7:$BD$64,2,0)*X$5," ")</f>
        <v xml:space="preserve"> </v>
      </c>
      <c r="Y32" s="52">
        <f>IFERROR(VLOOKUP(Women[[#This Row],[TS ZH W 6.1.242]],$AZ$7:$BA$64,2,0)*Y$5," ")</f>
        <v>204.00000000000003</v>
      </c>
      <c r="Z32" s="62" t="str">
        <f>IFERROR(VLOOKUP(Women[[#This Row],[TS SH O 13.1.24 R]],$BC$7:$BD$64,2,0)*Z$5," ")</f>
        <v xml:space="preserve"> </v>
      </c>
      <c r="AA32" s="52" t="str">
        <f>IFERROR(VLOOKUP(Women[[#This Row],[TS SH W 13.1.24 R]],$AZ$7:$BA$64,2,0)*AA$5," ")</f>
        <v xml:space="preserve"> </v>
      </c>
      <c r="AB32" s="62" t="str">
        <f>IFERROR(VLOOKUP(Women[[#This Row],[TS SH O 13.1.24 R]],$BC$7:$BD$64,2,0)*AB$5," ")</f>
        <v xml:space="preserve"> </v>
      </c>
      <c r="AC32">
        <v>0</v>
      </c>
      <c r="AD32">
        <v>0</v>
      </c>
      <c r="AE32">
        <v>0</v>
      </c>
      <c r="AF32" s="65"/>
      <c r="AG32" s="63"/>
      <c r="AH32" s="65"/>
      <c r="AI32" s="65"/>
      <c r="AJ32" s="59">
        <v>8</v>
      </c>
      <c r="AK32" s="65"/>
      <c r="AL32" s="65"/>
      <c r="AM32" s="63"/>
      <c r="AN32" s="63"/>
      <c r="AO32" s="65"/>
      <c r="AP32" s="65"/>
      <c r="AQ32" s="63">
        <v>8</v>
      </c>
      <c r="AR32" s="65"/>
      <c r="AS32" s="63">
        <v>9</v>
      </c>
      <c r="AT32" s="65"/>
      <c r="AU32" s="63"/>
      <c r="AV32" s="65"/>
      <c r="AZ32" s="23">
        <v>25</v>
      </c>
      <c r="BA32" s="25">
        <v>62.5</v>
      </c>
      <c r="BC32" s="25">
        <v>25</v>
      </c>
      <c r="BD32" s="25">
        <v>125</v>
      </c>
    </row>
    <row r="33" spans="1:56">
      <c r="A33" s="53">
        <f>RANK(Women[[#This Row],[PR Punkte]],Women[PR Punkte],0)</f>
        <v>27</v>
      </c>
      <c r="B33">
        <f>IF(Women[[#This Row],[PR Rang beim letzten Turnier]]&gt;Women[[#This Row],[PR Rang]],1,IF(Women[[#This Row],[PR Rang]]=Women[[#This Row],[PR Rang beim letzten Turnier]],0,-1))</f>
        <v>0</v>
      </c>
      <c r="C33" s="53">
        <f>RANK(Women[[#This Row],[PR Punkte]],Women[PR Punkte],0)</f>
        <v>27</v>
      </c>
      <c r="D33" s="4" t="s">
        <v>39</v>
      </c>
      <c r="E33" s="1" t="s">
        <v>9</v>
      </c>
      <c r="F33" s="52">
        <f>SUM(Women[[#This Row],[PR 1]:[PR 3]])</f>
        <v>883</v>
      </c>
      <c r="G33" s="52">
        <f>LARGE(Women[[#This Row],[TS SG O 29.04.23]:[PR3]],1)</f>
        <v>340</v>
      </c>
      <c r="H33" s="52">
        <f>LARGE(Women[[#This Row],[TS SG O 29.04.23]:[PR3]],2)</f>
        <v>300</v>
      </c>
      <c r="I33" s="52">
        <f>LARGE(Women[[#This Row],[TS SG O 29.04.23]:[PR3]],3)</f>
        <v>243.00000000000003</v>
      </c>
      <c r="J33" s="1">
        <f t="shared" si="0"/>
        <v>24</v>
      </c>
      <c r="K33" s="52">
        <f t="shared" si="1"/>
        <v>1092.25</v>
      </c>
      <c r="L33" s="62" t="str">
        <f>IFERROR(VLOOKUP(Women[[#This Row],[TS SG O 29.04.23 Rang]],$BC$7:$BD$64,2,0)*L$5," ")</f>
        <v xml:space="preserve"> </v>
      </c>
      <c r="M33" s="52" t="str">
        <f>IFERROR(VLOOKUP(Women[[#This Row],[TS SG W 29.04.23]],$AZ$7:$BA$64,2,0)*M$5," ")</f>
        <v xml:space="preserve"> </v>
      </c>
      <c r="N33" s="62" t="str">
        <f>IFERROR(VLOOKUP(Women[[#This Row],[TS ES O 11.06.23 Rang]],$BC$7:$BD$64,2,0)*N$5," ")</f>
        <v xml:space="preserve"> </v>
      </c>
      <c r="O33" s="62" t="str">
        <f>IFERROR(VLOOKUP(Women[[#This Row],[TS SH O 24.06.23 Rang]],$BC$7:$BD$64,2,0)*O$5," ")</f>
        <v xml:space="preserve"> </v>
      </c>
      <c r="P33" s="52" t="str">
        <f>IFERROR(VLOOKUP(Women[[#This Row],[TS SH W 24.06.232]],$AZ$7:$BA$64,2,0)*P$5," ")</f>
        <v xml:space="preserve"> </v>
      </c>
      <c r="Q33" s="62" t="str">
        <f>IFERROR(VLOOKUP(Women[[#This Row],[TS LU O/A 1.7.23 R]],$BC$7:$BD$64,2,0)*Q$5," ")</f>
        <v xml:space="preserve"> </v>
      </c>
      <c r="R33" s="62" t="str">
        <f>IFERROR(VLOOKUP(Women[[#This Row],[TS ZH O/A 8.7.232]],$BC$7:$BD$64,2,0)*R$5," ")</f>
        <v xml:space="preserve"> </v>
      </c>
      <c r="S33" s="52">
        <f>IFERROR(VLOOKUP(Women[[#This Row],[TS ZH W 8.7.23]],$AZ$7:$BA$64,2,0)*S$5," ")</f>
        <v>243.00000000000003</v>
      </c>
      <c r="T33" s="52">
        <f>IFERROR(VLOOKUP(Women[[#This Row],[TS BA W 12.08.23 R]],$AZ$7:$BA$64,2,0)*T$5," ")</f>
        <v>300</v>
      </c>
      <c r="U33" s="62" t="str">
        <f>IFERROR(VLOOKUP(Women[[#This Row],[TS BA O A 12.08.23 R2]],$BC$7:$BD$64,2,0)*U$5," ")</f>
        <v xml:space="preserve"> </v>
      </c>
      <c r="V33" s="62" t="str">
        <f>IFERROR(VLOOKUP(Women[[#This Row],[SM LT O A 2.9.23 R]],$BC$7:$BD$64,2,0)*V$5," ")</f>
        <v xml:space="preserve"> </v>
      </c>
      <c r="W33" s="52">
        <f>IFERROR(VLOOKUP(Women[[#This Row],[SM LT W 2.9.23 R]],$AZ$7:$BA$64,2,0)*W$5," ")</f>
        <v>209.25</v>
      </c>
      <c r="X33" s="62" t="str">
        <f>IFERROR(VLOOKUP(Women[[#This Row],[TS SH O 13.1.24 R]],$BC$7:$BD$64,2,0)*X$5," ")</f>
        <v xml:space="preserve"> </v>
      </c>
      <c r="Y33" s="52">
        <f>IFERROR(VLOOKUP(Women[[#This Row],[TS ZH W 6.1.242]],$AZ$7:$BA$64,2,0)*Y$5," ")</f>
        <v>340</v>
      </c>
      <c r="Z33" s="62" t="str">
        <f>IFERROR(VLOOKUP(Women[[#This Row],[TS SH O 13.1.24 R]],$BC$7:$BD$64,2,0)*Z$5," ")</f>
        <v xml:space="preserve"> </v>
      </c>
      <c r="AA33" s="52" t="str">
        <f>IFERROR(VLOOKUP(Women[[#This Row],[TS SH W 13.1.24 R]],$AZ$7:$BA$64,2,0)*AA$5," ")</f>
        <v xml:space="preserve"> </v>
      </c>
      <c r="AB33" s="62" t="str">
        <f>IFERROR(VLOOKUP(Women[[#This Row],[TS SH O 13.1.24 R]],$BC$7:$BD$64,2,0)*AB$5," ")</f>
        <v xml:space="preserve"> </v>
      </c>
      <c r="AC33">
        <v>0</v>
      </c>
      <c r="AD33">
        <v>0</v>
      </c>
      <c r="AE33">
        <v>0</v>
      </c>
      <c r="AF33" s="65"/>
      <c r="AG33" s="63"/>
      <c r="AH33" s="65"/>
      <c r="AI33" s="65"/>
      <c r="AJ33" s="63"/>
      <c r="AK33" s="65"/>
      <c r="AL33" s="65"/>
      <c r="AM33" s="63">
        <v>10</v>
      </c>
      <c r="AN33" s="63">
        <v>12</v>
      </c>
      <c r="AO33" s="65"/>
      <c r="AP33" s="65"/>
      <c r="AQ33" s="63">
        <v>13</v>
      </c>
      <c r="AR33" s="65"/>
      <c r="AS33" s="63">
        <v>6</v>
      </c>
      <c r="AT33" s="65"/>
      <c r="AU33" s="63"/>
      <c r="AV33" s="65"/>
      <c r="AW33" s="19"/>
      <c r="AX33" s="19"/>
      <c r="AY33" s="19"/>
      <c r="AZ33" s="23">
        <v>26</v>
      </c>
      <c r="BA33" s="25">
        <v>62.5</v>
      </c>
      <c r="BC33" s="25">
        <v>26</v>
      </c>
      <c r="BD33" s="25">
        <v>125</v>
      </c>
    </row>
    <row r="34" spans="1:56">
      <c r="A34" s="53">
        <f>RANK(Women[[#This Row],[PR Punkte]],Women[PR Punkte],0)</f>
        <v>28</v>
      </c>
      <c r="B34">
        <f>IF(Women[[#This Row],[PR Rang beim letzten Turnier]]&gt;Women[[#This Row],[PR Rang]],1,IF(Women[[#This Row],[PR Rang]]=Women[[#This Row],[PR Rang beim letzten Turnier]],0,-1))</f>
        <v>0</v>
      </c>
      <c r="C34" s="53">
        <f>RANK(Women[[#This Row],[PR Punkte]],Women[PR Punkte],0)</f>
        <v>28</v>
      </c>
      <c r="D34" s="2" t="s">
        <v>162</v>
      </c>
      <c r="E34" s="1" t="s">
        <v>15</v>
      </c>
      <c r="F34" s="52">
        <f>SUM(Women[[#This Row],[PR 1]:[PR 3]])</f>
        <v>875</v>
      </c>
      <c r="G34" s="52">
        <f>LARGE(Women[[#This Row],[TS SG O 29.04.23]:[PR3]],1)</f>
        <v>324</v>
      </c>
      <c r="H34" s="52">
        <f>LARGE(Women[[#This Row],[TS SG O 29.04.23]:[PR3]],2)</f>
        <v>279</v>
      </c>
      <c r="I34" s="52">
        <f>LARGE(Women[[#This Row],[TS SG O 29.04.23]:[PR3]],3)</f>
        <v>272</v>
      </c>
      <c r="J34" s="1">
        <f t="shared" si="0"/>
        <v>19</v>
      </c>
      <c r="K34" s="52">
        <f t="shared" si="1"/>
        <v>1352</v>
      </c>
      <c r="L34" s="62" t="str">
        <f>IFERROR(VLOOKUP(Women[[#This Row],[TS SG O 29.04.23 Rang]],$BC$7:$BD$64,2,0)*L$5," ")</f>
        <v xml:space="preserve"> </v>
      </c>
      <c r="M34" s="52" t="str">
        <f>IFERROR(VLOOKUP(Women[[#This Row],[TS SG W 29.04.23]],$AZ$7:$BA$64,2,0)*M$5," ")</f>
        <v xml:space="preserve"> </v>
      </c>
      <c r="N34" s="62" t="str">
        <f>IFERROR(VLOOKUP(Women[[#This Row],[TS ES O 11.06.23 Rang]],$BC$7:$BD$64,2,0)*N$5," ")</f>
        <v xml:space="preserve"> </v>
      </c>
      <c r="O34" s="62" t="str">
        <f>IFERROR(VLOOKUP(Women[[#This Row],[TS SH O 24.06.23 Rang]],$BC$7:$BD$64,2,0)*O$5," ")</f>
        <v xml:space="preserve"> </v>
      </c>
      <c r="P34" s="52">
        <f>IFERROR(VLOOKUP(Women[[#This Row],[TS SH W 24.06.232]],$AZ$7:$BA$64,2,0)*P$5," ")</f>
        <v>234</v>
      </c>
      <c r="Q34" s="62" t="str">
        <f>IFERROR(VLOOKUP(Women[[#This Row],[TS LU O/A 1.7.23 R]],$BC$7:$BD$64,2,0)*Q$5," ")</f>
        <v xml:space="preserve"> </v>
      </c>
      <c r="R34" s="62" t="str">
        <f>IFERROR(VLOOKUP(Women[[#This Row],[TS ZH O/A 8.7.232]],$BC$7:$BD$64,2,0)*R$5," ")</f>
        <v xml:space="preserve"> </v>
      </c>
      <c r="S34" s="52">
        <f>IFERROR(VLOOKUP(Women[[#This Row],[TS ZH W 8.7.23]],$AZ$7:$BA$64,2,0)*S$5," ")</f>
        <v>324</v>
      </c>
      <c r="T34" s="52" t="str">
        <f>IFERROR(VLOOKUP(Women[[#This Row],[TS BA W 12.08.23 R]],$AZ$7:$BA$64,2,0)*T$5," ")</f>
        <v xml:space="preserve"> </v>
      </c>
      <c r="U34" s="62" t="str">
        <f>IFERROR(VLOOKUP(Women[[#This Row],[TS BA O A 12.08.23 R2]],$BC$7:$BD$64,2,0)*U$5," ")</f>
        <v xml:space="preserve"> </v>
      </c>
      <c r="V34" s="62" t="str">
        <f>IFERROR(VLOOKUP(Women[[#This Row],[SM LT O A 2.9.23 R]],$BC$7:$BD$64,2,0)*V$5," ")</f>
        <v xml:space="preserve"> </v>
      </c>
      <c r="W34" s="52">
        <f>IFERROR(VLOOKUP(Women[[#This Row],[SM LT W 2.9.23 R]],$AZ$7:$BA$64,2,0)*W$5," ")</f>
        <v>279</v>
      </c>
      <c r="X34" s="62" t="str">
        <f>IFERROR(VLOOKUP(Women[[#This Row],[TS SH O 13.1.24 R]],$BC$7:$BD$64,2,0)*X$5," ")</f>
        <v xml:space="preserve"> </v>
      </c>
      <c r="Y34" s="52">
        <f>IFERROR(VLOOKUP(Women[[#This Row],[TS ZH W 6.1.242]],$AZ$7:$BA$64,2,0)*Y$5," ")</f>
        <v>272</v>
      </c>
      <c r="Z34" s="62" t="str">
        <f>IFERROR(VLOOKUP(Women[[#This Row],[TS SH O 13.1.24 R]],$BC$7:$BD$64,2,0)*Z$5," ")</f>
        <v xml:space="preserve"> </v>
      </c>
      <c r="AA34" s="52">
        <f>IFERROR(VLOOKUP(Women[[#This Row],[TS SH W 13.1.24 R]],$AZ$7:$BA$64,2,0)*AA$5," ")</f>
        <v>243.00000000000003</v>
      </c>
      <c r="AB34" s="62" t="str">
        <f>IFERROR(VLOOKUP(Women[[#This Row],[TS SH O 13.1.24 R]],$BC$7:$BD$64,2,0)*AB$5," ")</f>
        <v xml:space="preserve"> </v>
      </c>
      <c r="AC34">
        <v>0</v>
      </c>
      <c r="AD34">
        <v>0</v>
      </c>
      <c r="AE34">
        <v>0</v>
      </c>
      <c r="AF34" s="65"/>
      <c r="AG34" s="63"/>
      <c r="AH34" s="65"/>
      <c r="AI34" s="65"/>
      <c r="AJ34" s="63">
        <v>9</v>
      </c>
      <c r="AK34" s="65"/>
      <c r="AL34" s="65"/>
      <c r="AM34" s="63">
        <v>7</v>
      </c>
      <c r="AN34" s="63"/>
      <c r="AO34" s="65"/>
      <c r="AP34" s="65"/>
      <c r="AQ34" s="63">
        <v>10</v>
      </c>
      <c r="AR34" s="65"/>
      <c r="AS34" s="63">
        <v>8</v>
      </c>
      <c r="AT34" s="65"/>
      <c r="AU34" s="63">
        <v>11</v>
      </c>
      <c r="AV34" s="65"/>
      <c r="AZ34" s="23">
        <v>27</v>
      </c>
      <c r="BA34" s="25">
        <v>62.5</v>
      </c>
      <c r="BC34" s="25">
        <v>27</v>
      </c>
      <c r="BD34" s="25">
        <v>125</v>
      </c>
    </row>
    <row r="35" spans="1:56">
      <c r="A35" s="53">
        <f>RANK(Women[[#This Row],[PR Punkte]],Women[PR Punkte],0)</f>
        <v>29</v>
      </c>
      <c r="B35">
        <f>IF(Women[[#This Row],[PR Rang beim letzten Turnier]]&gt;Women[[#This Row],[PR Rang]],1,IF(Women[[#This Row],[PR Rang]]=Women[[#This Row],[PR Rang beim letzten Turnier]],0,-1))</f>
        <v>0</v>
      </c>
      <c r="C35" s="53">
        <f>RANK(Women[[#This Row],[PR Punkte]],Women[PR Punkte],0)</f>
        <v>29</v>
      </c>
      <c r="D35" s="57" t="s">
        <v>158</v>
      </c>
      <c r="E35" s="1" t="s">
        <v>9</v>
      </c>
      <c r="F35" s="52">
        <f>SUM(Women[[#This Row],[PR 1]:[PR 3]])</f>
        <v>807</v>
      </c>
      <c r="G35" s="52">
        <f>LARGE(Women[[#This Row],[TS SG O 29.04.23]:[PR3]],1)</f>
        <v>324</v>
      </c>
      <c r="H35" s="52">
        <f>LARGE(Women[[#This Row],[TS SG O 29.04.23]:[PR3]],2)</f>
        <v>279</v>
      </c>
      <c r="I35" s="52">
        <f>LARGE(Women[[#This Row],[TS SG O 29.04.23]:[PR3]],3)</f>
        <v>204.00000000000003</v>
      </c>
      <c r="J35" s="1">
        <f t="shared" si="0"/>
        <v>30</v>
      </c>
      <c r="K35" s="52">
        <f t="shared" si="1"/>
        <v>807</v>
      </c>
      <c r="L35" s="62" t="str">
        <f>IFERROR(VLOOKUP(Women[[#This Row],[TS SG O 29.04.23 Rang]],$BC$7:$BD$64,2,0)*L$5," ")</f>
        <v xml:space="preserve"> </v>
      </c>
      <c r="M35" s="52" t="str">
        <f>IFERROR(VLOOKUP(Women[[#This Row],[TS SG W 29.04.23]],$AZ$7:$BA$64,2,0)*M$5," ")</f>
        <v xml:space="preserve"> </v>
      </c>
      <c r="N35" s="62" t="str">
        <f>IFERROR(VLOOKUP(Women[[#This Row],[TS ES O 11.06.23 Rang]],$BC$7:$BD$64,2,0)*N$5," ")</f>
        <v xml:space="preserve"> </v>
      </c>
      <c r="O35" s="62" t="str">
        <f>IFERROR(VLOOKUP(Women[[#This Row],[TS SH O 24.06.23 Rang]],$BC$7:$BD$64,2,0)*O$5," ")</f>
        <v xml:space="preserve"> </v>
      </c>
      <c r="P35" s="52" t="str">
        <f>IFERROR(VLOOKUP(Women[[#This Row],[TS SH W 24.06.232]],$AZ$7:$BA$64,2,0)*P$5," ")</f>
        <v xml:space="preserve"> </v>
      </c>
      <c r="Q35" s="62" t="str">
        <f>IFERROR(VLOOKUP(Women[[#This Row],[TS LU O/A 1.7.23 R]],$BC$7:$BD$64,2,0)*Q$5," ")</f>
        <v xml:space="preserve"> </v>
      </c>
      <c r="R35" s="62" t="str">
        <f>IFERROR(VLOOKUP(Women[[#This Row],[TS ZH O/A 8.7.232]],$BC$7:$BD$64,2,0)*R$5," ")</f>
        <v xml:space="preserve"> </v>
      </c>
      <c r="S35" s="52" t="str">
        <f>IFERROR(VLOOKUP(Women[[#This Row],[TS ZH W 8.7.23]],$AZ$7:$BA$64,2,0)*S$5," ")</f>
        <v xml:space="preserve"> </v>
      </c>
      <c r="T35" s="52" t="str">
        <f>IFERROR(VLOOKUP(Women[[#This Row],[TS BA W 12.08.23 R]],$AZ$7:$BA$64,2,0)*T$5," ")</f>
        <v xml:space="preserve"> </v>
      </c>
      <c r="U35" s="62" t="str">
        <f>IFERROR(VLOOKUP(Women[[#This Row],[TS BA O A 12.08.23 R2]],$BC$7:$BD$64,2,0)*U$5," ")</f>
        <v xml:space="preserve"> </v>
      </c>
      <c r="V35" s="62" t="str">
        <f>IFERROR(VLOOKUP(Women[[#This Row],[SM LT O A 2.9.23 R]],$BC$7:$BD$64,2,0)*V$5," ")</f>
        <v xml:space="preserve"> </v>
      </c>
      <c r="W35" s="52">
        <f>IFERROR(VLOOKUP(Women[[#This Row],[SM LT W 2.9.23 R]],$AZ$7:$BA$64,2,0)*W$5," ")</f>
        <v>279</v>
      </c>
      <c r="X35" s="62" t="str">
        <f>IFERROR(VLOOKUP(Women[[#This Row],[TS SH O 13.1.24 R]],$BC$7:$BD$64,2,0)*X$5," ")</f>
        <v xml:space="preserve"> </v>
      </c>
      <c r="Y35" s="52">
        <f>IFERROR(VLOOKUP(Women[[#This Row],[TS ZH W 6.1.242]],$AZ$7:$BA$64,2,0)*Y$5," ")</f>
        <v>204.00000000000003</v>
      </c>
      <c r="Z35" s="62" t="str">
        <f>IFERROR(VLOOKUP(Women[[#This Row],[TS SH O 13.1.24 R]],$BC$7:$BD$64,2,0)*Z$5," ")</f>
        <v xml:space="preserve"> </v>
      </c>
      <c r="AA35" s="52">
        <f>IFERROR(VLOOKUP(Women[[#This Row],[TS SH W 13.1.24 R]],$AZ$7:$BA$64,2,0)*AA$5," ")</f>
        <v>324</v>
      </c>
      <c r="AB35" s="62" t="str">
        <f>IFERROR(VLOOKUP(Women[[#This Row],[TS SH O 13.1.24 R]],$BC$7:$BD$64,2,0)*AB$5," ")</f>
        <v xml:space="preserve"> </v>
      </c>
      <c r="AC35">
        <v>0</v>
      </c>
      <c r="AD35">
        <v>0</v>
      </c>
      <c r="AE35">
        <v>0</v>
      </c>
      <c r="AF35" s="66"/>
      <c r="AG35" s="64"/>
      <c r="AH35" s="66"/>
      <c r="AI35" s="66"/>
      <c r="AJ35" s="64"/>
      <c r="AK35" s="66"/>
      <c r="AL35" s="66"/>
      <c r="AM35" s="64"/>
      <c r="AN35" s="64"/>
      <c r="AO35" s="66"/>
      <c r="AP35" s="66"/>
      <c r="AQ35" s="64">
        <v>12</v>
      </c>
      <c r="AR35" s="66"/>
      <c r="AS35" s="64">
        <v>9</v>
      </c>
      <c r="AT35" s="66"/>
      <c r="AU35" s="64">
        <v>8</v>
      </c>
      <c r="AV35" s="66"/>
      <c r="AZ35" s="23">
        <v>28</v>
      </c>
      <c r="BA35" s="25">
        <v>62.5</v>
      </c>
      <c r="BC35" s="25">
        <v>28</v>
      </c>
      <c r="BD35" s="25">
        <v>125</v>
      </c>
    </row>
    <row r="36" spans="1:56">
      <c r="A36" s="53">
        <f>RANK(Women[[#This Row],[PR Punkte]],Women[PR Punkte],0)</f>
        <v>30</v>
      </c>
      <c r="B36">
        <f>IF(Women[[#This Row],[PR Rang beim letzten Turnier]]&gt;Women[[#This Row],[PR Rang]],1,IF(Women[[#This Row],[PR Rang]]=Women[[#This Row],[PR Rang beim letzten Turnier]],0,-1))</f>
        <v>0</v>
      </c>
      <c r="C36" s="53">
        <f>RANK(Women[[#This Row],[PR Punkte]],Women[PR Punkte],0)</f>
        <v>30</v>
      </c>
      <c r="D36" t="s">
        <v>851</v>
      </c>
      <c r="E36" t="s">
        <v>0</v>
      </c>
      <c r="F36" s="52">
        <f>SUM(Women[[#This Row],[PR 1]:[PR 3]])</f>
        <v>785</v>
      </c>
      <c r="G36" s="52">
        <f>LARGE(Women[[#This Row],[TS SG O 29.04.23]:[PR3]],1)</f>
        <v>279</v>
      </c>
      <c r="H36" s="52">
        <f>LARGE(Women[[#This Row],[TS SG O 29.04.23]:[PR3]],2)</f>
        <v>272</v>
      </c>
      <c r="I36" s="52">
        <f>LARGE(Women[[#This Row],[TS SG O 29.04.23]:[PR3]],3)</f>
        <v>234</v>
      </c>
      <c r="J36" s="1">
        <f t="shared" si="0"/>
        <v>26</v>
      </c>
      <c r="K36" s="52">
        <f t="shared" si="1"/>
        <v>1010</v>
      </c>
      <c r="L36" s="62" t="str">
        <f>IFERROR(VLOOKUP(Women[[#This Row],[TS SG O 29.04.23 Rang]],$BC$7:$BD$64,2,0)*L$5," ")</f>
        <v xml:space="preserve"> </v>
      </c>
      <c r="M36" s="52" t="str">
        <f>IFERROR(VLOOKUP(Women[[#This Row],[TS SG W 29.04.23]],$AZ$7:$BA$64,2,0)*M$5," ")</f>
        <v xml:space="preserve"> </v>
      </c>
      <c r="N36" s="62" t="str">
        <f>IFERROR(VLOOKUP(Women[[#This Row],[TS ES O 11.06.23 Rang]],$BC$7:$BD$64,2,0)*N$5," ")</f>
        <v xml:space="preserve"> </v>
      </c>
      <c r="O36" s="62" t="str">
        <f>IFERROR(VLOOKUP(Women[[#This Row],[TS SH O 24.06.23 Rang]],$BC$7:$BD$64,2,0)*O$5," ")</f>
        <v xml:space="preserve"> </v>
      </c>
      <c r="P36" s="52">
        <f>IFERROR(VLOOKUP(Women[[#This Row],[TS SH W 24.06.232]],$AZ$7:$BA$64,2,0)*P$5," ")</f>
        <v>234</v>
      </c>
      <c r="Q36" s="62" t="str">
        <f>IFERROR(VLOOKUP(Women[[#This Row],[TS LU O/A 1.7.23 R]],$BC$7:$BD$64,2,0)*Q$5," ")</f>
        <v xml:space="preserve"> </v>
      </c>
      <c r="R36" s="62" t="str">
        <f>IFERROR(VLOOKUP(Women[[#This Row],[TS ZH O/A 8.7.232]],$BC$7:$BD$64,2,0)*R$5," ")</f>
        <v xml:space="preserve"> </v>
      </c>
      <c r="S36" s="52" t="str">
        <f>IFERROR(VLOOKUP(Women[[#This Row],[TS ZH W 8.7.23]],$AZ$7:$BA$64,2,0)*S$5," ")</f>
        <v xml:space="preserve"> </v>
      </c>
      <c r="T36" s="52">
        <f>IFERROR(VLOOKUP(Women[[#This Row],[TS BA W 12.08.23 R]],$AZ$7:$BA$64,2,0)*T$5," ")</f>
        <v>225</v>
      </c>
      <c r="U36" s="62" t="str">
        <f>IFERROR(VLOOKUP(Women[[#This Row],[TS BA O A 12.08.23 R2]],$BC$7:$BD$64,2,0)*U$5," ")</f>
        <v xml:space="preserve"> </v>
      </c>
      <c r="V36" s="62" t="str">
        <f>IFERROR(VLOOKUP(Women[[#This Row],[SM LT O A 2.9.23 R]],$BC$7:$BD$64,2,0)*V$5," ")</f>
        <v xml:space="preserve"> </v>
      </c>
      <c r="W36" s="52">
        <f>IFERROR(VLOOKUP(Women[[#This Row],[SM LT W 2.9.23 R]],$AZ$7:$BA$64,2,0)*W$5," ")</f>
        <v>279</v>
      </c>
      <c r="X36" s="62" t="str">
        <f>IFERROR(VLOOKUP(Women[[#This Row],[TS SH O 13.1.24 R]],$BC$7:$BD$64,2,0)*X$5," ")</f>
        <v xml:space="preserve"> </v>
      </c>
      <c r="Y36" s="52">
        <f>IFERROR(VLOOKUP(Women[[#This Row],[TS ZH W 6.1.242]],$AZ$7:$BA$64,2,0)*Y$5," ")</f>
        <v>272</v>
      </c>
      <c r="Z36" s="62" t="str">
        <f>IFERROR(VLOOKUP(Women[[#This Row],[TS SH O 13.1.24 R]],$BC$7:$BD$64,2,0)*Z$5," ")</f>
        <v xml:space="preserve"> </v>
      </c>
      <c r="AA36" s="52" t="str">
        <f>IFERROR(VLOOKUP(Women[[#This Row],[TS SH W 13.1.24 R]],$AZ$7:$BA$64,2,0)*AA$5," ")</f>
        <v xml:space="preserve"> </v>
      </c>
      <c r="AB36" s="62" t="str">
        <f>IFERROR(VLOOKUP(Women[[#This Row],[TS SH O 13.1.24 R]],$BC$7:$BD$64,2,0)*AB$5," ")</f>
        <v xml:space="preserve"> </v>
      </c>
      <c r="AC36">
        <v>0</v>
      </c>
      <c r="AD36">
        <v>0</v>
      </c>
      <c r="AE36">
        <v>0</v>
      </c>
      <c r="AF36" s="65"/>
      <c r="AG36" s="63"/>
      <c r="AH36" s="65"/>
      <c r="AI36" s="65"/>
      <c r="AJ36" s="63">
        <v>10</v>
      </c>
      <c r="AK36" s="65"/>
      <c r="AL36" s="65"/>
      <c r="AM36" s="63"/>
      <c r="AN36" s="63">
        <v>13</v>
      </c>
      <c r="AO36" s="65"/>
      <c r="AP36" s="65"/>
      <c r="AQ36" s="63">
        <v>10</v>
      </c>
      <c r="AR36" s="65"/>
      <c r="AS36" s="63">
        <v>7</v>
      </c>
      <c r="AT36" s="65"/>
      <c r="AU36" s="63"/>
      <c r="AV36" s="65"/>
      <c r="AZ36" s="23">
        <v>29</v>
      </c>
      <c r="BA36" s="25">
        <v>62.5</v>
      </c>
      <c r="BC36" s="25">
        <v>29</v>
      </c>
      <c r="BD36" s="25">
        <v>125</v>
      </c>
    </row>
    <row r="37" spans="1:56">
      <c r="A37" s="53">
        <f>RANK(Women[[#This Row],[PR Punkte]],Women[PR Punkte],0)</f>
        <v>31</v>
      </c>
      <c r="B37">
        <f>IF(Women[[#This Row],[PR Rang beim letzten Turnier]]&gt;Women[[#This Row],[PR Rang]],1,IF(Women[[#This Row],[PR Rang]]=Women[[#This Row],[PR Rang beim letzten Turnier]],0,-1))</f>
        <v>0</v>
      </c>
      <c r="C37" s="53">
        <f>RANK(Women[[#This Row],[PR Punkte]],Women[PR Punkte],0)</f>
        <v>31</v>
      </c>
      <c r="D37" t="s">
        <v>816</v>
      </c>
      <c r="E37" t="s">
        <v>0</v>
      </c>
      <c r="F37" s="52">
        <f>SUM(Women[[#This Row],[PR 1]:[PR 3]])</f>
        <v>747</v>
      </c>
      <c r="G37" s="52">
        <f>LARGE(Women[[#This Row],[TS SG O 29.04.23]:[PR3]],1)</f>
        <v>279</v>
      </c>
      <c r="H37" s="52">
        <f>LARGE(Women[[#This Row],[TS SG O 29.04.23]:[PR3]],2)</f>
        <v>243.00000000000003</v>
      </c>
      <c r="I37" s="52">
        <f>LARGE(Women[[#This Row],[TS SG O 29.04.23]:[PR3]],3)</f>
        <v>225</v>
      </c>
      <c r="J37" s="1">
        <f t="shared" si="0"/>
        <v>31</v>
      </c>
      <c r="K37" s="52">
        <f t="shared" si="1"/>
        <v>747</v>
      </c>
      <c r="L37" s="62" t="str">
        <f>IFERROR(VLOOKUP(Women[[#This Row],[TS SG O 29.04.23 Rang]],$BC$7:$BD$64,2,0)*L$5," ")</f>
        <v xml:space="preserve"> </v>
      </c>
      <c r="M37" s="52">
        <f>IFERROR(VLOOKUP(Women[[#This Row],[TS SG W 29.04.23]],$AZ$7:$BA$64,2,0)*M$5," ")</f>
        <v>225</v>
      </c>
      <c r="N37" s="62" t="str">
        <f>IFERROR(VLOOKUP(Women[[#This Row],[TS ES O 11.06.23 Rang]],$BC$7:$BD$64,2,0)*N$5," ")</f>
        <v xml:space="preserve"> </v>
      </c>
      <c r="O37" s="62" t="str">
        <f>IFERROR(VLOOKUP(Women[[#This Row],[TS SH O 24.06.23 Rang]],$BC$7:$BD$64,2,0)*O$5," ")</f>
        <v xml:space="preserve"> </v>
      </c>
      <c r="P37" s="52" t="str">
        <f>IFERROR(VLOOKUP(Women[[#This Row],[TS SH W 24.06.232]],$AZ$7:$BA$64,2,0)*P$5," ")</f>
        <v xml:space="preserve"> </v>
      </c>
      <c r="Q37" s="62" t="str">
        <f>IFERROR(VLOOKUP(Women[[#This Row],[TS LU O/A 1.7.23 R]],$BC$7:$BD$64,2,0)*Q$5," ")</f>
        <v xml:space="preserve"> </v>
      </c>
      <c r="R37" s="62" t="str">
        <f>IFERROR(VLOOKUP(Women[[#This Row],[TS ZH O/A 8.7.232]],$BC$7:$BD$64,2,0)*R$5," ")</f>
        <v xml:space="preserve"> </v>
      </c>
      <c r="S37" s="52">
        <f>IFERROR(VLOOKUP(Women[[#This Row],[TS ZH W 8.7.23]],$AZ$7:$BA$64,2,0)*S$5," ")</f>
        <v>243.00000000000003</v>
      </c>
      <c r="T37" s="52" t="str">
        <f>IFERROR(VLOOKUP(Women[[#This Row],[TS BA W 12.08.23 R]],$AZ$7:$BA$64,2,0)*T$5," ")</f>
        <v xml:space="preserve"> </v>
      </c>
      <c r="U37" s="62" t="str">
        <f>IFERROR(VLOOKUP(Women[[#This Row],[TS BA O A 12.08.23 R2]],$BC$7:$BD$64,2,0)*U$5," ")</f>
        <v xml:space="preserve"> </v>
      </c>
      <c r="V37" s="62" t="str">
        <f>IFERROR(VLOOKUP(Women[[#This Row],[SM LT O A 2.9.23 R]],$BC$7:$BD$64,2,0)*V$5," ")</f>
        <v xml:space="preserve"> </v>
      </c>
      <c r="W37" s="52">
        <f>IFERROR(VLOOKUP(Women[[#This Row],[SM LT W 2.9.23 R]],$AZ$7:$BA$64,2,0)*W$5," ")</f>
        <v>279</v>
      </c>
      <c r="X37" s="62" t="str">
        <f>IFERROR(VLOOKUP(Women[[#This Row],[TS SH O 13.1.24 R]],$BC$7:$BD$64,2,0)*X$5," ")</f>
        <v xml:space="preserve"> </v>
      </c>
      <c r="Y37" s="52" t="str">
        <f>IFERROR(VLOOKUP(Women[[#This Row],[TS ZH W 6.1.242]],$AZ$7:$BA$64,2,0)*Y$5," ")</f>
        <v xml:space="preserve"> </v>
      </c>
      <c r="Z37" s="62" t="str">
        <f>IFERROR(VLOOKUP(Women[[#This Row],[TS SH O 13.1.24 R]],$BC$7:$BD$64,2,0)*Z$5," ")</f>
        <v xml:space="preserve"> </v>
      </c>
      <c r="AA37" s="52" t="str">
        <f>IFERROR(VLOOKUP(Women[[#This Row],[TS SH W 13.1.24 R]],$AZ$7:$BA$64,2,0)*AA$5," ")</f>
        <v xml:space="preserve"> </v>
      </c>
      <c r="AB37" s="62" t="str">
        <f>IFERROR(VLOOKUP(Women[[#This Row],[TS SH O 13.1.24 R]],$BC$7:$BD$64,2,0)*AB$5," ")</f>
        <v xml:space="preserve"> </v>
      </c>
      <c r="AC37">
        <v>0</v>
      </c>
      <c r="AD37">
        <v>0</v>
      </c>
      <c r="AE37">
        <v>0</v>
      </c>
      <c r="AF37" s="65"/>
      <c r="AG37" s="63">
        <v>10</v>
      </c>
      <c r="AH37" s="65"/>
      <c r="AI37" s="65"/>
      <c r="AJ37" s="63"/>
      <c r="AK37" s="65"/>
      <c r="AL37" s="65"/>
      <c r="AM37" s="63">
        <v>11</v>
      </c>
      <c r="AN37" s="63"/>
      <c r="AO37" s="65"/>
      <c r="AP37" s="65"/>
      <c r="AQ37" s="63">
        <v>11</v>
      </c>
      <c r="AR37" s="65"/>
      <c r="AS37" s="63"/>
      <c r="AT37" s="65"/>
      <c r="AU37" s="63"/>
      <c r="AV37" s="65"/>
      <c r="AZ37" s="23">
        <v>30</v>
      </c>
      <c r="BA37" s="25">
        <v>62.5</v>
      </c>
      <c r="BC37" s="25">
        <v>30</v>
      </c>
      <c r="BD37" s="25">
        <v>125</v>
      </c>
    </row>
    <row r="38" spans="1:56">
      <c r="A38" s="152">
        <f>RANK(Women[[#This Row],[PR Punkte]],Women[PR Punkte],0)</f>
        <v>32</v>
      </c>
      <c r="B38" s="151">
        <f>IF(Women[[#This Row],[PR Rang beim letzten Turnier]]&gt;Women[[#This Row],[PR Rang]],1,IF(Women[[#This Row],[PR Rang]]=Women[[#This Row],[PR Rang beim letzten Turnier]],0,-1))</f>
        <v>0</v>
      </c>
      <c r="C38" s="152">
        <f>RANK(Women[[#This Row],[PR Punkte]],Women[PR Punkte],0)</f>
        <v>32</v>
      </c>
      <c r="D38" s="151" t="s">
        <v>1051</v>
      </c>
      <c r="E38" t="s">
        <v>17</v>
      </c>
      <c r="F38" s="52">
        <f>SUM(Women[[#This Row],[PR 1]:[PR 3]])</f>
        <v>729</v>
      </c>
      <c r="G38" s="52">
        <f>LARGE(Women[[#This Row],[TS SG O 29.04.23]:[PR3]],1)</f>
        <v>729</v>
      </c>
      <c r="H38" s="52">
        <f>LARGE(Women[[#This Row],[TS SG O 29.04.23]:[PR3]],2)</f>
        <v>0</v>
      </c>
      <c r="I38" s="52">
        <f>LARGE(Women[[#This Row],[TS SG O 29.04.23]:[PR3]],3)</f>
        <v>0</v>
      </c>
      <c r="J38" s="1">
        <f t="shared" si="0"/>
        <v>32</v>
      </c>
      <c r="K38" s="52">
        <f t="shared" si="1"/>
        <v>729</v>
      </c>
      <c r="L38" s="62" t="str">
        <f>IFERROR(VLOOKUP(Women[[#This Row],[TS SG O 29.04.23 Rang]],$BC$7:$BD$64,2,0)*L$5," ")</f>
        <v xml:space="preserve"> </v>
      </c>
      <c r="M38" s="52" t="str">
        <f>IFERROR(VLOOKUP(Women[[#This Row],[TS SG W 29.04.23]],$AZ$7:$BA$64,2,0)*M$5," ")</f>
        <v xml:space="preserve"> </v>
      </c>
      <c r="N38" s="62" t="str">
        <f>IFERROR(VLOOKUP(Women[[#This Row],[TS ES O 11.06.23 Rang]],$BC$7:$BD$64,2,0)*N$5," ")</f>
        <v xml:space="preserve"> </v>
      </c>
      <c r="O38" s="62" t="str">
        <f>IFERROR(VLOOKUP(Women[[#This Row],[TS SH O 24.06.23 Rang]],$BC$7:$BD$64,2,0)*O$5," ")</f>
        <v xml:space="preserve"> </v>
      </c>
      <c r="P38" s="52" t="str">
        <f>IFERROR(VLOOKUP(Women[[#This Row],[TS SH W 24.06.232]],$AZ$7:$BA$64,2,0)*P$5," ")</f>
        <v xml:space="preserve"> </v>
      </c>
      <c r="Q38" s="62" t="str">
        <f>IFERROR(VLOOKUP(Women[[#This Row],[TS LU O/A 1.7.23 R]],$BC$7:$BD$64,2,0)*Q$5," ")</f>
        <v xml:space="preserve"> </v>
      </c>
      <c r="R38" s="62" t="str">
        <f>IFERROR(VLOOKUP(Women[[#This Row],[TS ZH O/A 8.7.232]],$BC$7:$BD$64,2,0)*R$5," ")</f>
        <v xml:space="preserve"> </v>
      </c>
      <c r="S38" s="52" t="str">
        <f>IFERROR(VLOOKUP(Women[[#This Row],[TS ZH W 8.7.23]],$AZ$7:$BA$64,2,0)*S$5," ")</f>
        <v xml:space="preserve"> </v>
      </c>
      <c r="T38" s="52" t="str">
        <f>IFERROR(VLOOKUP(Women[[#This Row],[TS BA W 12.08.23 R]],$AZ$7:$BA$64,2,0)*T$5," ")</f>
        <v xml:space="preserve"> </v>
      </c>
      <c r="U38" s="62" t="str">
        <f>IFERROR(VLOOKUP(Women[[#This Row],[TS BA O A 12.08.23 R2]],$BC$7:$BD$64,2,0)*U$5," ")</f>
        <v xml:space="preserve"> </v>
      </c>
      <c r="V38" s="62" t="str">
        <f>IFERROR(VLOOKUP(Women[[#This Row],[SM LT O A 2.9.23 R]],$BC$7:$BD$64,2,0)*V$5," ")</f>
        <v xml:space="preserve"> </v>
      </c>
      <c r="W38" s="52" t="str">
        <f>IFERROR(VLOOKUP(Women[[#This Row],[SM LT W 2.9.23 R]],$AZ$7:$BA$64,2,0)*W$5," ")</f>
        <v xml:space="preserve"> </v>
      </c>
      <c r="X38" s="62" t="str">
        <f>IFERROR(VLOOKUP(Women[[#This Row],[TS SH O 13.1.24 R]],$BC$7:$BD$64,2,0)*X$5," ")</f>
        <v xml:space="preserve"> </v>
      </c>
      <c r="Y38" s="52" t="str">
        <f>IFERROR(VLOOKUP(Women[[#This Row],[TS ZH W 6.1.242]],$AZ$7:$BA$64,2,0)*Y$5," ")</f>
        <v xml:space="preserve"> </v>
      </c>
      <c r="Z38" s="62" t="str">
        <f>IFERROR(VLOOKUP(Women[[#This Row],[TS SH O 13.1.24 R]],$BC$7:$BD$64,2,0)*Z$5," ")</f>
        <v xml:space="preserve"> </v>
      </c>
      <c r="AA38" s="52">
        <f>IFERROR(VLOOKUP(Women[[#This Row],[TS SH W 13.1.24 R]],$AZ$7:$BA$64,2,0)*AA$5," ")</f>
        <v>729</v>
      </c>
      <c r="AB38" s="62" t="str">
        <f>IFERROR(VLOOKUP(Women[[#This Row],[TS SH O 13.1.24 R]],$BC$7:$BD$64,2,0)*AB$5," ")</f>
        <v xml:space="preserve"> </v>
      </c>
      <c r="AC38">
        <v>0</v>
      </c>
      <c r="AD38">
        <v>0</v>
      </c>
      <c r="AE38">
        <v>0</v>
      </c>
      <c r="AF38" s="65"/>
      <c r="AG38" s="63"/>
      <c r="AH38" s="65"/>
      <c r="AI38" s="65"/>
      <c r="AJ38" s="63"/>
      <c r="AK38" s="65"/>
      <c r="AL38" s="65"/>
      <c r="AM38" s="63"/>
      <c r="AN38" s="63"/>
      <c r="AO38" s="65"/>
      <c r="AP38" s="65"/>
      <c r="AQ38" s="63"/>
      <c r="AR38" s="65"/>
      <c r="AS38" s="63"/>
      <c r="AT38" s="65"/>
      <c r="AU38" s="16">
        <v>2</v>
      </c>
      <c r="AV38" s="65"/>
      <c r="AZ38" s="23">
        <v>31</v>
      </c>
      <c r="BA38" s="25">
        <v>62.5</v>
      </c>
      <c r="BC38" s="25">
        <v>31</v>
      </c>
      <c r="BD38" s="25">
        <v>125</v>
      </c>
    </row>
    <row r="39" spans="1:56" ht="17" customHeight="1">
      <c r="A39" s="152">
        <f>RANK(Women[[#This Row],[PR Punkte]],Women[PR Punkte],0)</f>
        <v>32</v>
      </c>
      <c r="B39" s="151">
        <f>IF(Women[[#This Row],[PR Rang beim letzten Turnier]]&gt;Women[[#This Row],[PR Rang]],1,IF(Women[[#This Row],[PR Rang]]=Women[[#This Row],[PR Rang beim letzten Turnier]],0,-1))</f>
        <v>0</v>
      </c>
      <c r="C39" s="152">
        <f>RANK(Women[[#This Row],[PR Punkte]],Women[PR Punkte],0)</f>
        <v>32</v>
      </c>
      <c r="D39" s="151" t="s">
        <v>1052</v>
      </c>
      <c r="E39" t="s">
        <v>17</v>
      </c>
      <c r="F39" s="52">
        <f>SUM(Women[[#This Row],[PR 1]:[PR 3]])</f>
        <v>729</v>
      </c>
      <c r="G39" s="52">
        <f>LARGE(Women[[#This Row],[TS SG O 29.04.23]:[PR3]],1)</f>
        <v>729</v>
      </c>
      <c r="H39" s="52">
        <f>LARGE(Women[[#This Row],[TS SG O 29.04.23]:[PR3]],2)</f>
        <v>0</v>
      </c>
      <c r="I39" s="52">
        <f>LARGE(Women[[#This Row],[TS SG O 29.04.23]:[PR3]],3)</f>
        <v>0</v>
      </c>
      <c r="J39" s="1">
        <f t="shared" ref="J39:J70" si="2">RANK(K39,$K$7:$K$172,0)</f>
        <v>32</v>
      </c>
      <c r="K39" s="52">
        <f t="shared" ref="K39:K70" si="3">SUM(L39:AE39)</f>
        <v>729</v>
      </c>
      <c r="L39" s="62" t="str">
        <f>IFERROR(VLOOKUP(Women[[#This Row],[TS SG O 29.04.23 Rang]],$BC$7:$BD$64,2,0)*L$5," ")</f>
        <v xml:space="preserve"> </v>
      </c>
      <c r="M39" s="52" t="str">
        <f>IFERROR(VLOOKUP(Women[[#This Row],[TS SG W 29.04.23]],$AZ$7:$BA$64,2,0)*M$5," ")</f>
        <v xml:space="preserve"> </v>
      </c>
      <c r="N39" s="62" t="str">
        <f>IFERROR(VLOOKUP(Women[[#This Row],[TS ES O 11.06.23 Rang]],$BC$7:$BD$64,2,0)*N$5," ")</f>
        <v xml:space="preserve"> </v>
      </c>
      <c r="O39" s="62" t="str">
        <f>IFERROR(VLOOKUP(Women[[#This Row],[TS SH O 24.06.23 Rang]],$BC$7:$BD$64,2,0)*O$5," ")</f>
        <v xml:space="preserve"> </v>
      </c>
      <c r="P39" s="52" t="str">
        <f>IFERROR(VLOOKUP(Women[[#This Row],[TS SH W 24.06.232]],$AZ$7:$BA$64,2,0)*P$5," ")</f>
        <v xml:space="preserve"> </v>
      </c>
      <c r="Q39" s="62" t="str">
        <f>IFERROR(VLOOKUP(Women[[#This Row],[TS LU O/A 1.7.23 R]],$BC$7:$BD$64,2,0)*Q$5," ")</f>
        <v xml:space="preserve"> </v>
      </c>
      <c r="R39" s="62" t="str">
        <f>IFERROR(VLOOKUP(Women[[#This Row],[TS ZH O/A 8.7.232]],$BC$7:$BD$64,2,0)*R$5," ")</f>
        <v xml:space="preserve"> </v>
      </c>
      <c r="S39" s="52" t="str">
        <f>IFERROR(VLOOKUP(Women[[#This Row],[TS ZH W 8.7.23]],$AZ$7:$BA$64,2,0)*S$5," ")</f>
        <v xml:space="preserve"> </v>
      </c>
      <c r="T39" s="52" t="str">
        <f>IFERROR(VLOOKUP(Women[[#This Row],[TS BA W 12.08.23 R]],$AZ$7:$BA$64,2,0)*T$5," ")</f>
        <v xml:space="preserve"> </v>
      </c>
      <c r="U39" s="62" t="str">
        <f>IFERROR(VLOOKUP(Women[[#This Row],[TS BA O A 12.08.23 R2]],$BC$7:$BD$64,2,0)*U$5," ")</f>
        <v xml:space="preserve"> </v>
      </c>
      <c r="V39" s="62" t="str">
        <f>IFERROR(VLOOKUP(Women[[#This Row],[SM LT O A 2.9.23 R]],$BC$7:$BD$64,2,0)*V$5," ")</f>
        <v xml:space="preserve"> </v>
      </c>
      <c r="W39" s="52" t="str">
        <f>IFERROR(VLOOKUP(Women[[#This Row],[SM LT W 2.9.23 R]],$AZ$7:$BA$64,2,0)*W$5," ")</f>
        <v xml:space="preserve"> </v>
      </c>
      <c r="X39" s="62" t="str">
        <f>IFERROR(VLOOKUP(Women[[#This Row],[TS SH O 13.1.24 R]],$BC$7:$BD$64,2,0)*X$5," ")</f>
        <v xml:space="preserve"> </v>
      </c>
      <c r="Y39" s="52" t="str">
        <f>IFERROR(VLOOKUP(Women[[#This Row],[TS ZH W 6.1.242]],$AZ$7:$BA$64,2,0)*Y$5," ")</f>
        <v xml:space="preserve"> </v>
      </c>
      <c r="Z39" s="62" t="str">
        <f>IFERROR(VLOOKUP(Women[[#This Row],[TS SH O 13.1.24 R]],$BC$7:$BD$64,2,0)*Z$5," ")</f>
        <v xml:space="preserve"> </v>
      </c>
      <c r="AA39" s="52">
        <f>IFERROR(VLOOKUP(Women[[#This Row],[TS SH W 13.1.24 R]],$AZ$7:$BA$64,2,0)*AA$5," ")</f>
        <v>729</v>
      </c>
      <c r="AB39" s="62" t="str">
        <f>IFERROR(VLOOKUP(Women[[#This Row],[TS SH O 13.1.24 R]],$BC$7:$BD$64,2,0)*AB$5," ")</f>
        <v xml:space="preserve"> </v>
      </c>
      <c r="AC39">
        <v>0</v>
      </c>
      <c r="AD39">
        <v>0</v>
      </c>
      <c r="AE39">
        <v>0</v>
      </c>
      <c r="AF39" s="65"/>
      <c r="AG39" s="63"/>
      <c r="AH39" s="65"/>
      <c r="AI39" s="65"/>
      <c r="AJ39" s="63"/>
      <c r="AK39" s="65"/>
      <c r="AL39" s="65"/>
      <c r="AM39" s="63"/>
      <c r="AN39" s="63"/>
      <c r="AO39" s="65"/>
      <c r="AP39" s="65"/>
      <c r="AQ39" s="63"/>
      <c r="AR39" s="65"/>
      <c r="AS39" s="63"/>
      <c r="AT39" s="65"/>
      <c r="AU39" s="16">
        <v>2</v>
      </c>
      <c r="AV39" s="65"/>
      <c r="AZ39" s="23">
        <v>32</v>
      </c>
      <c r="BA39" s="25">
        <v>62.5</v>
      </c>
      <c r="BC39" s="25">
        <v>32</v>
      </c>
      <c r="BD39" s="25">
        <v>125</v>
      </c>
    </row>
    <row r="40" spans="1:56">
      <c r="A40" s="53">
        <f>RANK(Women[[#This Row],[PR Punkte]],Women[PR Punkte],0)</f>
        <v>34</v>
      </c>
      <c r="B40">
        <f>IF(Women[[#This Row],[PR Rang beim letzten Turnier]]&gt;Women[[#This Row],[PR Rang]],1,IF(Women[[#This Row],[PR Rang]]=Women[[#This Row],[PR Rang beim letzten Turnier]],0,-1))</f>
        <v>0</v>
      </c>
      <c r="C40" s="53">
        <f>RANK(Women[[#This Row],[PR Punkte]],Women[PR Punkte],0)</f>
        <v>34</v>
      </c>
      <c r="D40" t="s">
        <v>715</v>
      </c>
      <c r="E40" t="s">
        <v>12</v>
      </c>
      <c r="F40" s="52">
        <f>SUM(Women[[#This Row],[PR 1]:[PR 3]])</f>
        <v>700</v>
      </c>
      <c r="G40" s="52">
        <f>LARGE(Women[[#This Row],[TS SG O 29.04.23]:[PR3]],1)</f>
        <v>400</v>
      </c>
      <c r="H40" s="52">
        <f>LARGE(Women[[#This Row],[TS SG O 29.04.23]:[PR3]],2)</f>
        <v>300</v>
      </c>
      <c r="I40" s="52">
        <f>LARGE(Women[[#This Row],[TS SG O 29.04.23]:[PR3]],3)</f>
        <v>0</v>
      </c>
      <c r="J40" s="1">
        <f t="shared" si="2"/>
        <v>34</v>
      </c>
      <c r="K40" s="52">
        <f t="shared" si="3"/>
        <v>700</v>
      </c>
      <c r="L40" s="62" t="str">
        <f>IFERROR(VLOOKUP(Women[[#This Row],[TS SG O 29.04.23 Rang]],$BC$7:$BD$64,2,0)*L$5," ")</f>
        <v xml:space="preserve"> </v>
      </c>
      <c r="M40" s="52">
        <f>IFERROR(VLOOKUP(Women[[#This Row],[TS SG W 29.04.23]],$AZ$7:$BA$64,2,0)*M$5," ")</f>
        <v>300</v>
      </c>
      <c r="N40" s="62" t="str">
        <f>IFERROR(VLOOKUP(Women[[#This Row],[TS ES O 11.06.23 Rang]],$BC$7:$BD$64,2,0)*N$5," ")</f>
        <v xml:space="preserve"> </v>
      </c>
      <c r="O40" s="62" t="str">
        <f>IFERROR(VLOOKUP(Women[[#This Row],[TS SH O 24.06.23 Rang]],$BC$7:$BD$64,2,0)*O$5," ")</f>
        <v xml:space="preserve"> </v>
      </c>
      <c r="P40" s="52" t="str">
        <f>IFERROR(VLOOKUP(Women[[#This Row],[TS SH W 24.06.232]],$AZ$7:$BA$64,2,0)*P$5," ")</f>
        <v xml:space="preserve"> </v>
      </c>
      <c r="Q40" s="62" t="str">
        <f>IFERROR(VLOOKUP(Women[[#This Row],[TS LU O/A 1.7.23 R]],$BC$7:$BD$64,2,0)*Q$5," ")</f>
        <v xml:space="preserve"> </v>
      </c>
      <c r="R40" s="62" t="str">
        <f>IFERROR(VLOOKUP(Women[[#This Row],[TS ZH O/A 8.7.232]],$BC$7:$BD$64,2,0)*R$5," ")</f>
        <v xml:space="preserve"> </v>
      </c>
      <c r="S40" s="52" t="str">
        <f>IFERROR(VLOOKUP(Women[[#This Row],[TS ZH W 8.7.23]],$AZ$7:$BA$64,2,0)*S$5," ")</f>
        <v xml:space="preserve"> </v>
      </c>
      <c r="T40" s="52">
        <f>IFERROR(VLOOKUP(Women[[#This Row],[TS BA W 12.08.23 R]],$AZ$7:$BA$64,2,0)*T$5," ")</f>
        <v>400</v>
      </c>
      <c r="U40" s="62" t="str">
        <f>IFERROR(VLOOKUP(Women[[#This Row],[TS BA O A 12.08.23 R2]],$BC$7:$BD$64,2,0)*U$5," ")</f>
        <v xml:space="preserve"> </v>
      </c>
      <c r="V40" s="62" t="str">
        <f>IFERROR(VLOOKUP(Women[[#This Row],[SM LT O A 2.9.23 R]],$BC$7:$BD$64,2,0)*V$5," ")</f>
        <v xml:space="preserve"> </v>
      </c>
      <c r="W40" s="52" t="str">
        <f>IFERROR(VLOOKUP(Women[[#This Row],[SM LT W 2.9.23 R]],$AZ$7:$BA$64,2,0)*W$5," ")</f>
        <v xml:space="preserve"> </v>
      </c>
      <c r="X40" s="62" t="str">
        <f>IFERROR(VLOOKUP(Women[[#This Row],[TS SH O 13.1.24 R]],$BC$7:$BD$64,2,0)*X$5," ")</f>
        <v xml:space="preserve"> </v>
      </c>
      <c r="Y40" s="52" t="str">
        <f>IFERROR(VLOOKUP(Women[[#This Row],[TS ZH W 6.1.242]],$AZ$7:$BA$64,2,0)*Y$5," ")</f>
        <v xml:space="preserve"> </v>
      </c>
      <c r="Z40" s="62" t="str">
        <f>IFERROR(VLOOKUP(Women[[#This Row],[TS SH O 13.1.24 R]],$BC$7:$BD$64,2,0)*Z$5," ")</f>
        <v xml:space="preserve"> </v>
      </c>
      <c r="AA40" s="52" t="str">
        <f>IFERROR(VLOOKUP(Women[[#This Row],[TS SH W 13.1.24 R]],$AZ$7:$BA$64,2,0)*AA$5," ")</f>
        <v xml:space="preserve"> </v>
      </c>
      <c r="AB40" s="62" t="str">
        <f>IFERROR(VLOOKUP(Women[[#This Row],[TS SH O 13.1.24 R]],$BC$7:$BD$64,2,0)*AB$5," ")</f>
        <v xml:space="preserve"> </v>
      </c>
      <c r="AC40">
        <v>0</v>
      </c>
      <c r="AD40">
        <v>0</v>
      </c>
      <c r="AE40">
        <v>0</v>
      </c>
      <c r="AF40" s="65"/>
      <c r="AG40" s="63">
        <v>7</v>
      </c>
      <c r="AH40" s="65"/>
      <c r="AI40" s="65"/>
      <c r="AJ40" s="63"/>
      <c r="AK40" s="65"/>
      <c r="AL40" s="65"/>
      <c r="AM40" s="63"/>
      <c r="AN40" s="63">
        <v>7</v>
      </c>
      <c r="AO40" s="65"/>
      <c r="AP40" s="65"/>
      <c r="AQ40" s="63"/>
      <c r="AR40" s="65"/>
      <c r="AS40" s="63"/>
      <c r="AT40" s="65"/>
      <c r="AU40" s="63"/>
      <c r="AV40" s="65"/>
      <c r="AZ40" s="23">
        <v>33</v>
      </c>
      <c r="BA40" s="25">
        <v>50</v>
      </c>
      <c r="BC40" s="25">
        <v>33</v>
      </c>
      <c r="BD40" s="25">
        <v>100</v>
      </c>
    </row>
    <row r="41" spans="1:56">
      <c r="A41" s="152">
        <f>RANK(Women[[#This Row],[PR Punkte]],Women[PR Punkte],0)</f>
        <v>35</v>
      </c>
      <c r="B41" s="151">
        <f>IF(Women[[#This Row],[PR Rang beim letzten Turnier]]&gt;Women[[#This Row],[PR Rang]],1,IF(Women[[#This Row],[PR Rang]]=Women[[#This Row],[PR Rang beim letzten Turnier]],0,-1))</f>
        <v>0</v>
      </c>
      <c r="C41" s="152">
        <f>RANK(Women[[#This Row],[PR Punkte]],Women[PR Punkte],0)</f>
        <v>35</v>
      </c>
      <c r="D41" s="151" t="s">
        <v>1053</v>
      </c>
      <c r="E41" t="s">
        <v>17</v>
      </c>
      <c r="F41" s="52">
        <f>SUM(Women[[#This Row],[PR 1]:[PR 3]])</f>
        <v>648</v>
      </c>
      <c r="G41" s="52">
        <f>LARGE(Women[[#This Row],[TS SG O 29.04.23]:[PR3]],1)</f>
        <v>648</v>
      </c>
      <c r="H41" s="52">
        <f>LARGE(Women[[#This Row],[TS SG O 29.04.23]:[PR3]],2)</f>
        <v>0</v>
      </c>
      <c r="I41" s="52">
        <f>LARGE(Women[[#This Row],[TS SG O 29.04.23]:[PR3]],3)</f>
        <v>0</v>
      </c>
      <c r="J41" s="1">
        <f t="shared" si="2"/>
        <v>35</v>
      </c>
      <c r="K41" s="52">
        <f t="shared" si="3"/>
        <v>648</v>
      </c>
      <c r="L41" s="62" t="str">
        <f>IFERROR(VLOOKUP(Women[[#This Row],[TS SG O 29.04.23 Rang]],$BC$7:$BD$64,2,0)*L$5," ")</f>
        <v xml:space="preserve"> </v>
      </c>
      <c r="M41" s="52" t="str">
        <f>IFERROR(VLOOKUP(Women[[#This Row],[TS SG W 29.04.23]],$AZ$7:$BA$64,2,0)*M$5," ")</f>
        <v xml:space="preserve"> </v>
      </c>
      <c r="N41" s="62" t="str">
        <f>IFERROR(VLOOKUP(Women[[#This Row],[TS ES O 11.06.23 Rang]],$BC$7:$BD$64,2,0)*N$5," ")</f>
        <v xml:space="preserve"> </v>
      </c>
      <c r="O41" s="62" t="str">
        <f>IFERROR(VLOOKUP(Women[[#This Row],[TS SH O 24.06.23 Rang]],$BC$7:$BD$64,2,0)*O$5," ")</f>
        <v xml:space="preserve"> </v>
      </c>
      <c r="P41" s="52" t="str">
        <f>IFERROR(VLOOKUP(Women[[#This Row],[TS SH W 24.06.232]],$AZ$7:$BA$64,2,0)*P$5," ")</f>
        <v xml:space="preserve"> </v>
      </c>
      <c r="Q41" s="62" t="str">
        <f>IFERROR(VLOOKUP(Women[[#This Row],[TS LU O/A 1.7.23 R]],$BC$7:$BD$64,2,0)*Q$5," ")</f>
        <v xml:space="preserve"> </v>
      </c>
      <c r="R41" s="62" t="str">
        <f>IFERROR(VLOOKUP(Women[[#This Row],[TS ZH O/A 8.7.232]],$BC$7:$BD$64,2,0)*R$5," ")</f>
        <v xml:space="preserve"> </v>
      </c>
      <c r="S41" s="52" t="str">
        <f>IFERROR(VLOOKUP(Women[[#This Row],[TS ZH W 8.7.23]],$AZ$7:$BA$64,2,0)*S$5," ")</f>
        <v xml:space="preserve"> </v>
      </c>
      <c r="T41" s="52" t="str">
        <f>IFERROR(VLOOKUP(Women[[#This Row],[TS BA W 12.08.23 R]],$AZ$7:$BA$64,2,0)*T$5," ")</f>
        <v xml:space="preserve"> </v>
      </c>
      <c r="U41" s="62" t="str">
        <f>IFERROR(VLOOKUP(Women[[#This Row],[TS BA O A 12.08.23 R2]],$BC$7:$BD$64,2,0)*U$5," ")</f>
        <v xml:space="preserve"> </v>
      </c>
      <c r="V41" s="62" t="str">
        <f>IFERROR(VLOOKUP(Women[[#This Row],[SM LT O A 2.9.23 R]],$BC$7:$BD$64,2,0)*V$5," ")</f>
        <v xml:space="preserve"> </v>
      </c>
      <c r="W41" s="52" t="str">
        <f>IFERROR(VLOOKUP(Women[[#This Row],[SM LT W 2.9.23 R]],$AZ$7:$BA$64,2,0)*W$5," ")</f>
        <v xml:space="preserve"> </v>
      </c>
      <c r="X41" s="62" t="str">
        <f>IFERROR(VLOOKUP(Women[[#This Row],[TS SH O 13.1.24 R]],$BC$7:$BD$64,2,0)*X$5," ")</f>
        <v xml:space="preserve"> </v>
      </c>
      <c r="Y41" s="52" t="str">
        <f>IFERROR(VLOOKUP(Women[[#This Row],[TS ZH W 6.1.242]],$AZ$7:$BA$64,2,0)*Y$5," ")</f>
        <v xml:space="preserve"> </v>
      </c>
      <c r="Z41" s="62" t="str">
        <f>IFERROR(VLOOKUP(Women[[#This Row],[TS SH O 13.1.24 R]],$BC$7:$BD$64,2,0)*Z$5," ")</f>
        <v xml:space="preserve"> </v>
      </c>
      <c r="AA41" s="52">
        <f>IFERROR(VLOOKUP(Women[[#This Row],[TS SH W 13.1.24 R]],$AZ$7:$BA$64,2,0)*AA$5," ")</f>
        <v>648</v>
      </c>
      <c r="AB41" s="62" t="str">
        <f>IFERROR(VLOOKUP(Women[[#This Row],[TS SH O 13.1.24 R]],$BC$7:$BD$64,2,0)*AB$5," ")</f>
        <v xml:space="preserve"> </v>
      </c>
      <c r="AC41">
        <v>0</v>
      </c>
      <c r="AD41">
        <v>0</v>
      </c>
      <c r="AE41">
        <v>0</v>
      </c>
      <c r="AF41" s="65"/>
      <c r="AG41" s="63"/>
      <c r="AH41" s="65"/>
      <c r="AI41" s="65"/>
      <c r="AJ41" s="63"/>
      <c r="AK41" s="65"/>
      <c r="AL41" s="65"/>
      <c r="AM41" s="63"/>
      <c r="AN41" s="63"/>
      <c r="AO41" s="65"/>
      <c r="AP41" s="65"/>
      <c r="AQ41" s="63"/>
      <c r="AR41" s="65"/>
      <c r="AS41" s="63"/>
      <c r="AT41" s="65"/>
      <c r="AU41" s="28">
        <v>3</v>
      </c>
      <c r="AV41" s="65"/>
      <c r="AZ41" s="23">
        <v>34</v>
      </c>
      <c r="BA41" s="25">
        <v>50</v>
      </c>
      <c r="BC41" s="25">
        <v>34</v>
      </c>
      <c r="BD41" s="25">
        <v>100</v>
      </c>
    </row>
    <row r="42" spans="1:56">
      <c r="A42" s="152">
        <f>RANK(Women[[#This Row],[PR Punkte]],Women[PR Punkte],0)</f>
        <v>35</v>
      </c>
      <c r="B42" s="151">
        <f>IF(Women[[#This Row],[PR Rang beim letzten Turnier]]&gt;Women[[#This Row],[PR Rang]],1,IF(Women[[#This Row],[PR Rang]]=Women[[#This Row],[PR Rang beim letzten Turnier]],0,-1))</f>
        <v>0</v>
      </c>
      <c r="C42" s="152">
        <f>RANK(Women[[#This Row],[PR Punkte]],Women[PR Punkte],0)</f>
        <v>35</v>
      </c>
      <c r="D42" s="151" t="s">
        <v>1054</v>
      </c>
      <c r="E42" t="s">
        <v>17</v>
      </c>
      <c r="F42" s="52">
        <f>SUM(Women[[#This Row],[PR 1]:[PR 3]])</f>
        <v>648</v>
      </c>
      <c r="G42" s="52">
        <f>LARGE(Women[[#This Row],[TS SG O 29.04.23]:[PR3]],1)</f>
        <v>648</v>
      </c>
      <c r="H42" s="52">
        <f>LARGE(Women[[#This Row],[TS SG O 29.04.23]:[PR3]],2)</f>
        <v>0</v>
      </c>
      <c r="I42" s="52">
        <f>LARGE(Women[[#This Row],[TS SG O 29.04.23]:[PR3]],3)</f>
        <v>0</v>
      </c>
      <c r="J42" s="1">
        <f t="shared" si="2"/>
        <v>35</v>
      </c>
      <c r="K42" s="52">
        <f t="shared" si="3"/>
        <v>648</v>
      </c>
      <c r="L42" s="62" t="str">
        <f>IFERROR(VLOOKUP(Women[[#This Row],[TS SG O 29.04.23 Rang]],$BC$7:$BD$64,2,0)*L$5," ")</f>
        <v xml:space="preserve"> </v>
      </c>
      <c r="M42" s="52" t="str">
        <f>IFERROR(VLOOKUP(Women[[#This Row],[TS SG W 29.04.23]],$AZ$7:$BA$64,2,0)*M$5," ")</f>
        <v xml:space="preserve"> </v>
      </c>
      <c r="N42" s="62" t="str">
        <f>IFERROR(VLOOKUP(Women[[#This Row],[TS ES O 11.06.23 Rang]],$BC$7:$BD$64,2,0)*N$5," ")</f>
        <v xml:space="preserve"> </v>
      </c>
      <c r="O42" s="62" t="str">
        <f>IFERROR(VLOOKUP(Women[[#This Row],[TS SH O 24.06.23 Rang]],$BC$7:$BD$64,2,0)*O$5," ")</f>
        <v xml:space="preserve"> </v>
      </c>
      <c r="P42" s="52" t="str">
        <f>IFERROR(VLOOKUP(Women[[#This Row],[TS SH W 24.06.232]],$AZ$7:$BA$64,2,0)*P$5," ")</f>
        <v xml:space="preserve"> </v>
      </c>
      <c r="Q42" s="62" t="str">
        <f>IFERROR(VLOOKUP(Women[[#This Row],[TS LU O/A 1.7.23 R]],$BC$7:$BD$64,2,0)*Q$5," ")</f>
        <v xml:space="preserve"> </v>
      </c>
      <c r="R42" s="62" t="str">
        <f>IFERROR(VLOOKUP(Women[[#This Row],[TS ZH O/A 8.7.232]],$BC$7:$BD$64,2,0)*R$5," ")</f>
        <v xml:space="preserve"> </v>
      </c>
      <c r="S42" s="52" t="str">
        <f>IFERROR(VLOOKUP(Women[[#This Row],[TS ZH W 8.7.23]],$AZ$7:$BA$64,2,0)*S$5," ")</f>
        <v xml:space="preserve"> </v>
      </c>
      <c r="T42" s="52" t="str">
        <f>IFERROR(VLOOKUP(Women[[#This Row],[TS BA W 12.08.23 R]],$AZ$7:$BA$64,2,0)*T$5," ")</f>
        <v xml:space="preserve"> </v>
      </c>
      <c r="U42" s="62" t="str">
        <f>IFERROR(VLOOKUP(Women[[#This Row],[TS BA O A 12.08.23 R2]],$BC$7:$BD$64,2,0)*U$5," ")</f>
        <v xml:space="preserve"> </v>
      </c>
      <c r="V42" s="62" t="str">
        <f>IFERROR(VLOOKUP(Women[[#This Row],[SM LT O A 2.9.23 R]],$BC$7:$BD$64,2,0)*V$5," ")</f>
        <v xml:space="preserve"> </v>
      </c>
      <c r="W42" s="52" t="str">
        <f>IFERROR(VLOOKUP(Women[[#This Row],[SM LT W 2.9.23 R]],$AZ$7:$BA$64,2,0)*W$5," ")</f>
        <v xml:space="preserve"> </v>
      </c>
      <c r="X42" s="62" t="str">
        <f>IFERROR(VLOOKUP(Women[[#This Row],[TS SH O 13.1.24 R]],$BC$7:$BD$64,2,0)*X$5," ")</f>
        <v xml:space="preserve"> </v>
      </c>
      <c r="Y42" s="52" t="str">
        <f>IFERROR(VLOOKUP(Women[[#This Row],[TS ZH W 6.1.242]],$AZ$7:$BA$64,2,0)*Y$5," ")</f>
        <v xml:space="preserve"> </v>
      </c>
      <c r="Z42" s="62" t="str">
        <f>IFERROR(VLOOKUP(Women[[#This Row],[TS SH O 13.1.24 R]],$BC$7:$BD$64,2,0)*Z$5," ")</f>
        <v xml:space="preserve"> </v>
      </c>
      <c r="AA42" s="52">
        <f>IFERROR(VLOOKUP(Women[[#This Row],[TS SH W 13.1.24 R]],$AZ$7:$BA$64,2,0)*AA$5," ")</f>
        <v>648</v>
      </c>
      <c r="AB42" s="62" t="str">
        <f>IFERROR(VLOOKUP(Women[[#This Row],[TS SH O 13.1.24 R]],$BC$7:$BD$64,2,0)*AB$5," ")</f>
        <v xml:space="preserve"> </v>
      </c>
      <c r="AC42">
        <v>0</v>
      </c>
      <c r="AD42">
        <v>0</v>
      </c>
      <c r="AE42">
        <v>0</v>
      </c>
      <c r="AF42" s="65"/>
      <c r="AG42" s="63"/>
      <c r="AH42" s="65"/>
      <c r="AI42" s="65"/>
      <c r="AJ42" s="63"/>
      <c r="AK42" s="65"/>
      <c r="AL42" s="65"/>
      <c r="AM42" s="63"/>
      <c r="AN42" s="63"/>
      <c r="AO42" s="65"/>
      <c r="AP42" s="65"/>
      <c r="AQ42" s="63"/>
      <c r="AR42" s="65"/>
      <c r="AS42" s="63"/>
      <c r="AT42" s="65"/>
      <c r="AU42" s="28">
        <v>3</v>
      </c>
      <c r="AV42" s="65"/>
      <c r="AZ42" s="23">
        <v>35</v>
      </c>
      <c r="BA42" s="25">
        <v>50</v>
      </c>
      <c r="BC42" s="25">
        <v>35</v>
      </c>
      <c r="BD42" s="25">
        <v>100</v>
      </c>
    </row>
    <row r="43" spans="1:56">
      <c r="A43" s="53">
        <f>RANK(Women[[#This Row],[PR Punkte]],Women[PR Punkte],0)</f>
        <v>37</v>
      </c>
      <c r="B43">
        <f>IF(Women[[#This Row],[PR Rang beim letzten Turnier]]&gt;Women[[#This Row],[PR Rang]],1,IF(Women[[#This Row],[PR Rang]]=Women[[#This Row],[PR Rang beim letzten Turnier]],0,-1))</f>
        <v>0</v>
      </c>
      <c r="C43" s="53">
        <f>RANK(Women[[#This Row],[PR Punkte]],Women[PR Punkte],0)</f>
        <v>37</v>
      </c>
      <c r="D43" t="s">
        <v>121</v>
      </c>
      <c r="E43" s="1" t="s">
        <v>12</v>
      </c>
      <c r="F43" s="52">
        <f>SUM(Women[[#This Row],[PR 1]:[PR 3]])</f>
        <v>579</v>
      </c>
      <c r="G43" s="52">
        <f>LARGE(Women[[#This Row],[TS SG O 29.04.23]:[PR3]],1)</f>
        <v>300</v>
      </c>
      <c r="H43" s="52">
        <f>LARGE(Women[[#This Row],[TS SG O 29.04.23]:[PR3]],2)</f>
        <v>279</v>
      </c>
      <c r="I43" s="52">
        <f>LARGE(Women[[#This Row],[TS SG O 29.04.23]:[PR3]],3)</f>
        <v>0</v>
      </c>
      <c r="J43" s="1">
        <f t="shared" si="2"/>
        <v>37</v>
      </c>
      <c r="K43" s="52">
        <f t="shared" si="3"/>
        <v>579</v>
      </c>
      <c r="L43" s="62" t="str">
        <f>IFERROR(VLOOKUP(Women[[#This Row],[TS SG O 29.04.23 Rang]],$BC$7:$BD$64,2,0)*L$5," ")</f>
        <v xml:space="preserve"> </v>
      </c>
      <c r="M43" s="52" t="str">
        <f>IFERROR(VLOOKUP(Women[[#This Row],[TS SG W 29.04.23]],$AZ$7:$BA$64,2,0)*M$5," ")</f>
        <v xml:space="preserve"> </v>
      </c>
      <c r="N43" s="62" t="str">
        <f>IFERROR(VLOOKUP(Women[[#This Row],[TS ES O 11.06.23 Rang]],$BC$7:$BD$64,2,0)*N$5," ")</f>
        <v xml:space="preserve"> </v>
      </c>
      <c r="O43" s="62" t="str">
        <f>IFERROR(VLOOKUP(Women[[#This Row],[TS SH O 24.06.23 Rang]],$BC$7:$BD$64,2,0)*O$5," ")</f>
        <v xml:space="preserve"> </v>
      </c>
      <c r="P43" s="52" t="str">
        <f>IFERROR(VLOOKUP(Women[[#This Row],[TS SH W 24.06.232]],$AZ$7:$BA$64,2,0)*P$5," ")</f>
        <v xml:space="preserve"> </v>
      </c>
      <c r="Q43" s="62" t="str">
        <f>IFERROR(VLOOKUP(Women[[#This Row],[TS LU O/A 1.7.23 R]],$BC$7:$BD$64,2,0)*Q$5," ")</f>
        <v xml:space="preserve"> </v>
      </c>
      <c r="R43" s="62" t="str">
        <f>IFERROR(VLOOKUP(Women[[#This Row],[TS ZH O/A 8.7.232]],$BC$7:$BD$64,2,0)*R$5," ")</f>
        <v xml:space="preserve"> </v>
      </c>
      <c r="S43" s="52" t="str">
        <f>IFERROR(VLOOKUP(Women[[#This Row],[TS ZH W 8.7.23]],$AZ$7:$BA$64,2,0)*S$5," ")</f>
        <v xml:space="preserve"> </v>
      </c>
      <c r="T43" s="52">
        <f>IFERROR(VLOOKUP(Women[[#This Row],[TS BA W 12.08.23 R]],$AZ$7:$BA$64,2,0)*T$5," ")</f>
        <v>300</v>
      </c>
      <c r="U43" s="62" t="str">
        <f>IFERROR(VLOOKUP(Women[[#This Row],[TS BA O A 12.08.23 R2]],$BC$7:$BD$64,2,0)*U$5," ")</f>
        <v xml:space="preserve"> </v>
      </c>
      <c r="V43" s="62" t="str">
        <f>IFERROR(VLOOKUP(Women[[#This Row],[SM LT O A 2.9.23 R]],$BC$7:$BD$64,2,0)*V$5," ")</f>
        <v xml:space="preserve"> </v>
      </c>
      <c r="W43" s="52">
        <f>IFERROR(VLOOKUP(Women[[#This Row],[SM LT W 2.9.23 R]],$AZ$7:$BA$64,2,0)*W$5," ")</f>
        <v>279</v>
      </c>
      <c r="X43" s="62" t="str">
        <f>IFERROR(VLOOKUP(Women[[#This Row],[TS SH O 13.1.24 R]],$BC$7:$BD$64,2,0)*X$5," ")</f>
        <v xml:space="preserve"> </v>
      </c>
      <c r="Y43" s="52" t="str">
        <f>IFERROR(VLOOKUP(Women[[#This Row],[TS ZH W 6.1.242]],$AZ$7:$BA$64,2,0)*Y$5," ")</f>
        <v xml:space="preserve"> </v>
      </c>
      <c r="Z43" s="62" t="str">
        <f>IFERROR(VLOOKUP(Women[[#This Row],[TS SH O 13.1.24 R]],$BC$7:$BD$64,2,0)*Z$5," ")</f>
        <v xml:space="preserve"> </v>
      </c>
      <c r="AA43" s="52" t="str">
        <f>IFERROR(VLOOKUP(Women[[#This Row],[TS SH W 13.1.24 R]],$AZ$7:$BA$64,2,0)*AA$5," ")</f>
        <v xml:space="preserve"> </v>
      </c>
      <c r="AB43" s="62" t="str">
        <f>IFERROR(VLOOKUP(Women[[#This Row],[TS SH O 13.1.24 R]],$BC$7:$BD$64,2,0)*AB$5," ")</f>
        <v xml:space="preserve"> </v>
      </c>
      <c r="AC43">
        <v>0</v>
      </c>
      <c r="AD43">
        <v>0</v>
      </c>
      <c r="AE43">
        <v>0</v>
      </c>
      <c r="AF43" s="65"/>
      <c r="AG43" s="63"/>
      <c r="AH43" s="65"/>
      <c r="AI43" s="65"/>
      <c r="AJ43" s="63"/>
      <c r="AK43" s="65"/>
      <c r="AL43" s="65"/>
      <c r="AM43" s="63"/>
      <c r="AN43" s="63">
        <v>10</v>
      </c>
      <c r="AO43" s="65"/>
      <c r="AP43" s="65"/>
      <c r="AQ43" s="63">
        <v>9</v>
      </c>
      <c r="AR43" s="65"/>
      <c r="AS43" s="63"/>
      <c r="AT43" s="65"/>
      <c r="AU43" s="63"/>
      <c r="AV43" s="65"/>
      <c r="AZ43" s="23">
        <v>36</v>
      </c>
      <c r="BA43" s="25">
        <v>50</v>
      </c>
      <c r="BC43" s="25">
        <v>36</v>
      </c>
      <c r="BD43" s="25">
        <v>100</v>
      </c>
    </row>
    <row r="44" spans="1:56">
      <c r="A44" s="152">
        <f>RANK(Women[[#This Row],[PR Punkte]],Women[PR Punkte],0)</f>
        <v>38</v>
      </c>
      <c r="B44" s="151">
        <f>IF(Women[[#This Row],[PR Rang beim letzten Turnier]]&gt;Women[[#This Row],[PR Rang]],1,IF(Women[[#This Row],[PR Rang]]=Women[[#This Row],[PR Rang beim letzten Turnier]],0,-1))</f>
        <v>0</v>
      </c>
      <c r="C44" s="152">
        <f>RANK(Women[[#This Row],[PR Punkte]],Women[PR Punkte],0)</f>
        <v>38</v>
      </c>
      <c r="D44" s="151" t="s">
        <v>1055</v>
      </c>
      <c r="E44" t="s">
        <v>17</v>
      </c>
      <c r="F44" s="52">
        <f>SUM(Women[[#This Row],[PR 1]:[PR 3]])</f>
        <v>567</v>
      </c>
      <c r="G44" s="52">
        <f>LARGE(Women[[#This Row],[TS SG O 29.04.23]:[PR3]],1)</f>
        <v>567</v>
      </c>
      <c r="H44" s="52">
        <f>LARGE(Women[[#This Row],[TS SG O 29.04.23]:[PR3]],2)</f>
        <v>0</v>
      </c>
      <c r="I44" s="52">
        <f>LARGE(Women[[#This Row],[TS SG O 29.04.23]:[PR3]],3)</f>
        <v>0</v>
      </c>
      <c r="J44" s="1">
        <f t="shared" si="2"/>
        <v>38</v>
      </c>
      <c r="K44" s="52">
        <f t="shared" si="3"/>
        <v>567</v>
      </c>
      <c r="L44" s="62" t="str">
        <f>IFERROR(VLOOKUP(Women[[#This Row],[TS SG O 29.04.23 Rang]],$BC$7:$BD$64,2,0)*L$5," ")</f>
        <v xml:space="preserve"> </v>
      </c>
      <c r="M44" s="52" t="str">
        <f>IFERROR(VLOOKUP(Women[[#This Row],[TS SG W 29.04.23]],$AZ$7:$BA$64,2,0)*M$5," ")</f>
        <v xml:space="preserve"> </v>
      </c>
      <c r="N44" s="62" t="str">
        <f>IFERROR(VLOOKUP(Women[[#This Row],[TS ES O 11.06.23 Rang]],$BC$7:$BD$64,2,0)*N$5," ")</f>
        <v xml:space="preserve"> </v>
      </c>
      <c r="O44" s="62" t="str">
        <f>IFERROR(VLOOKUP(Women[[#This Row],[TS SH O 24.06.23 Rang]],$BC$7:$BD$64,2,0)*O$5," ")</f>
        <v xml:space="preserve"> </v>
      </c>
      <c r="P44" s="52" t="str">
        <f>IFERROR(VLOOKUP(Women[[#This Row],[TS SH W 24.06.232]],$AZ$7:$BA$64,2,0)*P$5," ")</f>
        <v xml:space="preserve"> </v>
      </c>
      <c r="Q44" s="62" t="str">
        <f>IFERROR(VLOOKUP(Women[[#This Row],[TS LU O/A 1.7.23 R]],$BC$7:$BD$64,2,0)*Q$5," ")</f>
        <v xml:space="preserve"> </v>
      </c>
      <c r="R44" s="62" t="str">
        <f>IFERROR(VLOOKUP(Women[[#This Row],[TS ZH O/A 8.7.232]],$BC$7:$BD$64,2,0)*R$5," ")</f>
        <v xml:space="preserve"> </v>
      </c>
      <c r="S44" s="52" t="str">
        <f>IFERROR(VLOOKUP(Women[[#This Row],[TS ZH W 8.7.23]],$AZ$7:$BA$64,2,0)*S$5," ")</f>
        <v xml:space="preserve"> </v>
      </c>
      <c r="T44" s="52" t="str">
        <f>IFERROR(VLOOKUP(Women[[#This Row],[TS BA W 12.08.23 R]],$AZ$7:$BA$64,2,0)*T$5," ")</f>
        <v xml:space="preserve"> </v>
      </c>
      <c r="U44" s="62" t="str">
        <f>IFERROR(VLOOKUP(Women[[#This Row],[TS BA O A 12.08.23 R2]],$BC$7:$BD$64,2,0)*U$5," ")</f>
        <v xml:space="preserve"> </v>
      </c>
      <c r="V44" s="62" t="str">
        <f>IFERROR(VLOOKUP(Women[[#This Row],[SM LT O A 2.9.23 R]],$BC$7:$BD$64,2,0)*V$5," ")</f>
        <v xml:space="preserve"> </v>
      </c>
      <c r="W44" s="52" t="str">
        <f>IFERROR(VLOOKUP(Women[[#This Row],[SM LT W 2.9.23 R]],$AZ$7:$BA$64,2,0)*W$5," ")</f>
        <v xml:space="preserve"> </v>
      </c>
      <c r="X44" s="62" t="str">
        <f>IFERROR(VLOOKUP(Women[[#This Row],[TS SH O 13.1.24 R]],$BC$7:$BD$64,2,0)*X$5," ")</f>
        <v xml:space="preserve"> </v>
      </c>
      <c r="Y44" s="52" t="str">
        <f>IFERROR(VLOOKUP(Women[[#This Row],[TS ZH W 6.1.242]],$AZ$7:$BA$64,2,0)*Y$5," ")</f>
        <v xml:space="preserve"> </v>
      </c>
      <c r="Z44" s="62" t="str">
        <f>IFERROR(VLOOKUP(Women[[#This Row],[TS SH O 13.1.24 R]],$BC$7:$BD$64,2,0)*Z$5," ")</f>
        <v xml:space="preserve"> </v>
      </c>
      <c r="AA44" s="52">
        <f>IFERROR(VLOOKUP(Women[[#This Row],[TS SH W 13.1.24 R]],$AZ$7:$BA$64,2,0)*AA$5," ")</f>
        <v>567</v>
      </c>
      <c r="AB44" s="62" t="str">
        <f>IFERROR(VLOOKUP(Women[[#This Row],[TS SH O 13.1.24 R]],$BC$7:$BD$64,2,0)*AB$5," ")</f>
        <v xml:space="preserve"> </v>
      </c>
      <c r="AC44">
        <v>0</v>
      </c>
      <c r="AD44">
        <v>0</v>
      </c>
      <c r="AE44">
        <v>0</v>
      </c>
      <c r="AF44" s="65"/>
      <c r="AG44" s="63"/>
      <c r="AH44" s="65"/>
      <c r="AI44" s="65"/>
      <c r="AJ44" s="63"/>
      <c r="AK44" s="65"/>
      <c r="AL44" s="65"/>
      <c r="AM44" s="63"/>
      <c r="AN44" s="63"/>
      <c r="AO44" s="65"/>
      <c r="AP44" s="65"/>
      <c r="AQ44" s="63"/>
      <c r="AR44" s="65"/>
      <c r="AS44" s="63"/>
      <c r="AT44" s="65"/>
      <c r="AU44" s="28">
        <v>4</v>
      </c>
      <c r="AV44" s="65"/>
      <c r="AZ44" s="23">
        <v>37</v>
      </c>
      <c r="BA44" s="25">
        <v>50</v>
      </c>
      <c r="BC44" s="25">
        <v>37</v>
      </c>
      <c r="BD44" s="25">
        <v>100</v>
      </c>
    </row>
    <row r="45" spans="1:56">
      <c r="A45" s="152">
        <f>RANK(Women[[#This Row],[PR Punkte]],Women[PR Punkte],0)</f>
        <v>38</v>
      </c>
      <c r="B45" s="151">
        <f>IF(Women[[#This Row],[PR Rang beim letzten Turnier]]&gt;Women[[#This Row],[PR Rang]],1,IF(Women[[#This Row],[PR Rang]]=Women[[#This Row],[PR Rang beim letzten Turnier]],0,-1))</f>
        <v>0</v>
      </c>
      <c r="C45" s="152">
        <f>RANK(Women[[#This Row],[PR Punkte]],Women[PR Punkte],0)</f>
        <v>38</v>
      </c>
      <c r="D45" s="151" t="s">
        <v>1056</v>
      </c>
      <c r="E45" t="s">
        <v>17</v>
      </c>
      <c r="F45" s="52">
        <f>SUM(Women[[#This Row],[PR 1]:[PR 3]])</f>
        <v>567</v>
      </c>
      <c r="G45" s="52">
        <f>LARGE(Women[[#This Row],[TS SG O 29.04.23]:[PR3]],1)</f>
        <v>567</v>
      </c>
      <c r="H45" s="52">
        <f>LARGE(Women[[#This Row],[TS SG O 29.04.23]:[PR3]],2)</f>
        <v>0</v>
      </c>
      <c r="I45" s="52">
        <f>LARGE(Women[[#This Row],[TS SG O 29.04.23]:[PR3]],3)</f>
        <v>0</v>
      </c>
      <c r="J45" s="1">
        <f t="shared" si="2"/>
        <v>38</v>
      </c>
      <c r="K45" s="52">
        <f t="shared" si="3"/>
        <v>567</v>
      </c>
      <c r="L45" s="62" t="str">
        <f>IFERROR(VLOOKUP(Women[[#This Row],[TS SG O 29.04.23 Rang]],$BC$7:$BD$64,2,0)*L$5," ")</f>
        <v xml:space="preserve"> </v>
      </c>
      <c r="M45" s="52" t="str">
        <f>IFERROR(VLOOKUP(Women[[#This Row],[TS SG W 29.04.23]],$AZ$7:$BA$64,2,0)*M$5," ")</f>
        <v xml:space="preserve"> </v>
      </c>
      <c r="N45" s="62" t="str">
        <f>IFERROR(VLOOKUP(Women[[#This Row],[TS ES O 11.06.23 Rang]],$BC$7:$BD$64,2,0)*N$5," ")</f>
        <v xml:space="preserve"> </v>
      </c>
      <c r="O45" s="62" t="str">
        <f>IFERROR(VLOOKUP(Women[[#This Row],[TS SH O 24.06.23 Rang]],$BC$7:$BD$64,2,0)*O$5," ")</f>
        <v xml:space="preserve"> </v>
      </c>
      <c r="P45" s="52" t="str">
        <f>IFERROR(VLOOKUP(Women[[#This Row],[TS SH W 24.06.232]],$AZ$7:$BA$64,2,0)*P$5," ")</f>
        <v xml:space="preserve"> </v>
      </c>
      <c r="Q45" s="62" t="str">
        <f>IFERROR(VLOOKUP(Women[[#This Row],[TS LU O/A 1.7.23 R]],$BC$7:$BD$64,2,0)*Q$5," ")</f>
        <v xml:space="preserve"> </v>
      </c>
      <c r="R45" s="62" t="str">
        <f>IFERROR(VLOOKUP(Women[[#This Row],[TS ZH O/A 8.7.232]],$BC$7:$BD$64,2,0)*R$5," ")</f>
        <v xml:space="preserve"> </v>
      </c>
      <c r="S45" s="52" t="str">
        <f>IFERROR(VLOOKUP(Women[[#This Row],[TS ZH W 8.7.23]],$AZ$7:$BA$64,2,0)*S$5," ")</f>
        <v xml:space="preserve"> </v>
      </c>
      <c r="T45" s="52" t="str">
        <f>IFERROR(VLOOKUP(Women[[#This Row],[TS BA W 12.08.23 R]],$AZ$7:$BA$64,2,0)*T$5," ")</f>
        <v xml:space="preserve"> </v>
      </c>
      <c r="U45" s="62" t="str">
        <f>IFERROR(VLOOKUP(Women[[#This Row],[TS BA O A 12.08.23 R2]],$BC$7:$BD$64,2,0)*U$5," ")</f>
        <v xml:space="preserve"> </v>
      </c>
      <c r="V45" s="62" t="str">
        <f>IFERROR(VLOOKUP(Women[[#This Row],[SM LT O A 2.9.23 R]],$BC$7:$BD$64,2,0)*V$5," ")</f>
        <v xml:space="preserve"> </v>
      </c>
      <c r="W45" s="52" t="str">
        <f>IFERROR(VLOOKUP(Women[[#This Row],[SM LT W 2.9.23 R]],$AZ$7:$BA$64,2,0)*W$5," ")</f>
        <v xml:space="preserve"> </v>
      </c>
      <c r="X45" s="62" t="str">
        <f>IFERROR(VLOOKUP(Women[[#This Row],[TS SH O 13.1.24 R]],$BC$7:$BD$64,2,0)*X$5," ")</f>
        <v xml:space="preserve"> </v>
      </c>
      <c r="Y45" s="52" t="str">
        <f>IFERROR(VLOOKUP(Women[[#This Row],[TS ZH W 6.1.242]],$AZ$7:$BA$64,2,0)*Y$5," ")</f>
        <v xml:space="preserve"> </v>
      </c>
      <c r="Z45" s="62" t="str">
        <f>IFERROR(VLOOKUP(Women[[#This Row],[TS SH O 13.1.24 R]],$BC$7:$BD$64,2,0)*Z$5," ")</f>
        <v xml:space="preserve"> </v>
      </c>
      <c r="AA45" s="52">
        <f>IFERROR(VLOOKUP(Women[[#This Row],[TS SH W 13.1.24 R]],$AZ$7:$BA$64,2,0)*AA$5," ")</f>
        <v>567</v>
      </c>
      <c r="AB45" s="62" t="str">
        <f>IFERROR(VLOOKUP(Women[[#This Row],[TS SH O 13.1.24 R]],$BC$7:$BD$64,2,0)*AB$5," ")</f>
        <v xml:space="preserve"> </v>
      </c>
      <c r="AC45">
        <v>0</v>
      </c>
      <c r="AD45">
        <v>0</v>
      </c>
      <c r="AE45">
        <v>0</v>
      </c>
      <c r="AF45" s="65"/>
      <c r="AG45" s="63"/>
      <c r="AH45" s="65"/>
      <c r="AI45" s="65"/>
      <c r="AJ45" s="63"/>
      <c r="AK45" s="65"/>
      <c r="AL45" s="65"/>
      <c r="AM45" s="63"/>
      <c r="AN45" s="63"/>
      <c r="AO45" s="65"/>
      <c r="AP45" s="65"/>
      <c r="AQ45" s="63"/>
      <c r="AR45" s="65"/>
      <c r="AS45" s="63"/>
      <c r="AT45" s="65"/>
      <c r="AU45" s="28">
        <v>4</v>
      </c>
      <c r="AV45" s="65"/>
      <c r="AZ45" s="23">
        <v>38</v>
      </c>
      <c r="BA45" s="25">
        <v>50</v>
      </c>
      <c r="BC45" s="25">
        <v>38</v>
      </c>
      <c r="BD45" s="25">
        <v>100</v>
      </c>
    </row>
    <row r="46" spans="1:56">
      <c r="A46" s="53">
        <f>RANK(Women[[#This Row],[PR Punkte]],Women[PR Punkte],0)</f>
        <v>40</v>
      </c>
      <c r="B46">
        <f>IF(Women[[#This Row],[PR Rang beim letzten Turnier]]&gt;Women[[#This Row],[PR Rang]],1,IF(Women[[#This Row],[PR Rang]]=Women[[#This Row],[PR Rang beim letzten Turnier]],0,-1))</f>
        <v>0</v>
      </c>
      <c r="C46" s="53">
        <f>RANK(Women[[#This Row],[PR Punkte]],Women[PR Punkte],0)</f>
        <v>40</v>
      </c>
      <c r="D46" s="1" t="s">
        <v>501</v>
      </c>
      <c r="E46" s="1" t="s">
        <v>0</v>
      </c>
      <c r="F46" s="52">
        <f>SUM(Women[[#This Row],[PR 1]:[PR 3]])</f>
        <v>521.25</v>
      </c>
      <c r="G46" s="52">
        <f>LARGE(Women[[#This Row],[TS SG O 29.04.23]:[PR3]],1)</f>
        <v>312</v>
      </c>
      <c r="H46" s="52">
        <f>LARGE(Women[[#This Row],[TS SG O 29.04.23]:[PR3]],2)</f>
        <v>209.25</v>
      </c>
      <c r="I46" s="52">
        <f>LARGE(Women[[#This Row],[TS SG O 29.04.23]:[PR3]],3)</f>
        <v>0</v>
      </c>
      <c r="J46" s="1">
        <f t="shared" si="2"/>
        <v>40</v>
      </c>
      <c r="K46" s="52">
        <f t="shared" si="3"/>
        <v>521.25</v>
      </c>
      <c r="L46" s="62" t="str">
        <f>IFERROR(VLOOKUP(Women[[#This Row],[TS SG O 29.04.23 Rang]],$BC$7:$BD$64,2,0)*L$5," ")</f>
        <v xml:space="preserve"> </v>
      </c>
      <c r="M46" s="52" t="str">
        <f>IFERROR(VLOOKUP(Women[[#This Row],[TS SG W 29.04.23]],$AZ$7:$BA$64,2,0)*M$5," ")</f>
        <v xml:space="preserve"> </v>
      </c>
      <c r="N46" s="62" t="str">
        <f>IFERROR(VLOOKUP(Women[[#This Row],[TS ES O 11.06.23 Rang]],$BC$7:$BD$64,2,0)*N$5," ")</f>
        <v xml:space="preserve"> </v>
      </c>
      <c r="O46" s="62" t="str">
        <f>IFERROR(VLOOKUP(Women[[#This Row],[TS SH O 24.06.23 Rang]],$BC$7:$BD$64,2,0)*O$5," ")</f>
        <v xml:space="preserve"> </v>
      </c>
      <c r="P46" s="52">
        <f>IFERROR(VLOOKUP(Women[[#This Row],[TS SH W 24.06.232]],$AZ$7:$BA$64,2,0)*P$5," ")</f>
        <v>312</v>
      </c>
      <c r="Q46" s="62" t="str">
        <f>IFERROR(VLOOKUP(Women[[#This Row],[TS LU O/A 1.7.23 R]],$BC$7:$BD$64,2,0)*Q$5," ")</f>
        <v xml:space="preserve"> </v>
      </c>
      <c r="R46" s="62" t="str">
        <f>IFERROR(VLOOKUP(Women[[#This Row],[TS ZH O/A 8.7.232]],$BC$7:$BD$64,2,0)*R$5," ")</f>
        <v xml:space="preserve"> </v>
      </c>
      <c r="S46" s="52" t="str">
        <f>IFERROR(VLOOKUP(Women[[#This Row],[TS ZH W 8.7.23]],$AZ$7:$BA$64,2,0)*S$5," ")</f>
        <v xml:space="preserve"> </v>
      </c>
      <c r="T46" s="52" t="str">
        <f>IFERROR(VLOOKUP(Women[[#This Row],[TS BA W 12.08.23 R]],$AZ$7:$BA$64,2,0)*T$5," ")</f>
        <v xml:space="preserve"> </v>
      </c>
      <c r="U46" s="62" t="str">
        <f>IFERROR(VLOOKUP(Women[[#This Row],[TS BA O A 12.08.23 R2]],$BC$7:$BD$64,2,0)*U$5," ")</f>
        <v xml:space="preserve"> </v>
      </c>
      <c r="V46" s="62" t="str">
        <f>IFERROR(VLOOKUP(Women[[#This Row],[SM LT O A 2.9.23 R]],$BC$7:$BD$64,2,0)*V$5," ")</f>
        <v xml:space="preserve"> </v>
      </c>
      <c r="W46" s="52">
        <f>IFERROR(VLOOKUP(Women[[#This Row],[SM LT W 2.9.23 R]],$AZ$7:$BA$64,2,0)*W$5," ")</f>
        <v>209.25</v>
      </c>
      <c r="X46" s="62" t="str">
        <f>IFERROR(VLOOKUP(Women[[#This Row],[TS SH O 13.1.24 R]],$BC$7:$BD$64,2,0)*X$5," ")</f>
        <v xml:space="preserve"> </v>
      </c>
      <c r="Y46" s="52" t="str">
        <f>IFERROR(VLOOKUP(Women[[#This Row],[TS ZH W 6.1.242]],$AZ$7:$BA$64,2,0)*Y$5," ")</f>
        <v xml:space="preserve"> </v>
      </c>
      <c r="Z46" s="62" t="str">
        <f>IFERROR(VLOOKUP(Women[[#This Row],[TS SH O 13.1.24 R]],$BC$7:$BD$64,2,0)*Z$5," ")</f>
        <v xml:space="preserve"> </v>
      </c>
      <c r="AA46" s="52" t="str">
        <f>IFERROR(VLOOKUP(Women[[#This Row],[TS SH W 13.1.24 R]],$AZ$7:$BA$64,2,0)*AA$5," ")</f>
        <v xml:space="preserve"> </v>
      </c>
      <c r="AB46" s="62" t="str">
        <f>IFERROR(VLOOKUP(Women[[#This Row],[TS SH O 13.1.24 R]],$BC$7:$BD$64,2,0)*AB$5," ")</f>
        <v xml:space="preserve"> </v>
      </c>
      <c r="AC46">
        <v>0</v>
      </c>
      <c r="AD46">
        <v>0</v>
      </c>
      <c r="AE46">
        <v>0</v>
      </c>
      <c r="AF46" s="65"/>
      <c r="AG46" s="63"/>
      <c r="AH46" s="65"/>
      <c r="AI46" s="65"/>
      <c r="AJ46" s="63">
        <v>7</v>
      </c>
      <c r="AK46" s="65"/>
      <c r="AL46" s="65"/>
      <c r="AM46" s="63"/>
      <c r="AN46" s="63"/>
      <c r="AO46" s="65"/>
      <c r="AP46" s="65"/>
      <c r="AQ46" s="63">
        <v>16</v>
      </c>
      <c r="AR46" s="65"/>
      <c r="AS46" s="63"/>
      <c r="AT46" s="65"/>
      <c r="AU46" s="63"/>
      <c r="AV46" s="65"/>
      <c r="AZ46" s="23">
        <v>39</v>
      </c>
      <c r="BA46" s="25">
        <v>50</v>
      </c>
      <c r="BC46" s="25">
        <v>39</v>
      </c>
      <c r="BD46" s="25">
        <v>100</v>
      </c>
    </row>
    <row r="47" spans="1:56">
      <c r="A47" s="53">
        <f>RANK(Women[[#This Row],[PR Punkte]],Women[PR Punkte],0)</f>
        <v>41</v>
      </c>
      <c r="B47">
        <f>IF(Women[[#This Row],[PR Rang beim letzten Turnier]]&gt;Women[[#This Row],[PR Rang]],1,IF(Women[[#This Row],[PR Rang]]=Women[[#This Row],[PR Rang beim letzten Turnier]],0,-1))</f>
        <v>0</v>
      </c>
      <c r="C47" s="53">
        <f>RANK(Women[[#This Row],[PR Punkte]],Women[PR Punkte],0)</f>
        <v>41</v>
      </c>
      <c r="D47" t="s">
        <v>598</v>
      </c>
      <c r="E47" t="s">
        <v>0</v>
      </c>
      <c r="F47" s="52">
        <f>SUM(Women[[#This Row],[PR 1]:[PR 3]])</f>
        <v>481.25</v>
      </c>
      <c r="G47" s="52">
        <f>LARGE(Women[[#This Row],[TS SG O 29.04.23]:[PR3]],1)</f>
        <v>272</v>
      </c>
      <c r="H47" s="52">
        <f>LARGE(Women[[#This Row],[TS SG O 29.04.23]:[PR3]],2)</f>
        <v>209.25</v>
      </c>
      <c r="I47" s="52">
        <f>LARGE(Women[[#This Row],[TS SG O 29.04.23]:[PR3]],3)</f>
        <v>0</v>
      </c>
      <c r="J47">
        <f t="shared" si="2"/>
        <v>41</v>
      </c>
      <c r="K47" s="52">
        <f t="shared" si="3"/>
        <v>481.25</v>
      </c>
      <c r="L47" s="62" t="str">
        <f>IFERROR(VLOOKUP(Women[[#This Row],[TS SG O 29.04.23 Rang]],$BC$7:$BD$64,2,0)*L$5," ")</f>
        <v xml:space="preserve"> </v>
      </c>
      <c r="M47" s="52" t="str">
        <f>IFERROR(VLOOKUP(Women[[#This Row],[TS SG W 29.04.23]],$AZ$7:$BA$64,2,0)*M$5," ")</f>
        <v xml:space="preserve"> </v>
      </c>
      <c r="N47" s="62" t="str">
        <f>IFERROR(VLOOKUP(Women[[#This Row],[TS ES O 11.06.23 Rang]],$BC$7:$BD$64,2,0)*N$5," ")</f>
        <v xml:space="preserve"> </v>
      </c>
      <c r="O47" s="62" t="str">
        <f>IFERROR(VLOOKUP(Women[[#This Row],[TS SH O 24.06.23 Rang]],$BC$7:$BD$64,2,0)*O$5," ")</f>
        <v xml:space="preserve"> </v>
      </c>
      <c r="P47" s="52" t="str">
        <f>IFERROR(VLOOKUP(Women[[#This Row],[TS SH W 24.06.232]],$AZ$7:$BA$64,2,0)*P$5," ")</f>
        <v xml:space="preserve"> </v>
      </c>
      <c r="Q47" s="62" t="str">
        <f>IFERROR(VLOOKUP(Women[[#This Row],[TS LU O/A 1.7.23 R]],$BC$7:$BD$64,2,0)*Q$5," ")</f>
        <v xml:space="preserve"> </v>
      </c>
      <c r="R47" s="62" t="str">
        <f>IFERROR(VLOOKUP(Women[[#This Row],[TS ZH O/A 8.7.232]],$BC$7:$BD$64,2,0)*R$5," ")</f>
        <v xml:space="preserve"> </v>
      </c>
      <c r="S47" s="52" t="str">
        <f>IFERROR(VLOOKUP(Women[[#This Row],[TS ZH W 8.7.23]],$AZ$7:$BA$64,2,0)*S$5," ")</f>
        <v xml:space="preserve"> </v>
      </c>
      <c r="T47" s="52" t="str">
        <f>IFERROR(VLOOKUP(Women[[#This Row],[TS BA W 12.08.23 R]],$AZ$7:$BA$64,2,0)*T$5," ")</f>
        <v xml:space="preserve"> </v>
      </c>
      <c r="U47" s="62" t="str">
        <f>IFERROR(VLOOKUP(Women[[#This Row],[TS BA O A 12.08.23 R2]],$BC$7:$BD$64,2,0)*U$5," ")</f>
        <v xml:space="preserve"> </v>
      </c>
      <c r="V47" s="62" t="str">
        <f>IFERROR(VLOOKUP(Women[[#This Row],[SM LT O A 2.9.23 R]],$BC$7:$BD$64,2,0)*V$5," ")</f>
        <v xml:space="preserve"> </v>
      </c>
      <c r="W47" s="52">
        <f>IFERROR(VLOOKUP(Women[[#This Row],[SM LT W 2.9.23 R]],$AZ$7:$BA$64,2,0)*W$5," ")</f>
        <v>209.25</v>
      </c>
      <c r="X47" s="62" t="str">
        <f>IFERROR(VLOOKUP(Women[[#This Row],[TS SH O 13.1.24 R]],$BC$7:$BD$64,2,0)*X$5," ")</f>
        <v xml:space="preserve"> </v>
      </c>
      <c r="Y47" s="52">
        <f>IFERROR(VLOOKUP(Women[[#This Row],[TS ZH W 6.1.242]],$AZ$7:$BA$64,2,0)*Y$5," ")</f>
        <v>272</v>
      </c>
      <c r="Z47" s="62" t="str">
        <f>IFERROR(VLOOKUP(Women[[#This Row],[TS SH O 13.1.24 R]],$BC$7:$BD$64,2,0)*Z$5," ")</f>
        <v xml:space="preserve"> </v>
      </c>
      <c r="AA47" s="52" t="str">
        <f>IFERROR(VLOOKUP(Women[[#This Row],[TS SH W 13.1.24 R]],$AZ$7:$BA$64,2,0)*AA$5," ")</f>
        <v xml:space="preserve"> </v>
      </c>
      <c r="AB47" s="62" t="str">
        <f>IFERROR(VLOOKUP(Women[[#This Row],[TS SH O 13.1.24 R]],$BC$7:$BD$64,2,0)*AB$5," ")</f>
        <v xml:space="preserve"> </v>
      </c>
      <c r="AC47">
        <v>0</v>
      </c>
      <c r="AD47">
        <v>0</v>
      </c>
      <c r="AE47">
        <v>0</v>
      </c>
      <c r="AF47" s="65"/>
      <c r="AG47" s="63"/>
      <c r="AH47" s="65"/>
      <c r="AI47" s="65"/>
      <c r="AJ47" s="63"/>
      <c r="AK47" s="65"/>
      <c r="AL47" s="65"/>
      <c r="AM47" s="63"/>
      <c r="AN47" s="63"/>
      <c r="AO47" s="65"/>
      <c r="AP47" s="65"/>
      <c r="AQ47" s="63">
        <v>15</v>
      </c>
      <c r="AR47" s="65">
        <v>19</v>
      </c>
      <c r="AS47" s="63">
        <v>8</v>
      </c>
      <c r="AT47" s="65"/>
      <c r="AU47" s="63"/>
      <c r="AV47" s="65"/>
      <c r="AZ47" s="23">
        <v>40</v>
      </c>
      <c r="BA47" s="25">
        <v>50</v>
      </c>
      <c r="BC47" s="25">
        <v>40</v>
      </c>
      <c r="BD47" s="25">
        <v>100</v>
      </c>
    </row>
    <row r="48" spans="1:56">
      <c r="A48" s="53">
        <f>RANK(Women[[#This Row],[PR Punkte]],Women[PR Punkte],0)</f>
        <v>42</v>
      </c>
      <c r="B48">
        <f>IF(Women[[#This Row],[PR Rang beim letzten Turnier]]&gt;Women[[#This Row],[PR Rang]],1,IF(Women[[#This Row],[PR Rang]]=Women[[#This Row],[PR Rang beim letzten Turnier]],0,-1))</f>
        <v>0</v>
      </c>
      <c r="C48" s="53">
        <f>RANK(Women[[#This Row],[PR Punkte]],Women[PR Punkte],0)</f>
        <v>42</v>
      </c>
      <c r="D48" t="s">
        <v>870</v>
      </c>
      <c r="E48" t="s">
        <v>10</v>
      </c>
      <c r="F48" s="52">
        <f>SUM(Women[[#This Row],[PR 1]:[PR 3]])</f>
        <v>429</v>
      </c>
      <c r="G48" s="52">
        <f>LARGE(Women[[#This Row],[TS SG O 29.04.23]:[PR3]],1)</f>
        <v>225</v>
      </c>
      <c r="H48" s="52">
        <f>LARGE(Women[[#This Row],[TS SG O 29.04.23]:[PR3]],2)</f>
        <v>204.00000000000003</v>
      </c>
      <c r="I48" s="52">
        <f>LARGE(Women[[#This Row],[TS SG O 29.04.23]:[PR3]],3)</f>
        <v>0</v>
      </c>
      <c r="J48" s="1">
        <f t="shared" si="2"/>
        <v>42</v>
      </c>
      <c r="K48" s="52">
        <f t="shared" si="3"/>
        <v>429</v>
      </c>
      <c r="L48" s="62" t="str">
        <f>IFERROR(VLOOKUP(Women[[#This Row],[TS SG O 29.04.23 Rang]],$BC$7:$BD$64,2,0)*L$5," ")</f>
        <v xml:space="preserve"> </v>
      </c>
      <c r="M48" s="52" t="str">
        <f>IFERROR(VLOOKUP(Women[[#This Row],[TS SG W 29.04.23]],$AZ$7:$BA$64,2,0)*M$5," ")</f>
        <v xml:space="preserve"> </v>
      </c>
      <c r="N48" s="62" t="str">
        <f>IFERROR(VLOOKUP(Women[[#This Row],[TS ES O 11.06.23 Rang]],$BC$7:$BD$64,2,0)*N$5," ")</f>
        <v xml:space="preserve"> </v>
      </c>
      <c r="O48" s="62" t="str">
        <f>IFERROR(VLOOKUP(Women[[#This Row],[TS SH O 24.06.23 Rang]],$BC$7:$BD$64,2,0)*O$5," ")</f>
        <v xml:space="preserve"> </v>
      </c>
      <c r="P48" s="52" t="str">
        <f>IFERROR(VLOOKUP(Women[[#This Row],[TS SH W 24.06.232]],$AZ$7:$BA$64,2,0)*P$5," ")</f>
        <v xml:space="preserve"> </v>
      </c>
      <c r="Q48" s="62" t="str">
        <f>IFERROR(VLOOKUP(Women[[#This Row],[TS LU O/A 1.7.23 R]],$BC$7:$BD$64,2,0)*Q$5," ")</f>
        <v xml:space="preserve"> </v>
      </c>
      <c r="R48" s="62" t="str">
        <f>IFERROR(VLOOKUP(Women[[#This Row],[TS ZH O/A 8.7.232]],$BC$7:$BD$64,2,0)*R$5," ")</f>
        <v xml:space="preserve"> </v>
      </c>
      <c r="S48" s="52" t="str">
        <f>IFERROR(VLOOKUP(Women[[#This Row],[TS ZH W 8.7.23]],$AZ$7:$BA$64,2,0)*S$5," ")</f>
        <v xml:space="preserve"> </v>
      </c>
      <c r="T48" s="52">
        <f>IFERROR(VLOOKUP(Women[[#This Row],[TS BA W 12.08.23 R]],$AZ$7:$BA$64,2,0)*T$5," ")</f>
        <v>225</v>
      </c>
      <c r="U48" s="62" t="str">
        <f>IFERROR(VLOOKUP(Women[[#This Row],[TS BA O A 12.08.23 R2]],$BC$7:$BD$64,2,0)*U$5," ")</f>
        <v xml:space="preserve"> </v>
      </c>
      <c r="V48" s="62" t="str">
        <f>IFERROR(VLOOKUP(Women[[#This Row],[SM LT O A 2.9.23 R]],$BC$7:$BD$64,2,0)*V$5," ")</f>
        <v xml:space="preserve"> </v>
      </c>
      <c r="W48" s="52" t="str">
        <f>IFERROR(VLOOKUP(Women[[#This Row],[SM LT W 2.9.23 R]],$AZ$7:$BA$64,2,0)*W$5," ")</f>
        <v xml:space="preserve"> </v>
      </c>
      <c r="X48" s="62" t="str">
        <f>IFERROR(VLOOKUP(Women[[#This Row],[TS SH O 13.1.24 R]],$BC$7:$BD$64,2,0)*X$5," ")</f>
        <v xml:space="preserve"> </v>
      </c>
      <c r="Y48" s="52">
        <f>IFERROR(VLOOKUP(Women[[#This Row],[TS ZH W 6.1.242]],$AZ$7:$BA$64,2,0)*Y$5," ")</f>
        <v>204.00000000000003</v>
      </c>
      <c r="Z48" s="62" t="str">
        <f>IFERROR(VLOOKUP(Women[[#This Row],[TS SH O 13.1.24 R]],$BC$7:$BD$64,2,0)*Z$5," ")</f>
        <v xml:space="preserve"> </v>
      </c>
      <c r="AA48" s="52" t="str">
        <f>IFERROR(VLOOKUP(Women[[#This Row],[TS SH W 13.1.24 R]],$AZ$7:$BA$64,2,0)*AA$5," ")</f>
        <v xml:space="preserve"> </v>
      </c>
      <c r="AB48" s="62" t="str">
        <f>IFERROR(VLOOKUP(Women[[#This Row],[TS SH O 13.1.24 R]],$BC$7:$BD$64,2,0)*AB$5," ")</f>
        <v xml:space="preserve"> </v>
      </c>
      <c r="AC48">
        <v>0</v>
      </c>
      <c r="AD48">
        <v>0</v>
      </c>
      <c r="AE48">
        <v>0</v>
      </c>
      <c r="AF48" s="65"/>
      <c r="AG48" s="63"/>
      <c r="AH48" s="65"/>
      <c r="AI48" s="65"/>
      <c r="AJ48" s="63"/>
      <c r="AK48" s="65"/>
      <c r="AL48" s="65"/>
      <c r="AM48" s="63"/>
      <c r="AN48" s="63">
        <v>15</v>
      </c>
      <c r="AO48" s="65"/>
      <c r="AP48" s="65"/>
      <c r="AQ48" s="63"/>
      <c r="AR48" s="65"/>
      <c r="AS48" s="63">
        <v>10</v>
      </c>
      <c r="AT48" s="65"/>
      <c r="AU48" s="63"/>
      <c r="AV48" s="65"/>
      <c r="AZ48" s="23">
        <v>41</v>
      </c>
      <c r="BA48" s="25">
        <v>37.5</v>
      </c>
      <c r="BC48" s="25">
        <v>41</v>
      </c>
      <c r="BD48" s="25">
        <v>75</v>
      </c>
    </row>
    <row r="49" spans="1:57">
      <c r="A49" s="53">
        <f>RANK(Women[[#This Row],[PR Punkte]],Women[PR Punkte],0)</f>
        <v>43</v>
      </c>
      <c r="B49">
        <f>IF(Women[[#This Row],[PR Rang beim letzten Turnier]]&gt;Women[[#This Row],[PR Rang]],1,IF(Women[[#This Row],[PR Rang]]=Women[[#This Row],[PR Rang beim letzten Turnier]],0,-1))</f>
        <v>0</v>
      </c>
      <c r="C49" s="53">
        <f>RANK(Women[[#This Row],[PR Punkte]],Women[PR Punkte],0)</f>
        <v>43</v>
      </c>
      <c r="D49" t="s">
        <v>713</v>
      </c>
      <c r="E49" t="s">
        <v>17</v>
      </c>
      <c r="F49" s="52">
        <f>SUM(Women[[#This Row],[PR 1]:[PR 3]])</f>
        <v>405</v>
      </c>
      <c r="G49" s="52">
        <f>LARGE(Women[[#This Row],[TS SG O 29.04.23]:[PR3]],1)</f>
        <v>405</v>
      </c>
      <c r="H49" s="52">
        <f>LARGE(Women[[#This Row],[TS SG O 29.04.23]:[PR3]],2)</f>
        <v>0</v>
      </c>
      <c r="I49" s="52">
        <f>LARGE(Women[[#This Row],[TS SG O 29.04.23]:[PR3]],3)</f>
        <v>0</v>
      </c>
      <c r="J49" s="1">
        <f t="shared" si="2"/>
        <v>43</v>
      </c>
      <c r="K49" s="52">
        <f t="shared" si="3"/>
        <v>405</v>
      </c>
      <c r="L49" s="62" t="str">
        <f>IFERROR(VLOOKUP(Women[[#This Row],[TS SG O 29.04.23 Rang]],$BC$7:$BD$64,2,0)*L$5," ")</f>
        <v xml:space="preserve"> </v>
      </c>
      <c r="M49" s="52" t="str">
        <f>IFERROR(VLOOKUP(Women[[#This Row],[TS SG W 29.04.23]],$AZ$7:$BA$64,2,0)*M$5," ")</f>
        <v xml:space="preserve"> </v>
      </c>
      <c r="N49" s="62" t="str">
        <f>IFERROR(VLOOKUP(Women[[#This Row],[TS ES O 11.06.23 Rang]],$BC$7:$BD$64,2,0)*N$5," ")</f>
        <v xml:space="preserve"> </v>
      </c>
      <c r="O49" s="62" t="str">
        <f>IFERROR(VLOOKUP(Women[[#This Row],[TS SH O 24.06.23 Rang]],$BC$7:$BD$64,2,0)*O$5," ")</f>
        <v xml:space="preserve"> </v>
      </c>
      <c r="P49" s="52" t="str">
        <f>IFERROR(VLOOKUP(Women[[#This Row],[TS SH W 24.06.232]],$AZ$7:$BA$64,2,0)*P$5," ")</f>
        <v xml:space="preserve"> </v>
      </c>
      <c r="Q49" s="62" t="str">
        <f>IFERROR(VLOOKUP(Women[[#This Row],[TS LU O/A 1.7.23 R]],$BC$7:$BD$64,2,0)*Q$5," ")</f>
        <v xml:space="preserve"> </v>
      </c>
      <c r="R49" s="62" t="str">
        <f>IFERROR(VLOOKUP(Women[[#This Row],[TS ZH O/A 8.7.232]],$BC$7:$BD$64,2,0)*R$5," ")</f>
        <v xml:space="preserve"> </v>
      </c>
      <c r="S49" s="52" t="str">
        <f>IFERROR(VLOOKUP(Women[[#This Row],[TS ZH W 8.7.23]],$AZ$7:$BA$64,2,0)*S$5," ")</f>
        <v xml:space="preserve"> </v>
      </c>
      <c r="T49" s="52" t="str">
        <f>IFERROR(VLOOKUP(Women[[#This Row],[TS BA W 12.08.23 R]],$AZ$7:$BA$64,2,0)*T$5," ")</f>
        <v xml:space="preserve"> </v>
      </c>
      <c r="U49" s="62" t="str">
        <f>IFERROR(VLOOKUP(Women[[#This Row],[TS BA O A 12.08.23 R2]],$BC$7:$BD$64,2,0)*U$5," ")</f>
        <v xml:space="preserve"> </v>
      </c>
      <c r="V49" s="62" t="str">
        <f>IFERROR(VLOOKUP(Women[[#This Row],[SM LT O A 2.9.23 R]],$BC$7:$BD$64,2,0)*V$5," ")</f>
        <v xml:space="preserve"> </v>
      </c>
      <c r="W49" s="52" t="str">
        <f>IFERROR(VLOOKUP(Women[[#This Row],[SM LT W 2.9.23 R]],$AZ$7:$BA$64,2,0)*W$5," ")</f>
        <v xml:space="preserve"> </v>
      </c>
      <c r="X49" s="62" t="str">
        <f>IFERROR(VLOOKUP(Women[[#This Row],[TS SH O 13.1.24 R]],$BC$7:$BD$64,2,0)*X$5," ")</f>
        <v xml:space="preserve"> </v>
      </c>
      <c r="Y49" s="52" t="str">
        <f>IFERROR(VLOOKUP(Women[[#This Row],[TS ZH W 6.1.242]],$AZ$7:$BA$64,2,0)*Y$5," ")</f>
        <v xml:space="preserve"> </v>
      </c>
      <c r="Z49" s="62" t="str">
        <f>IFERROR(VLOOKUP(Women[[#This Row],[TS SH O 13.1.24 R]],$BC$7:$BD$64,2,0)*Z$5," ")</f>
        <v xml:space="preserve"> </v>
      </c>
      <c r="AA49" s="52">
        <f>IFERROR(VLOOKUP(Women[[#This Row],[TS SH W 13.1.24 R]],$AZ$7:$BA$64,2,0)*AA$5," ")</f>
        <v>405</v>
      </c>
      <c r="AB49" s="62" t="str">
        <f>IFERROR(VLOOKUP(Women[[#This Row],[TS SH O 13.1.24 R]],$BC$7:$BD$64,2,0)*AB$5," ")</f>
        <v xml:space="preserve"> </v>
      </c>
      <c r="AC49">
        <v>0</v>
      </c>
      <c r="AD49">
        <v>0</v>
      </c>
      <c r="AE49">
        <v>0</v>
      </c>
      <c r="AF49" s="65"/>
      <c r="AG49" s="63"/>
      <c r="AH49" s="65"/>
      <c r="AI49" s="65"/>
      <c r="AJ49" s="63"/>
      <c r="AK49" s="65"/>
      <c r="AL49" s="65"/>
      <c r="AM49" s="63"/>
      <c r="AN49" s="63"/>
      <c r="AO49" s="65"/>
      <c r="AP49" s="65"/>
      <c r="AQ49" s="63"/>
      <c r="AR49" s="65"/>
      <c r="AS49" s="63"/>
      <c r="AT49" s="65"/>
      <c r="AU49" s="63">
        <v>6</v>
      </c>
      <c r="AV49" s="65"/>
      <c r="AZ49" s="23">
        <v>42</v>
      </c>
      <c r="BA49" s="25">
        <v>37.5</v>
      </c>
      <c r="BC49" s="85">
        <v>42</v>
      </c>
      <c r="BD49" s="85">
        <v>75</v>
      </c>
      <c r="BE49" s="19"/>
    </row>
    <row r="50" spans="1:57">
      <c r="A50" s="152">
        <f>RANK(Women[[#This Row],[PR Punkte]],Women[PR Punkte],0)</f>
        <v>43</v>
      </c>
      <c r="B50" s="151">
        <f>IF(Women[[#This Row],[PR Rang beim letzten Turnier]]&gt;Women[[#This Row],[PR Rang]],1,IF(Women[[#This Row],[PR Rang]]=Women[[#This Row],[PR Rang beim letzten Turnier]],0,-1))</f>
        <v>0</v>
      </c>
      <c r="C50" s="152">
        <f>RANK(Women[[#This Row],[PR Punkte]],Women[PR Punkte],0)</f>
        <v>43</v>
      </c>
      <c r="D50" s="151" t="s">
        <v>1057</v>
      </c>
      <c r="E50" t="s">
        <v>17</v>
      </c>
      <c r="F50" s="52">
        <f>SUM(Women[[#This Row],[PR 1]:[PR 3]])</f>
        <v>405</v>
      </c>
      <c r="G50" s="52">
        <f>LARGE(Women[[#This Row],[TS SG O 29.04.23]:[PR3]],1)</f>
        <v>405</v>
      </c>
      <c r="H50" s="52">
        <f>LARGE(Women[[#This Row],[TS SG O 29.04.23]:[PR3]],2)</f>
        <v>0</v>
      </c>
      <c r="I50" s="52">
        <f>LARGE(Women[[#This Row],[TS SG O 29.04.23]:[PR3]],3)</f>
        <v>0</v>
      </c>
      <c r="J50" s="1">
        <f t="shared" si="2"/>
        <v>43</v>
      </c>
      <c r="K50" s="52">
        <f t="shared" si="3"/>
        <v>405</v>
      </c>
      <c r="L50" s="62" t="str">
        <f>IFERROR(VLOOKUP(Women[[#This Row],[TS SG O 29.04.23 Rang]],$BC$7:$BD$64,2,0)*L$5," ")</f>
        <v xml:space="preserve"> </v>
      </c>
      <c r="M50" s="52" t="str">
        <f>IFERROR(VLOOKUP(Women[[#This Row],[TS SG W 29.04.23]],$AZ$7:$BA$64,2,0)*M$5," ")</f>
        <v xml:space="preserve"> </v>
      </c>
      <c r="N50" s="62" t="str">
        <f>IFERROR(VLOOKUP(Women[[#This Row],[TS ES O 11.06.23 Rang]],$BC$7:$BD$64,2,0)*N$5," ")</f>
        <v xml:space="preserve"> </v>
      </c>
      <c r="O50" s="62" t="str">
        <f>IFERROR(VLOOKUP(Women[[#This Row],[TS SH O 24.06.23 Rang]],$BC$7:$BD$64,2,0)*O$5," ")</f>
        <v xml:space="preserve"> </v>
      </c>
      <c r="P50" s="52" t="str">
        <f>IFERROR(VLOOKUP(Women[[#This Row],[TS SH W 24.06.232]],$AZ$7:$BA$64,2,0)*P$5," ")</f>
        <v xml:space="preserve"> </v>
      </c>
      <c r="Q50" s="62" t="str">
        <f>IFERROR(VLOOKUP(Women[[#This Row],[TS LU O/A 1.7.23 R]],$BC$7:$BD$64,2,0)*Q$5," ")</f>
        <v xml:space="preserve"> </v>
      </c>
      <c r="R50" s="62" t="str">
        <f>IFERROR(VLOOKUP(Women[[#This Row],[TS ZH O/A 8.7.232]],$BC$7:$BD$64,2,0)*R$5," ")</f>
        <v xml:space="preserve"> </v>
      </c>
      <c r="S50" s="52" t="str">
        <f>IFERROR(VLOOKUP(Women[[#This Row],[TS ZH W 8.7.23]],$AZ$7:$BA$64,2,0)*S$5," ")</f>
        <v xml:space="preserve"> </v>
      </c>
      <c r="T50" s="52" t="str">
        <f>IFERROR(VLOOKUP(Women[[#This Row],[TS BA W 12.08.23 R]],$AZ$7:$BA$64,2,0)*T$5," ")</f>
        <v xml:space="preserve"> </v>
      </c>
      <c r="U50" s="62" t="str">
        <f>IFERROR(VLOOKUP(Women[[#This Row],[TS BA O A 12.08.23 R2]],$BC$7:$BD$64,2,0)*U$5," ")</f>
        <v xml:space="preserve"> </v>
      </c>
      <c r="V50" s="62" t="str">
        <f>IFERROR(VLOOKUP(Women[[#This Row],[SM LT O A 2.9.23 R]],$BC$7:$BD$64,2,0)*V$5," ")</f>
        <v xml:space="preserve"> </v>
      </c>
      <c r="W50" s="52" t="str">
        <f>IFERROR(VLOOKUP(Women[[#This Row],[SM LT W 2.9.23 R]],$AZ$7:$BA$64,2,0)*W$5," ")</f>
        <v xml:space="preserve"> </v>
      </c>
      <c r="X50" s="62" t="str">
        <f>IFERROR(VLOOKUP(Women[[#This Row],[TS SH O 13.1.24 R]],$BC$7:$BD$64,2,0)*X$5," ")</f>
        <v xml:space="preserve"> </v>
      </c>
      <c r="Y50" s="52" t="str">
        <f>IFERROR(VLOOKUP(Women[[#This Row],[TS ZH W 6.1.242]],$AZ$7:$BA$64,2,0)*Y$5," ")</f>
        <v xml:space="preserve"> </v>
      </c>
      <c r="Z50" s="62" t="str">
        <f>IFERROR(VLOOKUP(Women[[#This Row],[TS SH O 13.1.24 R]],$BC$7:$BD$64,2,0)*Z$5," ")</f>
        <v xml:space="preserve"> </v>
      </c>
      <c r="AA50" s="52">
        <f>IFERROR(VLOOKUP(Women[[#This Row],[TS SH W 13.1.24 R]],$AZ$7:$BA$64,2,0)*AA$5," ")</f>
        <v>405</v>
      </c>
      <c r="AB50" s="62" t="str">
        <f>IFERROR(VLOOKUP(Women[[#This Row],[TS SH O 13.1.24 R]],$BC$7:$BD$64,2,0)*AB$5," ")</f>
        <v xml:space="preserve"> </v>
      </c>
      <c r="AC50">
        <v>0</v>
      </c>
      <c r="AD50">
        <v>0</v>
      </c>
      <c r="AE50">
        <v>0</v>
      </c>
      <c r="AF50" s="65"/>
      <c r="AG50" s="63"/>
      <c r="AH50" s="65"/>
      <c r="AI50" s="65"/>
      <c r="AJ50" s="63"/>
      <c r="AK50" s="65"/>
      <c r="AL50" s="65"/>
      <c r="AM50" s="63"/>
      <c r="AN50" s="63"/>
      <c r="AO50" s="65"/>
      <c r="AP50" s="65"/>
      <c r="AQ50" s="63"/>
      <c r="AR50" s="65"/>
      <c r="AS50" s="63"/>
      <c r="AT50" s="65"/>
      <c r="AU50" s="63">
        <v>6</v>
      </c>
      <c r="AV50" s="65"/>
      <c r="AZ50" s="23">
        <v>43</v>
      </c>
      <c r="BA50" s="25">
        <v>37.5</v>
      </c>
      <c r="BC50" s="85">
        <v>43</v>
      </c>
      <c r="BD50" s="85">
        <v>75</v>
      </c>
      <c r="BE50" s="19"/>
    </row>
    <row r="51" spans="1:57">
      <c r="A51" s="53">
        <f>RANK(Women[[#This Row],[PR Punkte]],Women[PR Punkte],0)</f>
        <v>45</v>
      </c>
      <c r="B51">
        <f>IF(Women[[#This Row],[PR Rang beim letzten Turnier]]&gt;Women[[#This Row],[PR Rang]],1,IF(Women[[#This Row],[PR Rang]]=Women[[#This Row],[PR Rang beim letzten Turnier]],0,-1))</f>
        <v>0</v>
      </c>
      <c r="C51" s="53">
        <f>RANK(Women[[#This Row],[PR Punkte]],Women[PR Punkte],0)</f>
        <v>45</v>
      </c>
      <c r="D51" t="s">
        <v>742</v>
      </c>
      <c r="E51" t="s">
        <v>17</v>
      </c>
      <c r="F51" s="52">
        <f>SUM(Women[[#This Row],[PR 1]:[PR 3]])</f>
        <v>400</v>
      </c>
      <c r="G51" s="52">
        <f>LARGE(Women[[#This Row],[TS SG O 29.04.23]:[PR3]],1)</f>
        <v>400</v>
      </c>
      <c r="H51" s="52">
        <f>LARGE(Women[[#This Row],[TS SG O 29.04.23]:[PR3]],2)</f>
        <v>0</v>
      </c>
      <c r="I51" s="52">
        <f>LARGE(Women[[#This Row],[TS SG O 29.04.23]:[PR3]],3)</f>
        <v>0</v>
      </c>
      <c r="J51">
        <f t="shared" si="2"/>
        <v>45</v>
      </c>
      <c r="K51">
        <f t="shared" si="3"/>
        <v>400</v>
      </c>
      <c r="L51" s="62" t="str">
        <f>IFERROR(VLOOKUP(Women[[#This Row],[TS SG O 29.04.23 Rang]],$BC$8:$BD$65,2,0)*L$5," ")</f>
        <v xml:space="preserve"> </v>
      </c>
      <c r="M51" s="52" t="str">
        <f>IFERROR(VLOOKUP(Women[[#This Row],[TS SG W 29.04.23]],$AZ$8:$BA$65,2,0)*M$5," ")</f>
        <v xml:space="preserve"> </v>
      </c>
      <c r="N51" s="62" t="str">
        <f>IFERROR(VLOOKUP(Women[[#This Row],[TS ES O 11.06.23 Rang]],$BC$8:$BD$65,2,0)*N$5," ")</f>
        <v xml:space="preserve"> </v>
      </c>
      <c r="O51" s="62" t="str">
        <f>IFERROR(VLOOKUP(Women[[#This Row],[TS SH O 24.06.23 Rang]],$BC$8:$BD$65,2,0)*O$5," ")</f>
        <v xml:space="preserve"> </v>
      </c>
      <c r="P51" s="52" t="str">
        <f>IFERROR(VLOOKUP(Women[[#This Row],[TS SH W 24.06.232]],$AZ$8:$BA$65,2,0)*P$5," ")</f>
        <v xml:space="preserve"> </v>
      </c>
      <c r="Q51" s="62" t="str">
        <f>IFERROR(VLOOKUP(Women[[#This Row],[TS LU O/A 1.7.23 R]],$BC$8:$BD$65,2,0)*Q$5," ")</f>
        <v xml:space="preserve"> </v>
      </c>
      <c r="R51" s="62" t="str">
        <f>IFERROR(VLOOKUP(Women[[#This Row],[TS ZH O/A 8.7.232]],$BC$8:$BD$65,2,0)*R$5," ")</f>
        <v xml:space="preserve"> </v>
      </c>
      <c r="S51" s="52" t="str">
        <f>IFERROR(VLOOKUP(Women[[#This Row],[TS ZH W 8.7.23]],$AZ$7:$BA$64,2,0)*S$5," ")</f>
        <v xml:space="preserve"> </v>
      </c>
      <c r="T51" s="52">
        <f>IFERROR(VLOOKUP(Women[[#This Row],[TS BA W 12.08.23 R]],$AZ$7:$BA$64,2,0)*T$5," ")</f>
        <v>400</v>
      </c>
      <c r="U51" s="62" t="str">
        <f>IFERROR(VLOOKUP(Women[[#This Row],[TS BA O A 12.08.23 R2]],$BC$7:$BD$64,2,0)*U$5," ")</f>
        <v xml:space="preserve"> </v>
      </c>
      <c r="V51" s="62" t="str">
        <f>IFERROR(VLOOKUP(Women[[#This Row],[SM LT O A 2.9.23 R]],$BC$7:$BD$64,2,0)*V$5," ")</f>
        <v xml:space="preserve"> </v>
      </c>
      <c r="W51" s="52" t="str">
        <f>IFERROR(VLOOKUP(Women[[#This Row],[SM LT W 2.9.23 R]],$AZ$7:$BA$64,2,0)*W$5," ")</f>
        <v xml:space="preserve"> </v>
      </c>
      <c r="X51" s="62" t="str">
        <f>IFERROR(VLOOKUP(Women[[#This Row],[TS SH O 13.1.24 R]],$BC$7:$BD$64,2,0)*X$5," ")</f>
        <v xml:space="preserve"> </v>
      </c>
      <c r="Y51" s="52" t="str">
        <f>IFERROR(VLOOKUP(Women[[#This Row],[TS ZH W 6.1.242]],$AZ$7:$BA$64,2,0)*Y$5," ")</f>
        <v xml:space="preserve"> </v>
      </c>
      <c r="Z51" s="62" t="str">
        <f>IFERROR(VLOOKUP(Women[[#This Row],[TS SH O 13.1.24 R]],$BC$7:$BD$64,2,0)*Z$5," ")</f>
        <v xml:space="preserve"> </v>
      </c>
      <c r="AA51" s="52" t="str">
        <f>IFERROR(VLOOKUP(Women[[#This Row],[TS SH W 13.1.24 R]],$AZ$7:$BA$64,2,0)*AA$5," ")</f>
        <v xml:space="preserve"> </v>
      </c>
      <c r="AB51" s="62" t="str">
        <f>IFERROR(VLOOKUP(Women[[#This Row],[TS SH O 13.1.24 R]],$BC$7:$BD$64,2,0)*AB$5," ")</f>
        <v xml:space="preserve"> </v>
      </c>
      <c r="AC51">
        <v>0</v>
      </c>
      <c r="AD51">
        <v>0</v>
      </c>
      <c r="AE51">
        <v>0</v>
      </c>
      <c r="AF51" s="65"/>
      <c r="AG51" s="63"/>
      <c r="AH51" s="65"/>
      <c r="AI51" s="65"/>
      <c r="AJ51" s="63"/>
      <c r="AK51" s="65"/>
      <c r="AL51" s="65"/>
      <c r="AM51" s="63"/>
      <c r="AN51" s="63">
        <v>7</v>
      </c>
      <c r="AO51" s="65"/>
      <c r="AP51" s="65"/>
      <c r="AQ51" s="63"/>
      <c r="AR51" s="65"/>
      <c r="AS51" s="63"/>
      <c r="AT51" s="65"/>
      <c r="AU51" s="63"/>
      <c r="AV51" s="65"/>
      <c r="AZ51" s="23">
        <v>44</v>
      </c>
      <c r="BA51" s="25">
        <v>37.5</v>
      </c>
      <c r="BC51" s="25">
        <v>44</v>
      </c>
      <c r="BD51" s="25">
        <v>75</v>
      </c>
    </row>
    <row r="52" spans="1:57">
      <c r="A52" s="53">
        <f>RANK(Women[[#This Row],[PR Punkte]],Women[PR Punkte],0)</f>
        <v>46</v>
      </c>
      <c r="B52">
        <f>IF(Women[[#This Row],[PR Rang beim letzten Turnier]]&gt;Women[[#This Row],[PR Rang]],1,IF(Women[[#This Row],[PR Rang]]=Women[[#This Row],[PR Rang beim letzten Turnier]],0,-1))</f>
        <v>0</v>
      </c>
      <c r="C52" s="53">
        <f>RANK(Women[[#This Row],[PR Punkte]],Women[PR Punkte],0)</f>
        <v>46</v>
      </c>
      <c r="D52" t="s">
        <v>848</v>
      </c>
      <c r="E52" t="s">
        <v>17</v>
      </c>
      <c r="F52" s="52">
        <f>SUM(Women[[#This Row],[PR 1]:[PR 3]])</f>
        <v>390</v>
      </c>
      <c r="G52" s="52">
        <f>LARGE(Women[[#This Row],[TS SG O 29.04.23]:[PR3]],1)</f>
        <v>390</v>
      </c>
      <c r="H52" s="52">
        <f>LARGE(Women[[#This Row],[TS SG O 29.04.23]:[PR3]],2)</f>
        <v>0</v>
      </c>
      <c r="I52" s="52">
        <f>LARGE(Women[[#This Row],[TS SG O 29.04.23]:[PR3]],3)</f>
        <v>0</v>
      </c>
      <c r="J52" s="1">
        <f t="shared" si="2"/>
        <v>46</v>
      </c>
      <c r="K52" s="52">
        <f t="shared" si="3"/>
        <v>390</v>
      </c>
      <c r="L52" s="62" t="str">
        <f>IFERROR(VLOOKUP(Women[[#This Row],[TS SG O 29.04.23 Rang]],$BC$7:$BD$64,2,0)*L$5," ")</f>
        <v xml:space="preserve"> </v>
      </c>
      <c r="M52" s="52" t="str">
        <f>IFERROR(VLOOKUP(Women[[#This Row],[TS SG W 29.04.23]],$AZ$7:$BA$64,2,0)*M$5," ")</f>
        <v xml:space="preserve"> </v>
      </c>
      <c r="N52" s="62" t="str">
        <f>IFERROR(VLOOKUP(Women[[#This Row],[TS ES O 11.06.23 Rang]],$BC$7:$BD$64,2,0)*N$5," ")</f>
        <v xml:space="preserve"> </v>
      </c>
      <c r="O52" s="62" t="str">
        <f>IFERROR(VLOOKUP(Women[[#This Row],[TS SH O 24.06.23 Rang]],$BC$7:$BD$64,2,0)*O$5," ")</f>
        <v xml:space="preserve"> </v>
      </c>
      <c r="P52" s="52">
        <f>IFERROR(VLOOKUP(Women[[#This Row],[TS SH W 24.06.232]],$AZ$7:$BA$64,2,0)*P$5," ")</f>
        <v>390</v>
      </c>
      <c r="Q52" s="62" t="str">
        <f>IFERROR(VLOOKUP(Women[[#This Row],[TS LU O/A 1.7.23 R]],$BC$7:$BD$64,2,0)*Q$5," ")</f>
        <v xml:space="preserve"> </v>
      </c>
      <c r="R52" s="62" t="str">
        <f>IFERROR(VLOOKUP(Women[[#This Row],[TS ZH O/A 8.7.232]],$BC$7:$BD$64,2,0)*R$5," ")</f>
        <v xml:space="preserve"> </v>
      </c>
      <c r="S52" s="52" t="str">
        <f>IFERROR(VLOOKUP(Women[[#This Row],[TS ZH W 8.7.23]],$AZ$7:$BA$64,2,0)*S$5," ")</f>
        <v xml:space="preserve"> </v>
      </c>
      <c r="T52" s="52" t="str">
        <f>IFERROR(VLOOKUP(Women[[#This Row],[TS BA W 12.08.23 R]],$AZ$7:$BA$64,2,0)*T$5," ")</f>
        <v xml:space="preserve"> </v>
      </c>
      <c r="U52" s="62" t="str">
        <f>IFERROR(VLOOKUP(Women[[#This Row],[TS BA O A 12.08.23 R2]],$BC$7:$BD$64,2,0)*U$5," ")</f>
        <v xml:space="preserve"> </v>
      </c>
      <c r="V52" s="62" t="str">
        <f>IFERROR(VLOOKUP(Women[[#This Row],[SM LT O A 2.9.23 R]],$BC$7:$BD$64,2,0)*V$5," ")</f>
        <v xml:space="preserve"> </v>
      </c>
      <c r="W52" s="52" t="str">
        <f>IFERROR(VLOOKUP(Women[[#This Row],[SM LT W 2.9.23 R]],$AZ$7:$BA$64,2,0)*W$5," ")</f>
        <v xml:space="preserve"> </v>
      </c>
      <c r="X52" s="62" t="str">
        <f>IFERROR(VLOOKUP(Women[[#This Row],[TS SH O 13.1.24 R]],$BC$7:$BD$64,2,0)*X$5," ")</f>
        <v xml:space="preserve"> </v>
      </c>
      <c r="Y52" s="52" t="str">
        <f>IFERROR(VLOOKUP(Women[[#This Row],[TS ZH W 6.1.242]],$AZ$7:$BA$64,2,0)*Y$5," ")</f>
        <v xml:space="preserve"> </v>
      </c>
      <c r="Z52" s="62" t="str">
        <f>IFERROR(VLOOKUP(Women[[#This Row],[TS SH O 13.1.24 R]],$BC$7:$BD$64,2,0)*Z$5," ")</f>
        <v xml:space="preserve"> </v>
      </c>
      <c r="AA52" s="52" t="str">
        <f>IFERROR(VLOOKUP(Women[[#This Row],[TS SH W 13.1.24 R]],$AZ$7:$BA$64,2,0)*AA$5," ")</f>
        <v xml:space="preserve"> </v>
      </c>
      <c r="AB52" s="62" t="str">
        <f>IFERROR(VLOOKUP(Women[[#This Row],[TS SH O 13.1.24 R]],$BC$7:$BD$64,2,0)*AB$5," ")</f>
        <v xml:space="preserve"> </v>
      </c>
      <c r="AC52">
        <v>0</v>
      </c>
      <c r="AD52">
        <v>0</v>
      </c>
      <c r="AE52">
        <v>0</v>
      </c>
      <c r="AF52" s="65"/>
      <c r="AG52" s="63"/>
      <c r="AH52" s="65"/>
      <c r="AI52" s="65"/>
      <c r="AJ52" s="63">
        <v>5</v>
      </c>
      <c r="AK52" s="65"/>
      <c r="AL52" s="65"/>
      <c r="AM52" s="63"/>
      <c r="AN52" s="63"/>
      <c r="AO52" s="65"/>
      <c r="AP52" s="65"/>
      <c r="AQ52" s="63"/>
      <c r="AR52" s="65"/>
      <c r="AS52" s="63"/>
      <c r="AT52" s="65"/>
      <c r="AU52" s="63"/>
      <c r="AV52" s="65"/>
      <c r="AZ52" s="23">
        <v>46</v>
      </c>
      <c r="BA52" s="25">
        <v>37.5</v>
      </c>
      <c r="BC52" s="25">
        <v>46</v>
      </c>
      <c r="BD52" s="25">
        <v>75</v>
      </c>
    </row>
    <row r="53" spans="1:57">
      <c r="A53" s="53">
        <f>RANK(Women[[#This Row],[PR Punkte]],Women[PR Punkte],0)</f>
        <v>46</v>
      </c>
      <c r="B53">
        <f>IF(Women[[#This Row],[PR Rang beim letzten Turnier]]&gt;Women[[#This Row],[PR Rang]],1,IF(Women[[#This Row],[PR Rang]]=Women[[#This Row],[PR Rang beim letzten Turnier]],0,-1))</f>
        <v>0</v>
      </c>
      <c r="C53" s="53">
        <f>RANK(Women[[#This Row],[PR Punkte]],Women[PR Punkte],0)</f>
        <v>46</v>
      </c>
      <c r="D53" t="s">
        <v>849</v>
      </c>
      <c r="E53" t="s">
        <v>17</v>
      </c>
      <c r="F53" s="52">
        <f>SUM(Women[[#This Row],[PR 1]:[PR 3]])</f>
        <v>390</v>
      </c>
      <c r="G53" s="52">
        <f>LARGE(Women[[#This Row],[TS SG O 29.04.23]:[PR3]],1)</f>
        <v>390</v>
      </c>
      <c r="H53" s="52">
        <f>LARGE(Women[[#This Row],[TS SG O 29.04.23]:[PR3]],2)</f>
        <v>0</v>
      </c>
      <c r="I53" s="52">
        <f>LARGE(Women[[#This Row],[TS SG O 29.04.23]:[PR3]],3)</f>
        <v>0</v>
      </c>
      <c r="J53" s="1">
        <f t="shared" si="2"/>
        <v>46</v>
      </c>
      <c r="K53" s="52">
        <f t="shared" si="3"/>
        <v>390</v>
      </c>
      <c r="L53" s="62" t="str">
        <f>IFERROR(VLOOKUP(Women[[#This Row],[TS SG O 29.04.23 Rang]],$BC$7:$BD$64,2,0)*L$5," ")</f>
        <v xml:space="preserve"> </v>
      </c>
      <c r="M53" s="52" t="str">
        <f>IFERROR(VLOOKUP(Women[[#This Row],[TS SG W 29.04.23]],$AZ$7:$BA$64,2,0)*M$5," ")</f>
        <v xml:space="preserve"> </v>
      </c>
      <c r="N53" s="62" t="str">
        <f>IFERROR(VLOOKUP(Women[[#This Row],[TS ES O 11.06.23 Rang]],$BC$7:$BD$64,2,0)*N$5," ")</f>
        <v xml:space="preserve"> </v>
      </c>
      <c r="O53" s="62" t="str">
        <f>IFERROR(VLOOKUP(Women[[#This Row],[TS SH O 24.06.23 Rang]],$BC$7:$BD$64,2,0)*O$5," ")</f>
        <v xml:space="preserve"> </v>
      </c>
      <c r="P53" s="52">
        <f>IFERROR(VLOOKUP(Women[[#This Row],[TS SH W 24.06.232]],$AZ$7:$BA$64,2,0)*P$5," ")</f>
        <v>390</v>
      </c>
      <c r="Q53" s="62" t="str">
        <f>IFERROR(VLOOKUP(Women[[#This Row],[TS LU O/A 1.7.23 R]],$BC$7:$BD$64,2,0)*Q$5," ")</f>
        <v xml:space="preserve"> </v>
      </c>
      <c r="R53" s="62" t="str">
        <f>IFERROR(VLOOKUP(Women[[#This Row],[TS ZH O/A 8.7.232]],$BC$7:$BD$64,2,0)*R$5," ")</f>
        <v xml:space="preserve"> </v>
      </c>
      <c r="S53" s="52" t="str">
        <f>IFERROR(VLOOKUP(Women[[#This Row],[TS ZH W 8.7.23]],$AZ$7:$BA$64,2,0)*S$5," ")</f>
        <v xml:space="preserve"> </v>
      </c>
      <c r="T53" s="52" t="str">
        <f>IFERROR(VLOOKUP(Women[[#This Row],[TS BA W 12.08.23 R]],$AZ$7:$BA$64,2,0)*T$5," ")</f>
        <v xml:space="preserve"> </v>
      </c>
      <c r="U53" s="62" t="str">
        <f>IFERROR(VLOOKUP(Women[[#This Row],[TS BA O A 12.08.23 R2]],$BC$7:$BD$64,2,0)*U$5," ")</f>
        <v xml:space="preserve"> </v>
      </c>
      <c r="V53" s="62" t="str">
        <f>IFERROR(VLOOKUP(Women[[#This Row],[SM LT O A 2.9.23 R]],$BC$7:$BD$64,2,0)*V$5," ")</f>
        <v xml:space="preserve"> </v>
      </c>
      <c r="W53" s="52" t="str">
        <f>IFERROR(VLOOKUP(Women[[#This Row],[SM LT W 2.9.23 R]],$AZ$7:$BA$64,2,0)*W$5," ")</f>
        <v xml:space="preserve"> </v>
      </c>
      <c r="X53" s="62" t="str">
        <f>IFERROR(VLOOKUP(Women[[#This Row],[TS SH O 13.1.24 R]],$BC$7:$BD$64,2,0)*X$5," ")</f>
        <v xml:space="preserve"> </v>
      </c>
      <c r="Y53" s="52" t="str">
        <f>IFERROR(VLOOKUP(Women[[#This Row],[TS ZH W 6.1.242]],$AZ$7:$BA$64,2,0)*Y$5," ")</f>
        <v xml:space="preserve"> </v>
      </c>
      <c r="Z53" s="62" t="str">
        <f>IFERROR(VLOOKUP(Women[[#This Row],[TS SH O 13.1.24 R]],$BC$7:$BD$64,2,0)*Z$5," ")</f>
        <v xml:space="preserve"> </v>
      </c>
      <c r="AA53" s="52" t="str">
        <f>IFERROR(VLOOKUP(Women[[#This Row],[TS SH W 13.1.24 R]],$AZ$7:$BA$64,2,0)*AA$5," ")</f>
        <v xml:space="preserve"> </v>
      </c>
      <c r="AB53" s="62" t="str">
        <f>IFERROR(VLOOKUP(Women[[#This Row],[TS SH O 13.1.24 R]],$BC$7:$BD$64,2,0)*AB$5," ")</f>
        <v xml:space="preserve"> </v>
      </c>
      <c r="AC53">
        <v>0</v>
      </c>
      <c r="AD53">
        <v>0</v>
      </c>
      <c r="AE53">
        <v>0</v>
      </c>
      <c r="AF53" s="65"/>
      <c r="AG53" s="63"/>
      <c r="AH53" s="65"/>
      <c r="AI53" s="65"/>
      <c r="AJ53" s="63">
        <v>5</v>
      </c>
      <c r="AK53" s="65"/>
      <c r="AL53" s="65"/>
      <c r="AM53" s="63"/>
      <c r="AN53" s="63"/>
      <c r="AO53" s="65"/>
      <c r="AP53" s="65"/>
      <c r="AQ53" s="63"/>
      <c r="AR53" s="65"/>
      <c r="AS53" s="63"/>
      <c r="AT53" s="65"/>
      <c r="AU53" s="63"/>
      <c r="AV53" s="65"/>
      <c r="AZ53" s="23">
        <v>47</v>
      </c>
      <c r="BA53" s="25">
        <v>37.5</v>
      </c>
      <c r="BC53" s="25">
        <v>47</v>
      </c>
      <c r="BD53" s="25">
        <v>75</v>
      </c>
    </row>
    <row r="54" spans="1:57">
      <c r="A54" s="53">
        <f>RANK(Women[[#This Row],[PR Punkte]],Women[PR Punkte],0)</f>
        <v>48</v>
      </c>
      <c r="B54">
        <f>IF(Women[[#This Row],[PR Rang beim letzten Turnier]]&gt;Women[[#This Row],[PR Rang]],1,IF(Women[[#This Row],[PR Rang]]=Women[[#This Row],[PR Rang beim letzten Turnier]],0,-1))</f>
        <v>0</v>
      </c>
      <c r="C54" s="53">
        <f>RANK(Women[[#This Row],[PR Punkte]],Women[PR Punkte],0)</f>
        <v>48</v>
      </c>
      <c r="D54" t="s">
        <v>638</v>
      </c>
      <c r="E54" t="s">
        <v>17</v>
      </c>
      <c r="F54" s="52">
        <f>SUM(Women[[#This Row],[PR 1]:[PR 3]])</f>
        <v>375</v>
      </c>
      <c r="G54" s="52">
        <f>LARGE(Women[[#This Row],[TS SG O 29.04.23]:[PR3]],1)</f>
        <v>375</v>
      </c>
      <c r="H54" s="52">
        <f>LARGE(Women[[#This Row],[TS SG O 29.04.23]:[PR3]],2)</f>
        <v>0</v>
      </c>
      <c r="I54" s="52">
        <f>LARGE(Women[[#This Row],[TS SG O 29.04.23]:[PR3]],3)</f>
        <v>0</v>
      </c>
      <c r="J54" s="1">
        <f t="shared" si="2"/>
        <v>48</v>
      </c>
      <c r="K54" s="52">
        <f t="shared" si="3"/>
        <v>375</v>
      </c>
      <c r="L54" s="62" t="str">
        <f>IFERROR(VLOOKUP(Women[[#This Row],[TS SG O 29.04.23 Rang]],$BC$7:$BD$64,2,0)*L$5," ")</f>
        <v xml:space="preserve"> </v>
      </c>
      <c r="M54" s="52">
        <f>IFERROR(VLOOKUP(Women[[#This Row],[TS SG W 29.04.23]],$AZ$7:$BA$64,2,0)*M$5," ")</f>
        <v>375</v>
      </c>
      <c r="N54" s="62" t="str">
        <f>IFERROR(VLOOKUP(Women[[#This Row],[TS ES O 11.06.23 Rang]],$BC$7:$BD$64,2,0)*N$5," ")</f>
        <v xml:space="preserve"> </v>
      </c>
      <c r="O54" s="62" t="str">
        <f>IFERROR(VLOOKUP(Women[[#This Row],[TS SH O 24.06.23 Rang]],$BC$7:$BD$64,2,0)*O$5," ")</f>
        <v xml:space="preserve"> </v>
      </c>
      <c r="P54" s="52" t="str">
        <f>IFERROR(VLOOKUP(Women[[#This Row],[TS SH W 24.06.232]],$AZ$7:$BA$64,2,0)*P$5," ")</f>
        <v xml:space="preserve"> </v>
      </c>
      <c r="Q54" s="62" t="str">
        <f>IFERROR(VLOOKUP(Women[[#This Row],[TS LU O/A 1.7.23 R]],$BC$7:$BD$64,2,0)*Q$5," ")</f>
        <v xml:space="preserve"> </v>
      </c>
      <c r="R54" s="62" t="str">
        <f>IFERROR(VLOOKUP(Women[[#This Row],[TS ZH O/A 8.7.232]],$BC$7:$BD$64,2,0)*R$5," ")</f>
        <v xml:space="preserve"> </v>
      </c>
      <c r="S54" s="52" t="str">
        <f>IFERROR(VLOOKUP(Women[[#This Row],[TS ZH W 8.7.23]],$AZ$7:$BA$64,2,0)*S$5," ")</f>
        <v xml:space="preserve"> </v>
      </c>
      <c r="T54" s="52" t="str">
        <f>IFERROR(VLOOKUP(Women[[#This Row],[TS BA W 12.08.23 R]],$AZ$7:$BA$64,2,0)*T$5," ")</f>
        <v xml:space="preserve"> </v>
      </c>
      <c r="U54" s="62" t="str">
        <f>IFERROR(VLOOKUP(Women[[#This Row],[TS BA O A 12.08.23 R2]],$BC$7:$BD$64,2,0)*U$5," ")</f>
        <v xml:space="preserve"> </v>
      </c>
      <c r="V54" s="62" t="str">
        <f>IFERROR(VLOOKUP(Women[[#This Row],[SM LT O A 2.9.23 R]],$BC$7:$BD$64,2,0)*V$5," ")</f>
        <v xml:space="preserve"> </v>
      </c>
      <c r="W54" s="52" t="str">
        <f>IFERROR(VLOOKUP(Women[[#This Row],[SM LT W 2.9.23 R]],$AZ$7:$BA$64,2,0)*W$5," ")</f>
        <v xml:space="preserve"> </v>
      </c>
      <c r="X54" s="62" t="str">
        <f>IFERROR(VLOOKUP(Women[[#This Row],[TS SH O 13.1.24 R]],$BC$7:$BD$64,2,0)*X$5," ")</f>
        <v xml:space="preserve"> </v>
      </c>
      <c r="Y54" s="52" t="str">
        <f>IFERROR(VLOOKUP(Women[[#This Row],[TS ZH W 6.1.242]],$AZ$7:$BA$64,2,0)*Y$5," ")</f>
        <v xml:space="preserve"> </v>
      </c>
      <c r="Z54" s="62" t="str">
        <f>IFERROR(VLOOKUP(Women[[#This Row],[TS SH O 13.1.24 R]],$BC$7:$BD$64,2,0)*Z$5," ")</f>
        <v xml:space="preserve"> </v>
      </c>
      <c r="AA54" s="52" t="str">
        <f>IFERROR(VLOOKUP(Women[[#This Row],[TS SH W 13.1.24 R]],$AZ$7:$BA$64,2,0)*AA$5," ")</f>
        <v xml:space="preserve"> </v>
      </c>
      <c r="AB54" s="62" t="str">
        <f>IFERROR(VLOOKUP(Women[[#This Row],[TS SH O 13.1.24 R]],$BC$7:$BD$64,2,0)*AB$5," ")</f>
        <v xml:space="preserve"> </v>
      </c>
      <c r="AC54">
        <v>0</v>
      </c>
      <c r="AD54">
        <v>0</v>
      </c>
      <c r="AE54">
        <v>0</v>
      </c>
      <c r="AF54" s="65"/>
      <c r="AG54" s="63">
        <v>5</v>
      </c>
      <c r="AH54" s="65"/>
      <c r="AI54" s="65"/>
      <c r="AJ54" s="63"/>
      <c r="AK54" s="65"/>
      <c r="AL54" s="65"/>
      <c r="AM54" s="63"/>
      <c r="AN54" s="63"/>
      <c r="AO54" s="65"/>
      <c r="AP54" s="65"/>
      <c r="AQ54" s="63"/>
      <c r="AR54" s="65"/>
      <c r="AS54" s="63"/>
      <c r="AT54" s="65"/>
      <c r="AU54" s="63"/>
      <c r="AV54" s="65"/>
      <c r="AZ54" s="23">
        <v>48</v>
      </c>
      <c r="BA54" s="25">
        <v>37.5</v>
      </c>
      <c r="BC54" s="25">
        <v>48</v>
      </c>
      <c r="BD54" s="25">
        <v>75</v>
      </c>
    </row>
    <row r="55" spans="1:57">
      <c r="A55" s="152">
        <f>RANK(Women[[#This Row],[PR Punkte]],Women[PR Punkte],0)</f>
        <v>49</v>
      </c>
      <c r="B55" s="151">
        <f>IF(Women[[#This Row],[PR Rang beim letzten Turnier]]&gt;Women[[#This Row],[PR Rang]],1,IF(Women[[#This Row],[PR Rang]]=Women[[#This Row],[PR Rang beim letzten Turnier]],0,-1))</f>
        <v>0</v>
      </c>
      <c r="C55" s="152">
        <f>RANK(Women[[#This Row],[PR Punkte]],Women[PR Punkte],0)</f>
        <v>49</v>
      </c>
      <c r="D55" s="151" t="s">
        <v>725</v>
      </c>
      <c r="E55" t="s">
        <v>17</v>
      </c>
      <c r="F55" s="52">
        <f>SUM(Women[[#This Row],[PR 1]:[PR 3]])</f>
        <v>324</v>
      </c>
      <c r="G55" s="52">
        <f>LARGE(Women[[#This Row],[TS SG O 29.04.23]:[PR3]],1)</f>
        <v>324</v>
      </c>
      <c r="H55" s="52">
        <f>LARGE(Women[[#This Row],[TS SG O 29.04.23]:[PR3]],2)</f>
        <v>0</v>
      </c>
      <c r="I55" s="52">
        <f>LARGE(Women[[#This Row],[TS SG O 29.04.23]:[PR3]],3)</f>
        <v>0</v>
      </c>
      <c r="J55" s="1">
        <f t="shared" si="2"/>
        <v>49</v>
      </c>
      <c r="K55" s="52">
        <f t="shared" si="3"/>
        <v>324</v>
      </c>
      <c r="L55" s="62" t="str">
        <f>IFERROR(VLOOKUP(Women[[#This Row],[TS SG O 29.04.23 Rang]],$BC$7:$BD$64,2,0)*L$5," ")</f>
        <v xml:space="preserve"> </v>
      </c>
      <c r="M55" s="52" t="str">
        <f>IFERROR(VLOOKUP(Women[[#This Row],[TS SG W 29.04.23]],$AZ$7:$BA$64,2,0)*M$5," ")</f>
        <v xml:space="preserve"> </v>
      </c>
      <c r="N55" s="62" t="str">
        <f>IFERROR(VLOOKUP(Women[[#This Row],[TS ES O 11.06.23 Rang]],$BC$7:$BD$64,2,0)*N$5," ")</f>
        <v xml:space="preserve"> </v>
      </c>
      <c r="O55" s="62" t="str">
        <f>IFERROR(VLOOKUP(Women[[#This Row],[TS SH O 24.06.23 Rang]],$BC$7:$BD$64,2,0)*O$5," ")</f>
        <v xml:space="preserve"> </v>
      </c>
      <c r="P55" s="52" t="str">
        <f>IFERROR(VLOOKUP(Women[[#This Row],[TS SH W 24.06.232]],$AZ$7:$BA$64,2,0)*P$5," ")</f>
        <v xml:space="preserve"> </v>
      </c>
      <c r="Q55" s="62" t="str">
        <f>IFERROR(VLOOKUP(Women[[#This Row],[TS LU O/A 1.7.23 R]],$BC$7:$BD$64,2,0)*Q$5," ")</f>
        <v xml:space="preserve"> </v>
      </c>
      <c r="R55" s="62" t="str">
        <f>IFERROR(VLOOKUP(Women[[#This Row],[TS ZH O/A 8.7.232]],$BC$7:$BD$64,2,0)*R$5," ")</f>
        <v xml:space="preserve"> </v>
      </c>
      <c r="S55" s="52" t="str">
        <f>IFERROR(VLOOKUP(Women[[#This Row],[TS ZH W 8.7.23]],$AZ$7:$BA$64,2,0)*S$5," ")</f>
        <v xml:space="preserve"> </v>
      </c>
      <c r="T55" s="52" t="str">
        <f>IFERROR(VLOOKUP(Women[[#This Row],[TS BA W 12.08.23 R]],$AZ$7:$BA$64,2,0)*T$5," ")</f>
        <v xml:space="preserve"> </v>
      </c>
      <c r="U55" s="62" t="str">
        <f>IFERROR(VLOOKUP(Women[[#This Row],[TS BA O A 12.08.23 R2]],$BC$7:$BD$64,2,0)*U$5," ")</f>
        <v xml:space="preserve"> </v>
      </c>
      <c r="V55" s="62" t="str">
        <f>IFERROR(VLOOKUP(Women[[#This Row],[SM LT O A 2.9.23 R]],$BC$7:$BD$64,2,0)*V$5," ")</f>
        <v xml:space="preserve"> </v>
      </c>
      <c r="W55" s="52" t="str">
        <f>IFERROR(VLOOKUP(Women[[#This Row],[SM LT W 2.9.23 R]],$AZ$7:$BA$64,2,0)*W$5," ")</f>
        <v xml:space="preserve"> </v>
      </c>
      <c r="X55" s="62" t="str">
        <f>IFERROR(VLOOKUP(Women[[#This Row],[TS SH O 13.1.24 R]],$BC$7:$BD$64,2,0)*X$5," ")</f>
        <v xml:space="preserve"> </v>
      </c>
      <c r="Y55" s="52" t="str">
        <f>IFERROR(VLOOKUP(Women[[#This Row],[TS ZH W 6.1.242]],$AZ$7:$BA$64,2,0)*Y$5," ")</f>
        <v xml:space="preserve"> </v>
      </c>
      <c r="Z55" s="62" t="str">
        <f>IFERROR(VLOOKUP(Women[[#This Row],[TS SH O 13.1.24 R]],$BC$7:$BD$64,2,0)*Z$5," ")</f>
        <v xml:space="preserve"> </v>
      </c>
      <c r="AA55" s="52">
        <f>IFERROR(VLOOKUP(Women[[#This Row],[TS SH W 13.1.24 R]],$AZ$7:$BA$64,2,0)*AA$5," ")</f>
        <v>324</v>
      </c>
      <c r="AB55" s="62" t="str">
        <f>IFERROR(VLOOKUP(Women[[#This Row],[TS SH O 13.1.24 R]],$BC$7:$BD$64,2,0)*AB$5," ")</f>
        <v xml:space="preserve"> </v>
      </c>
      <c r="AC55">
        <v>0</v>
      </c>
      <c r="AD55">
        <v>0</v>
      </c>
      <c r="AE55">
        <v>0</v>
      </c>
      <c r="AF55" s="65"/>
      <c r="AG55" s="63"/>
      <c r="AH55" s="65"/>
      <c r="AI55" s="65"/>
      <c r="AJ55" s="63"/>
      <c r="AK55" s="65"/>
      <c r="AL55" s="65"/>
      <c r="AM55" s="63"/>
      <c r="AN55" s="63"/>
      <c r="AO55" s="65"/>
      <c r="AP55" s="65"/>
      <c r="AQ55" s="63"/>
      <c r="AR55" s="65"/>
      <c r="AS55" s="63"/>
      <c r="AT55" s="65"/>
      <c r="AU55" s="63">
        <v>7</v>
      </c>
      <c r="AV55" s="65"/>
      <c r="AZ55" s="23">
        <v>49</v>
      </c>
      <c r="BA55" s="25">
        <v>37.5</v>
      </c>
      <c r="BC55" s="25">
        <v>49</v>
      </c>
      <c r="BD55" s="25">
        <v>75</v>
      </c>
    </row>
    <row r="56" spans="1:57">
      <c r="A56" s="152">
        <f>RANK(Women[[#This Row],[PR Punkte]],Women[PR Punkte],0)</f>
        <v>49</v>
      </c>
      <c r="B56" s="151">
        <f>IF(Women[[#This Row],[PR Rang beim letzten Turnier]]&gt;Women[[#This Row],[PR Rang]],1,IF(Women[[#This Row],[PR Rang]]=Women[[#This Row],[PR Rang beim letzten Turnier]],0,-1))</f>
        <v>0</v>
      </c>
      <c r="C56" s="152">
        <f>RANK(Women[[#This Row],[PR Punkte]],Women[PR Punkte],0)</f>
        <v>49</v>
      </c>
      <c r="D56" s="151" t="s">
        <v>1058</v>
      </c>
      <c r="E56" t="s">
        <v>17</v>
      </c>
      <c r="F56" s="52">
        <f>SUM(Women[[#This Row],[PR 1]:[PR 3]])</f>
        <v>324</v>
      </c>
      <c r="G56" s="52">
        <f>LARGE(Women[[#This Row],[TS SG O 29.04.23]:[PR3]],1)</f>
        <v>324</v>
      </c>
      <c r="H56" s="52">
        <f>LARGE(Women[[#This Row],[TS SG O 29.04.23]:[PR3]],2)</f>
        <v>0</v>
      </c>
      <c r="I56" s="52">
        <f>LARGE(Women[[#This Row],[TS SG O 29.04.23]:[PR3]],3)</f>
        <v>0</v>
      </c>
      <c r="J56" s="1">
        <f t="shared" si="2"/>
        <v>49</v>
      </c>
      <c r="K56" s="52">
        <f t="shared" si="3"/>
        <v>324</v>
      </c>
      <c r="L56" s="62" t="str">
        <f>IFERROR(VLOOKUP(Women[[#This Row],[TS SG O 29.04.23 Rang]],$BC$7:$BD$64,2,0)*L$5," ")</f>
        <v xml:space="preserve"> </v>
      </c>
      <c r="M56" s="52" t="str">
        <f>IFERROR(VLOOKUP(Women[[#This Row],[TS SG W 29.04.23]],$AZ$7:$BA$64,2,0)*M$5," ")</f>
        <v xml:space="preserve"> </v>
      </c>
      <c r="N56" s="62" t="str">
        <f>IFERROR(VLOOKUP(Women[[#This Row],[TS ES O 11.06.23 Rang]],$BC$7:$BD$64,2,0)*N$5," ")</f>
        <v xml:space="preserve"> </v>
      </c>
      <c r="O56" s="62" t="str">
        <f>IFERROR(VLOOKUP(Women[[#This Row],[TS SH O 24.06.23 Rang]],$BC$7:$BD$64,2,0)*O$5," ")</f>
        <v xml:space="preserve"> </v>
      </c>
      <c r="P56" s="52" t="str">
        <f>IFERROR(VLOOKUP(Women[[#This Row],[TS SH W 24.06.232]],$AZ$7:$BA$64,2,0)*P$5," ")</f>
        <v xml:space="preserve"> </v>
      </c>
      <c r="Q56" s="62" t="str">
        <f>IFERROR(VLOOKUP(Women[[#This Row],[TS LU O/A 1.7.23 R]],$BC$7:$BD$64,2,0)*Q$5," ")</f>
        <v xml:space="preserve"> </v>
      </c>
      <c r="R56" s="62" t="str">
        <f>IFERROR(VLOOKUP(Women[[#This Row],[TS ZH O/A 8.7.232]],$BC$7:$BD$64,2,0)*R$5," ")</f>
        <v xml:space="preserve"> </v>
      </c>
      <c r="S56" s="52" t="str">
        <f>IFERROR(VLOOKUP(Women[[#This Row],[TS ZH W 8.7.23]],$AZ$7:$BA$64,2,0)*S$5," ")</f>
        <v xml:space="preserve"> </v>
      </c>
      <c r="T56" s="52" t="str">
        <f>IFERROR(VLOOKUP(Women[[#This Row],[TS BA W 12.08.23 R]],$AZ$7:$BA$64,2,0)*T$5," ")</f>
        <v xml:space="preserve"> </v>
      </c>
      <c r="U56" s="62" t="str">
        <f>IFERROR(VLOOKUP(Women[[#This Row],[TS BA O A 12.08.23 R2]],$BC$7:$BD$64,2,0)*U$5," ")</f>
        <v xml:space="preserve"> </v>
      </c>
      <c r="V56" s="62" t="str">
        <f>IFERROR(VLOOKUP(Women[[#This Row],[SM LT O A 2.9.23 R]],$BC$7:$BD$64,2,0)*V$5," ")</f>
        <v xml:space="preserve"> </v>
      </c>
      <c r="W56" s="52" t="str">
        <f>IFERROR(VLOOKUP(Women[[#This Row],[SM LT W 2.9.23 R]],$AZ$7:$BA$64,2,0)*W$5," ")</f>
        <v xml:space="preserve"> </v>
      </c>
      <c r="X56" s="62" t="str">
        <f>IFERROR(VLOOKUP(Women[[#This Row],[TS SH O 13.1.24 R]],$BC$7:$BD$64,2,0)*X$5," ")</f>
        <v xml:space="preserve"> </v>
      </c>
      <c r="Y56" s="52" t="str">
        <f>IFERROR(VLOOKUP(Women[[#This Row],[TS ZH W 6.1.242]],$AZ$7:$BA$64,2,0)*Y$5," ")</f>
        <v xml:space="preserve"> </v>
      </c>
      <c r="Z56" s="62" t="str">
        <f>IFERROR(VLOOKUP(Women[[#This Row],[TS SH O 13.1.24 R]],$BC$7:$BD$64,2,0)*Z$5," ")</f>
        <v xml:space="preserve"> </v>
      </c>
      <c r="AA56" s="52">
        <f>IFERROR(VLOOKUP(Women[[#This Row],[TS SH W 13.1.24 R]],$AZ$7:$BA$64,2,0)*AA$5," ")</f>
        <v>324</v>
      </c>
      <c r="AB56" s="62" t="str">
        <f>IFERROR(VLOOKUP(Women[[#This Row],[TS SH O 13.1.24 R]],$BC$7:$BD$64,2,0)*AB$5," ")</f>
        <v xml:space="preserve"> </v>
      </c>
      <c r="AC56">
        <v>0</v>
      </c>
      <c r="AD56">
        <v>0</v>
      </c>
      <c r="AE56">
        <v>0</v>
      </c>
      <c r="AF56" s="65"/>
      <c r="AG56" s="63"/>
      <c r="AH56" s="65"/>
      <c r="AI56" s="65"/>
      <c r="AJ56" s="63"/>
      <c r="AK56" s="65"/>
      <c r="AL56" s="65"/>
      <c r="AM56" s="63"/>
      <c r="AN56" s="63"/>
      <c r="AO56" s="65"/>
      <c r="AP56" s="65"/>
      <c r="AQ56" s="63"/>
      <c r="AR56" s="65"/>
      <c r="AS56" s="63"/>
      <c r="AT56" s="65"/>
      <c r="AU56" s="63">
        <v>7</v>
      </c>
      <c r="AV56" s="65"/>
      <c r="AW56" s="19"/>
      <c r="AX56" s="19"/>
      <c r="AY56" s="19"/>
      <c r="AZ56" s="23">
        <v>50</v>
      </c>
      <c r="BA56" s="25">
        <v>25</v>
      </c>
      <c r="BC56" s="25">
        <v>50</v>
      </c>
      <c r="BD56" s="25">
        <v>50</v>
      </c>
    </row>
    <row r="57" spans="1:57">
      <c r="A57" s="53">
        <f>RANK(Women[[#This Row],[PR Punkte]],Women[PR Punkte],0)</f>
        <v>51</v>
      </c>
      <c r="B57">
        <f>IF(Women[[#This Row],[PR Rang beim letzten Turnier]]&gt;Women[[#This Row],[PR Rang]],1,IF(Women[[#This Row],[PR Rang]]=Women[[#This Row],[PR Rang beim letzten Turnier]],0,-1))</f>
        <v>0</v>
      </c>
      <c r="C57" s="53">
        <f>RANK(Women[[#This Row],[PR Punkte]],Women[PR Punkte],0)</f>
        <v>51</v>
      </c>
      <c r="D57" t="s">
        <v>347</v>
      </c>
      <c r="E57" t="s">
        <v>897</v>
      </c>
      <c r="F57" s="52">
        <f>SUM(Women[[#This Row],[PR 1]:[PR 3]])</f>
        <v>300</v>
      </c>
      <c r="G57" s="52">
        <f>LARGE(Women[[#This Row],[TS SG O 29.04.23]:[PR3]],1)</f>
        <v>300</v>
      </c>
      <c r="H57" s="52">
        <f>LARGE(Women[[#This Row],[TS SG O 29.04.23]:[PR3]],2)</f>
        <v>0</v>
      </c>
      <c r="I57" s="52">
        <f>LARGE(Women[[#This Row],[TS SG O 29.04.23]:[PR3]],3)</f>
        <v>0</v>
      </c>
      <c r="J57">
        <f t="shared" si="2"/>
        <v>51</v>
      </c>
      <c r="K57">
        <f t="shared" si="3"/>
        <v>300</v>
      </c>
      <c r="L57" s="62" t="str">
        <f>IFERROR(VLOOKUP(Women[[#This Row],[TS SG O 29.04.23 Rang]],$BC$8:$BD$65,2,0)*L$5," ")</f>
        <v xml:space="preserve"> </v>
      </c>
      <c r="M57" s="52" t="str">
        <f>IFERROR(VLOOKUP(Women[[#This Row],[TS SG W 29.04.23]],$AZ$8:$BA$65,2,0)*M$5," ")</f>
        <v xml:space="preserve"> </v>
      </c>
      <c r="N57" s="62" t="str">
        <f>IFERROR(VLOOKUP(Women[[#This Row],[TS ES O 11.06.23 Rang]],$BC$8:$BD$65,2,0)*N$5," ")</f>
        <v xml:space="preserve"> </v>
      </c>
      <c r="O57" s="62" t="str">
        <f>IFERROR(VLOOKUP(Women[[#This Row],[TS SH O 24.06.23 Rang]],$BC$8:$BD$65,2,0)*O$5," ")</f>
        <v xml:space="preserve"> </v>
      </c>
      <c r="P57" s="52" t="str">
        <f>IFERROR(VLOOKUP(Women[[#This Row],[TS SH W 24.06.232]],$AZ$8:$BA$65,2,0)*P$5," ")</f>
        <v xml:space="preserve"> </v>
      </c>
      <c r="Q57" s="62" t="str">
        <f>IFERROR(VLOOKUP(Women[[#This Row],[TS LU O/A 1.7.23 R]],$BC$8:$BD$65,2,0)*Q$5," ")</f>
        <v xml:space="preserve"> </v>
      </c>
      <c r="R57" s="62" t="str">
        <f>IFERROR(VLOOKUP(Women[[#This Row],[TS ZH O/A 8.7.232]],$BC$8:$BD$65,2,0)*R$5," ")</f>
        <v xml:space="preserve"> </v>
      </c>
      <c r="S57" s="52" t="str">
        <f>IFERROR(VLOOKUP(Women[[#This Row],[TS ZH W 8.7.23]],$AZ$7:$BA$64,2,0)*S$5," ")</f>
        <v xml:space="preserve"> </v>
      </c>
      <c r="T57" s="52">
        <f>IFERROR(VLOOKUP(Women[[#This Row],[TS BA W 12.08.23 R]],$AZ$7:$BA$64,2,0)*T$5," ")</f>
        <v>300</v>
      </c>
      <c r="U57" s="62" t="str">
        <f>IFERROR(VLOOKUP(Women[[#This Row],[TS BA O A 12.08.23 R2]],$BC$7:$BD$64,2,0)*U$5," ")</f>
        <v xml:space="preserve"> </v>
      </c>
      <c r="V57" s="62" t="str">
        <f>IFERROR(VLOOKUP(Women[[#This Row],[SM LT O A 2.9.23 R]],$BC$7:$BD$64,2,0)*V$5," ")</f>
        <v xml:space="preserve"> </v>
      </c>
      <c r="W57" s="52" t="str">
        <f>IFERROR(VLOOKUP(Women[[#This Row],[SM LT W 2.9.23 R]],$AZ$7:$BA$64,2,0)*W$5," ")</f>
        <v xml:space="preserve"> </v>
      </c>
      <c r="X57" s="62" t="str">
        <f>IFERROR(VLOOKUP(Women[[#This Row],[TS SH O 13.1.24 R]],$BC$7:$BD$64,2,0)*X$5," ")</f>
        <v xml:space="preserve"> </v>
      </c>
      <c r="Y57" s="52" t="str">
        <f>IFERROR(VLOOKUP(Women[[#This Row],[TS ZH W 6.1.242]],$AZ$7:$BA$64,2,0)*Y$5," ")</f>
        <v xml:space="preserve"> </v>
      </c>
      <c r="Z57" s="62" t="str">
        <f>IFERROR(VLOOKUP(Women[[#This Row],[TS SH O 13.1.24 R]],$BC$7:$BD$64,2,0)*Z$5," ")</f>
        <v xml:space="preserve"> </v>
      </c>
      <c r="AA57" s="52" t="str">
        <f>IFERROR(VLOOKUP(Women[[#This Row],[TS SH W 13.1.24 R]],$AZ$7:$BA$64,2,0)*AA$5," ")</f>
        <v xml:space="preserve"> </v>
      </c>
      <c r="AB57" s="62" t="str">
        <f>IFERROR(VLOOKUP(Women[[#This Row],[TS SH O 13.1.24 R]],$BC$7:$BD$64,2,0)*AB$5," ")</f>
        <v xml:space="preserve"> </v>
      </c>
      <c r="AC57">
        <v>0</v>
      </c>
      <c r="AD57">
        <v>0</v>
      </c>
      <c r="AE57">
        <v>0</v>
      </c>
      <c r="AF57" s="65"/>
      <c r="AG57" s="63"/>
      <c r="AH57" s="65"/>
      <c r="AI57" s="65"/>
      <c r="AJ57" s="63"/>
      <c r="AK57" s="65"/>
      <c r="AL57" s="65"/>
      <c r="AM57" s="63"/>
      <c r="AN57" s="63">
        <v>10</v>
      </c>
      <c r="AO57" s="65"/>
      <c r="AP57" s="65"/>
      <c r="AQ57" s="63"/>
      <c r="AR57" s="65"/>
      <c r="AS57" s="63"/>
      <c r="AT57" s="65"/>
      <c r="AU57" s="63"/>
      <c r="AV57" s="65"/>
      <c r="AW57" s="19"/>
      <c r="AX57" s="19"/>
      <c r="AY57" s="19"/>
      <c r="AZ57" s="23">
        <v>51</v>
      </c>
      <c r="BA57" s="25">
        <v>25</v>
      </c>
      <c r="BC57" s="25">
        <v>51</v>
      </c>
      <c r="BD57" s="25">
        <v>50</v>
      </c>
    </row>
    <row r="58" spans="1:57">
      <c r="A58" s="53">
        <f>RANK(Women[[#This Row],[PR Punkte]],Women[PR Punkte],0)</f>
        <v>51</v>
      </c>
      <c r="B58">
        <f>IF(Women[[#This Row],[PR Rang beim letzten Turnier]]&gt;Women[[#This Row],[PR Rang]],1,IF(Women[[#This Row],[PR Rang]]=Women[[#This Row],[PR Rang beim letzten Turnier]],0,-1))</f>
        <v>0</v>
      </c>
      <c r="C58" s="53">
        <f>RANK(Women[[#This Row],[PR Punkte]],Women[PR Punkte],0)</f>
        <v>51</v>
      </c>
      <c r="D58" t="s">
        <v>924</v>
      </c>
      <c r="E58" t="s">
        <v>17</v>
      </c>
      <c r="F58" s="52">
        <f>SUM(Women[[#This Row],[PR 1]:[PR 3]])</f>
        <v>300</v>
      </c>
      <c r="G58" s="52">
        <f>LARGE(Women[[#This Row],[TS SG O 29.04.23]:[PR3]],1)</f>
        <v>300</v>
      </c>
      <c r="H58" s="52">
        <f>LARGE(Women[[#This Row],[TS SG O 29.04.23]:[PR3]],2)</f>
        <v>0</v>
      </c>
      <c r="I58" s="52">
        <f>LARGE(Women[[#This Row],[TS SG O 29.04.23]:[PR3]],3)</f>
        <v>0</v>
      </c>
      <c r="J58">
        <f t="shared" si="2"/>
        <v>51</v>
      </c>
      <c r="K58">
        <f t="shared" si="3"/>
        <v>300</v>
      </c>
      <c r="L58" s="62" t="str">
        <f>IFERROR(VLOOKUP(Women[[#This Row],[TS SG O 29.04.23 Rang]],$BC$8:$BD$65,2,0)*L$5," ")</f>
        <v xml:space="preserve"> </v>
      </c>
      <c r="M58" s="52" t="str">
        <f>IFERROR(VLOOKUP(Women[[#This Row],[TS SG W 29.04.23]],$AZ$8:$BA$65,2,0)*M$5," ")</f>
        <v xml:space="preserve"> </v>
      </c>
      <c r="N58" s="62" t="str">
        <f>IFERROR(VLOOKUP(Women[[#This Row],[TS ES O 11.06.23 Rang]],$BC$8:$BD$65,2,0)*N$5," ")</f>
        <v xml:space="preserve"> </v>
      </c>
      <c r="O58" s="62" t="str">
        <f>IFERROR(VLOOKUP(Women[[#This Row],[TS SH O 24.06.23 Rang]],$BC$8:$BD$65,2,0)*O$5," ")</f>
        <v xml:space="preserve"> </v>
      </c>
      <c r="P58" s="52" t="str">
        <f>IFERROR(VLOOKUP(Women[[#This Row],[TS SH W 24.06.232]],$AZ$8:$BA$65,2,0)*P$5," ")</f>
        <v xml:space="preserve"> </v>
      </c>
      <c r="Q58" s="62" t="str">
        <f>IFERROR(VLOOKUP(Women[[#This Row],[TS LU O/A 1.7.23 R]],$BC$8:$BD$65,2,0)*Q$5," ")</f>
        <v xml:space="preserve"> </v>
      </c>
      <c r="R58" s="62" t="str">
        <f>IFERROR(VLOOKUP(Women[[#This Row],[TS ZH O/A 8.7.232]],$BC$8:$BD$65,2,0)*R$5," ")</f>
        <v xml:space="preserve"> </v>
      </c>
      <c r="S58" s="52" t="str">
        <f>IFERROR(VLOOKUP(Women[[#This Row],[TS ZH W 8.7.23]],$AZ$7:$BA$64,2,0)*S$5," ")</f>
        <v xml:space="preserve"> </v>
      </c>
      <c r="T58" s="52">
        <f>IFERROR(VLOOKUP(Women[[#This Row],[TS BA W 12.08.23 R]],$AZ$7:$BA$64,2,0)*T$5," ")</f>
        <v>300</v>
      </c>
      <c r="U58" s="62" t="str">
        <f>IFERROR(VLOOKUP(Women[[#This Row],[TS BA O A 12.08.23 R2]],$BC$7:$BD$64,2,0)*U$5," ")</f>
        <v xml:space="preserve"> </v>
      </c>
      <c r="V58" s="62" t="str">
        <f>IFERROR(VLOOKUP(Women[[#This Row],[SM LT O A 2.9.23 R]],$BC$7:$BD$64,2,0)*V$5," ")</f>
        <v xml:space="preserve"> </v>
      </c>
      <c r="W58" s="52" t="str">
        <f>IFERROR(VLOOKUP(Women[[#This Row],[SM LT W 2.9.23 R]],$AZ$7:$BA$64,2,0)*W$5," ")</f>
        <v xml:space="preserve"> </v>
      </c>
      <c r="X58" s="62" t="str">
        <f>IFERROR(VLOOKUP(Women[[#This Row],[TS SH O 13.1.24 R]],$BC$7:$BD$64,2,0)*X$5," ")</f>
        <v xml:space="preserve"> </v>
      </c>
      <c r="Y58" s="52" t="str">
        <f>IFERROR(VLOOKUP(Women[[#This Row],[TS ZH W 6.1.242]],$AZ$7:$BA$64,2,0)*Y$5," ")</f>
        <v xml:space="preserve"> </v>
      </c>
      <c r="Z58" s="62" t="str">
        <f>IFERROR(VLOOKUP(Women[[#This Row],[TS SH O 13.1.24 R]],$BC$7:$BD$64,2,0)*Z$5," ")</f>
        <v xml:space="preserve"> </v>
      </c>
      <c r="AA58" s="52" t="str">
        <f>IFERROR(VLOOKUP(Women[[#This Row],[TS SH W 13.1.24 R]],$AZ$7:$BA$64,2,0)*AA$5," ")</f>
        <v xml:space="preserve"> </v>
      </c>
      <c r="AB58" s="62" t="str">
        <f>IFERROR(VLOOKUP(Women[[#This Row],[TS SH O 13.1.24 R]],$BC$7:$BD$64,2,0)*AB$5," ")</f>
        <v xml:space="preserve"> </v>
      </c>
      <c r="AC58">
        <v>0</v>
      </c>
      <c r="AD58">
        <v>0</v>
      </c>
      <c r="AE58">
        <v>0</v>
      </c>
      <c r="AF58" s="65"/>
      <c r="AG58" s="63"/>
      <c r="AH58" s="65"/>
      <c r="AI58" s="65"/>
      <c r="AJ58" s="63"/>
      <c r="AK58" s="65"/>
      <c r="AL58" s="65"/>
      <c r="AM58" s="63"/>
      <c r="AN58" s="63">
        <v>11</v>
      </c>
      <c r="AO58" s="65"/>
      <c r="AP58" s="65"/>
      <c r="AQ58" s="63"/>
      <c r="AR58" s="65"/>
      <c r="AS58" s="63"/>
      <c r="AT58" s="65"/>
      <c r="AU58" s="63"/>
      <c r="AV58" s="65"/>
      <c r="AZ58" s="23">
        <v>52</v>
      </c>
      <c r="BA58" s="25">
        <v>25</v>
      </c>
      <c r="BC58" s="25">
        <v>52</v>
      </c>
      <c r="BD58" s="25">
        <v>50</v>
      </c>
    </row>
    <row r="59" spans="1:57">
      <c r="A59" s="53">
        <f>RANK(Women[[#This Row],[PR Punkte]],Women[PR Punkte],0)</f>
        <v>51</v>
      </c>
      <c r="B59">
        <f>IF(Women[[#This Row],[PR Rang beim letzten Turnier]]&gt;Women[[#This Row],[PR Rang]],1,IF(Women[[#This Row],[PR Rang]]=Women[[#This Row],[PR Rang beim letzten Turnier]],0,-1))</f>
        <v>0</v>
      </c>
      <c r="C59" s="53">
        <f>RANK(Women[[#This Row],[PR Punkte]],Women[PR Punkte],0)</f>
        <v>51</v>
      </c>
      <c r="D59" s="7" t="s">
        <v>305</v>
      </c>
      <c r="E59" t="s">
        <v>9</v>
      </c>
      <c r="F59" s="52">
        <f>SUM(Women[[#This Row],[PR 1]:[PR 3]])</f>
        <v>300</v>
      </c>
      <c r="G59" s="52">
        <f>LARGE(Women[[#This Row],[TS SG O 29.04.23]:[PR3]],1)</f>
        <v>300</v>
      </c>
      <c r="H59" s="52">
        <f>LARGE(Women[[#This Row],[TS SG O 29.04.23]:[PR3]],2)</f>
        <v>0</v>
      </c>
      <c r="I59" s="52">
        <f>LARGE(Women[[#This Row],[TS SG O 29.04.23]:[PR3]],3)</f>
        <v>0</v>
      </c>
      <c r="J59">
        <f t="shared" si="2"/>
        <v>51</v>
      </c>
      <c r="K59" s="52">
        <f t="shared" si="3"/>
        <v>300</v>
      </c>
      <c r="L59" s="62" t="str">
        <f>IFERROR(VLOOKUP(Women[[#This Row],[TS SG O 29.04.23 Rang]],$BC$7:$BD$64,2,0)*L$5," ")</f>
        <v xml:space="preserve"> </v>
      </c>
      <c r="M59" s="52" t="str">
        <f>IFERROR(VLOOKUP(Women[[#This Row],[TS SG W 29.04.23]],$AZ$7:$BA$64,2,0)*M$5," ")</f>
        <v xml:space="preserve"> </v>
      </c>
      <c r="N59" s="62" t="str">
        <f>IFERROR(VLOOKUP(Women[[#This Row],[TS ES O 11.06.23 Rang]],$BC$7:$BD$64,2,0)*N$5," ")</f>
        <v xml:space="preserve"> </v>
      </c>
      <c r="O59" s="62" t="str">
        <f>IFERROR(VLOOKUP(Women[[#This Row],[TS SH O 24.06.23 Rang]],$BC$7:$BD$64,2,0)*O$5," ")</f>
        <v xml:space="preserve"> </v>
      </c>
      <c r="P59" s="52" t="str">
        <f>IFERROR(VLOOKUP(Women[[#This Row],[TS SH W 24.06.232]],$AZ$7:$BA$64,2,0)*P$5," ")</f>
        <v xml:space="preserve"> </v>
      </c>
      <c r="Q59" s="62" t="str">
        <f>IFERROR(VLOOKUP(Women[[#This Row],[TS LU O/A 1.7.23 R]],$BC$7:$BD$64,2,0)*Q$5," ")</f>
        <v xml:space="preserve"> </v>
      </c>
      <c r="R59" s="62" t="str">
        <f>IFERROR(VLOOKUP(Women[[#This Row],[TS ZH O/A 8.7.232]],$BC$7:$BD$64,2,0)*R$5," ")</f>
        <v xml:space="preserve"> </v>
      </c>
      <c r="S59" s="52" t="str">
        <f>IFERROR(VLOOKUP(Women[[#This Row],[TS ZH W 8.7.23]],$AZ$7:$BA$64,2,0)*S$5," ")</f>
        <v xml:space="preserve"> </v>
      </c>
      <c r="T59" s="52">
        <f>IFERROR(VLOOKUP(Women[[#This Row],[TS BA W 12.08.23 R]],$AZ$7:$BA$64,2,0)*T$5," ")</f>
        <v>300</v>
      </c>
      <c r="U59" s="62" t="str">
        <f>IFERROR(VLOOKUP(Women[[#This Row],[TS BA O A 12.08.23 R2]],$BC$7:$BD$64,2,0)*U$5," ")</f>
        <v xml:space="preserve"> </v>
      </c>
      <c r="V59" s="62" t="str">
        <f>IFERROR(VLOOKUP(Women[[#This Row],[SM LT O A 2.9.23 R]],$BC$7:$BD$64,2,0)*V$5," ")</f>
        <v xml:space="preserve"> </v>
      </c>
      <c r="W59" s="52" t="str">
        <f>IFERROR(VLOOKUP(Women[[#This Row],[SM LT W 2.9.23 R]],$AZ$7:$BA$64,2,0)*W$5," ")</f>
        <v xml:space="preserve"> </v>
      </c>
      <c r="X59" s="62" t="str">
        <f>IFERROR(VLOOKUP(Women[[#This Row],[TS SH O 13.1.24 R]],$BC$7:$BD$64,2,0)*X$5," ")</f>
        <v xml:space="preserve"> </v>
      </c>
      <c r="Y59" s="52" t="str">
        <f>IFERROR(VLOOKUP(Women[[#This Row],[TS ZH W 6.1.242]],$AZ$7:$BA$64,2,0)*Y$5," ")</f>
        <v xml:space="preserve"> </v>
      </c>
      <c r="Z59" s="62" t="str">
        <f>IFERROR(VLOOKUP(Women[[#This Row],[TS SH O 13.1.24 R]],$BC$7:$BD$64,2,0)*Z$5," ")</f>
        <v xml:space="preserve"> </v>
      </c>
      <c r="AA59" s="52" t="str">
        <f>IFERROR(VLOOKUP(Women[[#This Row],[TS SH W 13.1.24 R]],$AZ$7:$BA$64,2,0)*AA$5," ")</f>
        <v xml:space="preserve"> </v>
      </c>
      <c r="AB59" s="62" t="str">
        <f>IFERROR(VLOOKUP(Women[[#This Row],[TS SH O 13.1.24 R]],$BC$7:$BD$64,2,0)*AB$5," ")</f>
        <v xml:space="preserve"> </v>
      </c>
      <c r="AC59">
        <v>0</v>
      </c>
      <c r="AD59">
        <v>0</v>
      </c>
      <c r="AE59">
        <v>0</v>
      </c>
      <c r="AF59" s="65"/>
      <c r="AG59" s="63"/>
      <c r="AH59" s="65"/>
      <c r="AI59" s="65"/>
      <c r="AJ59" s="63"/>
      <c r="AK59" s="65"/>
      <c r="AL59" s="65"/>
      <c r="AM59" s="63"/>
      <c r="AN59" s="63">
        <v>12</v>
      </c>
      <c r="AO59" s="65"/>
      <c r="AP59" s="65"/>
      <c r="AQ59" s="63"/>
      <c r="AR59" s="65"/>
      <c r="AS59" s="63"/>
      <c r="AT59" s="65"/>
      <c r="AU59" s="63"/>
      <c r="AV59" s="65"/>
      <c r="AZ59" s="23">
        <v>53</v>
      </c>
      <c r="BA59" s="25">
        <v>25</v>
      </c>
      <c r="BC59" s="25">
        <v>53</v>
      </c>
      <c r="BD59" s="25">
        <v>50</v>
      </c>
    </row>
    <row r="60" spans="1:57">
      <c r="A60" s="53">
        <f>RANK(Women[[#This Row],[PR Punkte]],Women[PR Punkte],0)</f>
        <v>51</v>
      </c>
      <c r="B60">
        <f>IF(Women[[#This Row],[PR Rang beim letzten Turnier]]&gt;Women[[#This Row],[PR Rang]],1,IF(Women[[#This Row],[PR Rang]]=Women[[#This Row],[PR Rang beim letzten Turnier]],0,-1))</f>
        <v>0</v>
      </c>
      <c r="C60" s="53">
        <f>RANK(Women[[#This Row],[PR Punkte]],Women[PR Punkte],0)</f>
        <v>51</v>
      </c>
      <c r="D60" t="s">
        <v>660</v>
      </c>
      <c r="E60" t="s">
        <v>12</v>
      </c>
      <c r="F60" s="52">
        <f>SUM(Women[[#This Row],[PR 1]:[PR 3]])</f>
        <v>300</v>
      </c>
      <c r="G60" s="52">
        <f>LARGE(Women[[#This Row],[TS SG O 29.04.23]:[PR3]],1)</f>
        <v>300</v>
      </c>
      <c r="H60" s="52">
        <f>LARGE(Women[[#This Row],[TS SG O 29.04.23]:[PR3]],2)</f>
        <v>0</v>
      </c>
      <c r="I60" s="52">
        <f>LARGE(Women[[#This Row],[TS SG O 29.04.23]:[PR3]],3)</f>
        <v>0</v>
      </c>
      <c r="J60">
        <f t="shared" si="2"/>
        <v>51</v>
      </c>
      <c r="K60">
        <f t="shared" si="3"/>
        <v>300</v>
      </c>
      <c r="L60" s="62" t="str">
        <f>IFERROR(VLOOKUP(Women[[#This Row],[TS SG O 29.04.23 Rang]],$BC$7:$BD$64,2,0)*L$5," ")</f>
        <v xml:space="preserve"> </v>
      </c>
      <c r="M60" s="52">
        <f>IFERROR(VLOOKUP(Women[[#This Row],[TS SG W 29.04.23]],$AZ$7:$BA$64,2,0)*M$5," ")</f>
        <v>300</v>
      </c>
      <c r="N60" s="62" t="str">
        <f>IFERROR(VLOOKUP(Women[[#This Row],[TS ES O 11.06.23 Rang]],$BC$7:$BD$64,2,0)*N$5," ")</f>
        <v xml:space="preserve"> </v>
      </c>
      <c r="O60" s="62" t="str">
        <f>IFERROR(VLOOKUP(Women[[#This Row],[TS SH O 24.06.23 Rang]],$BC$7:$BD$64,2,0)*O$5," ")</f>
        <v xml:space="preserve"> </v>
      </c>
      <c r="P60" s="52" t="str">
        <f>IFERROR(VLOOKUP(Women[[#This Row],[TS SH W 24.06.232]],$AZ$7:$BA$64,2,0)*P$5," ")</f>
        <v xml:space="preserve"> </v>
      </c>
      <c r="Q60" s="62" t="str">
        <f>IFERROR(VLOOKUP(Women[[#This Row],[TS LU O/A 1.7.23 R]],$BC$7:$BD$64,2,0)*Q$5," ")</f>
        <v xml:space="preserve"> </v>
      </c>
      <c r="R60" s="62" t="str">
        <f>IFERROR(VLOOKUP(Women[[#This Row],[TS ZH O/A 8.7.232]],$BC$7:$BD$64,2,0)*R$5," ")</f>
        <v xml:space="preserve"> </v>
      </c>
      <c r="S60" s="52" t="str">
        <f>IFERROR(VLOOKUP(Women[[#This Row],[TS ZH W 8.7.23]],$AZ$7:$BA$64,2,0)*S$5," ")</f>
        <v xml:space="preserve"> </v>
      </c>
      <c r="T60" s="52" t="str">
        <f>IFERROR(VLOOKUP(Women[[#This Row],[TS BA W 12.08.23 R]],$AZ$7:$BA$64,2,0)*T$5," ")</f>
        <v xml:space="preserve"> </v>
      </c>
      <c r="U60" s="62" t="str">
        <f>IFERROR(VLOOKUP(Women[[#This Row],[TS BA O A 12.08.23 R2]],$BC$7:$BD$64,2,0)*U$5," ")</f>
        <v xml:space="preserve"> </v>
      </c>
      <c r="V60" s="62" t="str">
        <f>IFERROR(VLOOKUP(Women[[#This Row],[SM LT O A 2.9.23 R]],$BC$7:$BD$64,2,0)*V$5," ")</f>
        <v xml:space="preserve"> </v>
      </c>
      <c r="W60" s="52" t="str">
        <f>IFERROR(VLOOKUP(Women[[#This Row],[SM LT W 2.9.23 R]],$AZ$7:$BA$64,2,0)*W$5," ")</f>
        <v xml:space="preserve"> </v>
      </c>
      <c r="X60" s="62" t="str">
        <f>IFERROR(VLOOKUP(Women[[#This Row],[TS SH O 13.1.24 R]],$BC$7:$BD$64,2,0)*X$5," ")</f>
        <v xml:space="preserve"> </v>
      </c>
      <c r="Y60" s="52" t="str">
        <f>IFERROR(VLOOKUP(Women[[#This Row],[TS ZH W 6.1.242]],$AZ$7:$BA$64,2,0)*Y$5," ")</f>
        <v xml:space="preserve"> </v>
      </c>
      <c r="Z60" s="62" t="str">
        <f>IFERROR(VLOOKUP(Women[[#This Row],[TS SH O 13.1.24 R]],$BC$7:$BD$64,2,0)*Z$5," ")</f>
        <v xml:space="preserve"> </v>
      </c>
      <c r="AA60" s="52" t="str">
        <f>IFERROR(VLOOKUP(Women[[#This Row],[TS SH W 13.1.24 R]],$AZ$7:$BA$64,2,0)*AA$5," ")</f>
        <v xml:space="preserve"> </v>
      </c>
      <c r="AB60" s="62" t="str">
        <f>IFERROR(VLOOKUP(Women[[#This Row],[TS SH O 13.1.24 R]],$BC$7:$BD$64,2,0)*AB$5," ")</f>
        <v xml:space="preserve"> </v>
      </c>
      <c r="AC60">
        <v>0</v>
      </c>
      <c r="AD60">
        <v>0</v>
      </c>
      <c r="AE60">
        <v>0</v>
      </c>
      <c r="AF60" s="65"/>
      <c r="AG60" s="63">
        <v>7</v>
      </c>
      <c r="AH60" s="65"/>
      <c r="AI60" s="65"/>
      <c r="AJ60" s="63"/>
      <c r="AK60" s="65"/>
      <c r="AL60" s="65"/>
      <c r="AM60" s="63"/>
      <c r="AN60" s="63"/>
      <c r="AO60" s="65"/>
      <c r="AP60" s="65"/>
      <c r="AQ60" s="63"/>
      <c r="AR60" s="65"/>
      <c r="AS60" s="63"/>
      <c r="AT60" s="65"/>
      <c r="AU60" s="63"/>
      <c r="AV60" s="65"/>
      <c r="AZ60" s="23">
        <v>54</v>
      </c>
      <c r="BA60" s="25">
        <v>25</v>
      </c>
      <c r="BC60" s="25">
        <v>54</v>
      </c>
      <c r="BD60" s="25">
        <v>50</v>
      </c>
    </row>
    <row r="61" spans="1:57">
      <c r="A61" s="53">
        <f>RANK(Women[[#This Row],[PR Punkte]],Women[PR Punkte],0)</f>
        <v>55</v>
      </c>
      <c r="B61">
        <f>IF(Women[[#This Row],[PR Rang beim letzten Turnier]]&gt;Women[[#This Row],[PR Rang]],1,IF(Women[[#This Row],[PR Rang]]=Women[[#This Row],[PR Rang beim letzten Turnier]],0,-1))</f>
        <v>0</v>
      </c>
      <c r="C61" s="53">
        <f>RANK(Women[[#This Row],[PR Punkte]],Women[PR Punkte],0)</f>
        <v>55</v>
      </c>
      <c r="D61" t="s">
        <v>959</v>
      </c>
      <c r="E61" t="s">
        <v>10</v>
      </c>
      <c r="F61" s="52">
        <f>SUM(Women[[#This Row],[PR 1]:[PR 3]])</f>
        <v>279</v>
      </c>
      <c r="G61" s="52">
        <f>LARGE(Women[[#This Row],[TS SG O 29.04.23]:[PR3]],1)</f>
        <v>279</v>
      </c>
      <c r="H61" s="52">
        <f>LARGE(Women[[#This Row],[TS SG O 29.04.23]:[PR3]],2)</f>
        <v>0</v>
      </c>
      <c r="I61" s="52">
        <f>LARGE(Women[[#This Row],[TS SG O 29.04.23]:[PR3]],3)</f>
        <v>0</v>
      </c>
      <c r="J61">
        <f t="shared" si="2"/>
        <v>55</v>
      </c>
      <c r="K61" s="52">
        <f t="shared" si="3"/>
        <v>279</v>
      </c>
      <c r="L61" s="62" t="str">
        <f>IFERROR(VLOOKUP(Women[[#This Row],[TS SG O 29.04.23 Rang]],$BC$7:$BD$64,2,0)*L$5," ")</f>
        <v xml:space="preserve"> </v>
      </c>
      <c r="M61" s="52" t="str">
        <f>IFERROR(VLOOKUP(Women[[#This Row],[TS SG W 29.04.23]],$AZ$7:$BA$64,2,0)*M$5," ")</f>
        <v xml:space="preserve"> </v>
      </c>
      <c r="N61" s="62" t="str">
        <f>IFERROR(VLOOKUP(Women[[#This Row],[TS ES O 11.06.23 Rang]],$BC$7:$BD$64,2,0)*N$5," ")</f>
        <v xml:space="preserve"> </v>
      </c>
      <c r="O61" s="62" t="str">
        <f>IFERROR(VLOOKUP(Women[[#This Row],[TS SH O 24.06.23 Rang]],$BC$7:$BD$64,2,0)*O$5," ")</f>
        <v xml:space="preserve"> </v>
      </c>
      <c r="P61" s="52" t="str">
        <f>IFERROR(VLOOKUP(Women[[#This Row],[TS SH W 24.06.232]],$AZ$7:$BA$64,2,0)*P$5," ")</f>
        <v xml:space="preserve"> </v>
      </c>
      <c r="Q61" s="62" t="str">
        <f>IFERROR(VLOOKUP(Women[[#This Row],[TS LU O/A 1.7.23 R]],$BC$7:$BD$64,2,0)*Q$5," ")</f>
        <v xml:space="preserve"> </v>
      </c>
      <c r="R61" s="62" t="str">
        <f>IFERROR(VLOOKUP(Women[[#This Row],[TS ZH O/A 8.7.232]],$BC$7:$BD$64,2,0)*R$5," ")</f>
        <v xml:space="preserve"> </v>
      </c>
      <c r="S61" s="52" t="str">
        <f>IFERROR(VLOOKUP(Women[[#This Row],[TS ZH W 8.7.23]],$AZ$7:$BA$64,2,0)*S$5," ")</f>
        <v xml:space="preserve"> </v>
      </c>
      <c r="T61" s="52" t="str">
        <f>IFERROR(VLOOKUP(Women[[#This Row],[TS BA W 12.08.23 R]],$AZ$7:$BA$64,2,0)*T$5," ")</f>
        <v xml:space="preserve"> </v>
      </c>
      <c r="U61" s="62" t="str">
        <f>IFERROR(VLOOKUP(Women[[#This Row],[TS BA O A 12.08.23 R2]],$BC$7:$BD$64,2,0)*U$5," ")</f>
        <v xml:space="preserve"> </v>
      </c>
      <c r="V61" s="62" t="str">
        <f>IFERROR(VLOOKUP(Women[[#This Row],[SM LT O A 2.9.23 R]],$BC$7:$BD$64,2,0)*V$5," ")</f>
        <v xml:space="preserve"> </v>
      </c>
      <c r="W61" s="52">
        <f>IFERROR(VLOOKUP(Women[[#This Row],[SM LT W 2.9.23 R]],$AZ$7:$BA$64,2,0)*W$5," ")</f>
        <v>279</v>
      </c>
      <c r="X61" s="62" t="str">
        <f>IFERROR(VLOOKUP(Women[[#This Row],[TS SH O 13.1.24 R]],$BC$7:$BD$64,2,0)*X$5," ")</f>
        <v xml:space="preserve"> </v>
      </c>
      <c r="Y61" s="52" t="str">
        <f>IFERROR(VLOOKUP(Women[[#This Row],[TS ZH W 6.1.242]],$AZ$7:$BA$64,2,0)*Y$5," ")</f>
        <v xml:space="preserve"> </v>
      </c>
      <c r="Z61" s="62" t="str">
        <f>IFERROR(VLOOKUP(Women[[#This Row],[TS SH O 13.1.24 R]],$BC$7:$BD$64,2,0)*Z$5," ")</f>
        <v xml:space="preserve"> </v>
      </c>
      <c r="AA61" s="52" t="str">
        <f>IFERROR(VLOOKUP(Women[[#This Row],[TS SH W 13.1.24 R]],$AZ$7:$BA$64,2,0)*AA$5," ")</f>
        <v xml:space="preserve"> </v>
      </c>
      <c r="AB61" s="62" t="str">
        <f>IFERROR(VLOOKUP(Women[[#This Row],[TS SH O 13.1.24 R]],$BC$7:$BD$64,2,0)*AB$5," ")</f>
        <v xml:space="preserve"> </v>
      </c>
      <c r="AC61">
        <v>0</v>
      </c>
      <c r="AD61">
        <v>0</v>
      </c>
      <c r="AE61">
        <v>0</v>
      </c>
      <c r="AF61" s="65"/>
      <c r="AG61" s="63"/>
      <c r="AH61" s="65"/>
      <c r="AI61" s="65"/>
      <c r="AJ61" s="63"/>
      <c r="AK61" s="65"/>
      <c r="AL61" s="65"/>
      <c r="AM61" s="63"/>
      <c r="AN61" s="63"/>
      <c r="AO61" s="65"/>
      <c r="AP61" s="65"/>
      <c r="AQ61" s="63">
        <v>9</v>
      </c>
      <c r="AR61" s="65"/>
      <c r="AS61" s="63"/>
      <c r="AT61" s="65"/>
      <c r="AU61" s="63"/>
      <c r="AV61" s="65"/>
      <c r="AZ61" s="23">
        <v>55</v>
      </c>
      <c r="BA61" s="25">
        <v>25</v>
      </c>
      <c r="BC61" s="25">
        <v>55</v>
      </c>
      <c r="BD61" s="25">
        <v>50</v>
      </c>
    </row>
    <row r="62" spans="1:57">
      <c r="A62" s="53">
        <f>RANK(Women[[#This Row],[PR Punkte]],Women[PR Punkte],0)</f>
        <v>55</v>
      </c>
      <c r="B62">
        <f>IF(Women[[#This Row],[PR Rang beim letzten Turnier]]&gt;Women[[#This Row],[PR Rang]],1,IF(Women[[#This Row],[PR Rang]]=Women[[#This Row],[PR Rang beim letzten Turnier]],0,-1))</f>
        <v>0</v>
      </c>
      <c r="C62" s="53">
        <f>RANK(Women[[#This Row],[PR Punkte]],Women[PR Punkte],0)</f>
        <v>55</v>
      </c>
      <c r="D62" t="s">
        <v>43</v>
      </c>
      <c r="E62" t="s">
        <v>9</v>
      </c>
      <c r="F62" s="52">
        <f>SUM(Women[[#This Row],[PR 1]:[PR 3]])</f>
        <v>279</v>
      </c>
      <c r="G62" s="52">
        <f>LARGE(Women[[#This Row],[TS SG O 29.04.23]:[PR3]],1)</f>
        <v>279</v>
      </c>
      <c r="H62" s="52">
        <f>LARGE(Women[[#This Row],[TS SG O 29.04.23]:[PR3]],2)</f>
        <v>0</v>
      </c>
      <c r="I62" s="52">
        <f>LARGE(Women[[#This Row],[TS SG O 29.04.23]:[PR3]],3)</f>
        <v>0</v>
      </c>
      <c r="J62">
        <f t="shared" si="2"/>
        <v>55</v>
      </c>
      <c r="K62" s="52">
        <f t="shared" si="3"/>
        <v>279</v>
      </c>
      <c r="L62" s="62" t="str">
        <f>IFERROR(VLOOKUP(Women[[#This Row],[TS SG O 29.04.23 Rang]],$BC$7:$BD$64,2,0)*L$5," ")</f>
        <v xml:space="preserve"> </v>
      </c>
      <c r="M62" s="52" t="str">
        <f>IFERROR(VLOOKUP(Women[[#This Row],[TS SG W 29.04.23]],$AZ$7:$BA$64,2,0)*M$5," ")</f>
        <v xml:space="preserve"> </v>
      </c>
      <c r="N62" s="62" t="str">
        <f>IFERROR(VLOOKUP(Women[[#This Row],[TS ES O 11.06.23 Rang]],$BC$7:$BD$64,2,0)*N$5," ")</f>
        <v xml:space="preserve"> </v>
      </c>
      <c r="O62" s="62" t="str">
        <f>IFERROR(VLOOKUP(Women[[#This Row],[TS SH O 24.06.23 Rang]],$BC$7:$BD$64,2,0)*O$5," ")</f>
        <v xml:space="preserve"> </v>
      </c>
      <c r="P62" s="52" t="str">
        <f>IFERROR(VLOOKUP(Women[[#This Row],[TS SH W 24.06.232]],$AZ$7:$BA$64,2,0)*P$5," ")</f>
        <v xml:space="preserve"> </v>
      </c>
      <c r="Q62" s="62" t="str">
        <f>IFERROR(VLOOKUP(Women[[#This Row],[TS LU O/A 1.7.23 R]],$BC$7:$BD$64,2,0)*Q$5," ")</f>
        <v xml:space="preserve"> </v>
      </c>
      <c r="R62" s="62" t="str">
        <f>IFERROR(VLOOKUP(Women[[#This Row],[TS ZH O/A 8.7.232]],$BC$7:$BD$64,2,0)*R$5," ")</f>
        <v xml:space="preserve"> </v>
      </c>
      <c r="S62" s="52" t="str">
        <f>IFERROR(VLOOKUP(Women[[#This Row],[TS ZH W 8.7.23]],$AZ$7:$BA$64,2,0)*S$5," ")</f>
        <v xml:space="preserve"> </v>
      </c>
      <c r="T62" s="52" t="str">
        <f>IFERROR(VLOOKUP(Women[[#This Row],[TS BA W 12.08.23 R]],$AZ$7:$BA$64,2,0)*T$5," ")</f>
        <v xml:space="preserve"> </v>
      </c>
      <c r="U62" s="62" t="str">
        <f>IFERROR(VLOOKUP(Women[[#This Row],[TS BA O A 12.08.23 R2]],$BC$7:$BD$64,2,0)*U$5," ")</f>
        <v xml:space="preserve"> </v>
      </c>
      <c r="V62" s="62" t="str">
        <f>IFERROR(VLOOKUP(Women[[#This Row],[SM LT O A 2.9.23 R]],$BC$7:$BD$64,2,0)*V$5," ")</f>
        <v xml:space="preserve"> </v>
      </c>
      <c r="W62" s="52">
        <f>IFERROR(VLOOKUP(Women[[#This Row],[SM LT W 2.9.23 R]],$AZ$7:$BA$64,2,0)*W$5," ")</f>
        <v>279</v>
      </c>
      <c r="X62" s="62" t="str">
        <f>IFERROR(VLOOKUP(Women[[#This Row],[TS SH O 13.1.24 R]],$BC$7:$BD$64,2,0)*X$5," ")</f>
        <v xml:space="preserve"> </v>
      </c>
      <c r="Y62" s="52" t="str">
        <f>IFERROR(VLOOKUP(Women[[#This Row],[TS ZH W 6.1.242]],$AZ$7:$BA$64,2,0)*Y$5," ")</f>
        <v xml:space="preserve"> </v>
      </c>
      <c r="Z62" s="62" t="str">
        <f>IFERROR(VLOOKUP(Women[[#This Row],[TS SH O 13.1.24 R]],$BC$7:$BD$64,2,0)*Z$5," ")</f>
        <v xml:space="preserve"> </v>
      </c>
      <c r="AA62" s="52" t="str">
        <f>IFERROR(VLOOKUP(Women[[#This Row],[TS SH W 13.1.24 R]],$AZ$7:$BA$64,2,0)*AA$5," ")</f>
        <v xml:space="preserve"> </v>
      </c>
      <c r="AB62" s="62" t="str">
        <f>IFERROR(VLOOKUP(Women[[#This Row],[TS SH O 13.1.24 R]],$BC$7:$BD$64,2,0)*AB$5," ")</f>
        <v xml:space="preserve"> </v>
      </c>
      <c r="AC62">
        <v>0</v>
      </c>
      <c r="AD62">
        <v>0</v>
      </c>
      <c r="AE62">
        <v>0</v>
      </c>
      <c r="AF62" s="65"/>
      <c r="AG62" s="63"/>
      <c r="AH62" s="65"/>
      <c r="AI62" s="65"/>
      <c r="AJ62" s="63"/>
      <c r="AK62" s="65"/>
      <c r="AL62" s="65"/>
      <c r="AM62" s="63"/>
      <c r="AN62" s="63"/>
      <c r="AO62" s="65"/>
      <c r="AP62" s="65"/>
      <c r="AQ62" s="63">
        <v>12</v>
      </c>
      <c r="AR62" s="65"/>
      <c r="AS62" s="63"/>
      <c r="AT62" s="65"/>
      <c r="AU62" s="63"/>
      <c r="AV62" s="65"/>
      <c r="AZ62" s="23">
        <v>56</v>
      </c>
      <c r="BA62" s="25">
        <v>25</v>
      </c>
      <c r="BC62" s="25">
        <v>56</v>
      </c>
      <c r="BD62" s="25">
        <v>50</v>
      </c>
    </row>
    <row r="63" spans="1:57">
      <c r="A63" s="53">
        <f>RANK(Women[[#This Row],[PR Punkte]],Women[PR Punkte],0)</f>
        <v>57</v>
      </c>
      <c r="B63">
        <f>IF(Women[[#This Row],[PR Rang beim letzten Turnier]]&gt;Women[[#This Row],[PR Rang]],1,IF(Women[[#This Row],[PR Rang]]=Women[[#This Row],[PR Rang beim letzten Turnier]],0,-1))</f>
        <v>0</v>
      </c>
      <c r="C63" s="53">
        <f>RANK(Women[[#This Row],[PR Punkte]],Women[PR Punkte],0)</f>
        <v>57</v>
      </c>
      <c r="D63" t="s">
        <v>712</v>
      </c>
      <c r="E63" t="s">
        <v>17</v>
      </c>
      <c r="F63" s="52">
        <f>SUM(Women[[#This Row],[PR 1]:[PR 3]])</f>
        <v>243.00000000000003</v>
      </c>
      <c r="G63" s="52">
        <f>LARGE(Women[[#This Row],[TS SG O 29.04.23]:[PR3]],1)</f>
        <v>243.00000000000003</v>
      </c>
      <c r="H63" s="52">
        <f>LARGE(Women[[#This Row],[TS SG O 29.04.23]:[PR3]],2)</f>
        <v>0</v>
      </c>
      <c r="I63" s="52">
        <f>LARGE(Women[[#This Row],[TS SG O 29.04.23]:[PR3]],3)</f>
        <v>0</v>
      </c>
      <c r="J63" s="1">
        <f t="shared" si="2"/>
        <v>57</v>
      </c>
      <c r="K63" s="52">
        <f t="shared" si="3"/>
        <v>243.00000000000003</v>
      </c>
      <c r="L63" s="62" t="str">
        <f>IFERROR(VLOOKUP(Women[[#This Row],[TS SG O 29.04.23 Rang]],$BC$7:$BD$64,2,0)*L$5," ")</f>
        <v xml:space="preserve"> </v>
      </c>
      <c r="M63" s="52" t="str">
        <f>IFERROR(VLOOKUP(Women[[#This Row],[TS SG W 29.04.23]],$AZ$7:$BA$64,2,0)*M$5," ")</f>
        <v xml:space="preserve"> </v>
      </c>
      <c r="N63" s="62" t="str">
        <f>IFERROR(VLOOKUP(Women[[#This Row],[TS ES O 11.06.23 Rang]],$BC$7:$BD$64,2,0)*N$5," ")</f>
        <v xml:space="preserve"> </v>
      </c>
      <c r="O63" s="62" t="str">
        <f>IFERROR(VLOOKUP(Women[[#This Row],[TS SH O 24.06.23 Rang]],$BC$7:$BD$64,2,0)*O$5," ")</f>
        <v xml:space="preserve"> </v>
      </c>
      <c r="P63" s="52" t="str">
        <f>IFERROR(VLOOKUP(Women[[#This Row],[TS SH W 24.06.232]],$AZ$7:$BA$64,2,0)*P$5," ")</f>
        <v xml:space="preserve"> </v>
      </c>
      <c r="Q63" s="62" t="str">
        <f>IFERROR(VLOOKUP(Women[[#This Row],[TS LU O/A 1.7.23 R]],$BC$7:$BD$64,2,0)*Q$5," ")</f>
        <v xml:space="preserve"> </v>
      </c>
      <c r="R63" s="62" t="str">
        <f>IFERROR(VLOOKUP(Women[[#This Row],[TS ZH O/A 8.7.232]],$BC$7:$BD$64,2,0)*R$5," ")</f>
        <v xml:space="preserve"> </v>
      </c>
      <c r="S63" s="52" t="str">
        <f>IFERROR(VLOOKUP(Women[[#This Row],[TS ZH W 8.7.23]],$AZ$7:$BA$64,2,0)*S$5," ")</f>
        <v xml:space="preserve"> </v>
      </c>
      <c r="T63" s="52" t="str">
        <f>IFERROR(VLOOKUP(Women[[#This Row],[TS BA W 12.08.23 R]],$AZ$7:$BA$64,2,0)*T$5," ")</f>
        <v xml:space="preserve"> </v>
      </c>
      <c r="U63" s="62" t="str">
        <f>IFERROR(VLOOKUP(Women[[#This Row],[TS BA O A 12.08.23 R2]],$BC$7:$BD$64,2,0)*U$5," ")</f>
        <v xml:space="preserve"> </v>
      </c>
      <c r="V63" s="62" t="str">
        <f>IFERROR(VLOOKUP(Women[[#This Row],[SM LT O A 2.9.23 R]],$BC$7:$BD$64,2,0)*V$5," ")</f>
        <v xml:space="preserve"> </v>
      </c>
      <c r="W63" s="52" t="str">
        <f>IFERROR(VLOOKUP(Women[[#This Row],[SM LT W 2.9.23 R]],$AZ$7:$BA$64,2,0)*W$5," ")</f>
        <v xml:space="preserve"> </v>
      </c>
      <c r="X63" s="62" t="str">
        <f>IFERROR(VLOOKUP(Women[[#This Row],[TS SH O 13.1.24 R]],$BC$7:$BD$64,2,0)*X$5," ")</f>
        <v xml:space="preserve"> </v>
      </c>
      <c r="Y63" s="52" t="str">
        <f>IFERROR(VLOOKUP(Women[[#This Row],[TS ZH W 6.1.242]],$AZ$7:$BA$64,2,0)*Y$5," ")</f>
        <v xml:space="preserve"> </v>
      </c>
      <c r="Z63" s="62" t="str">
        <f>IFERROR(VLOOKUP(Women[[#This Row],[TS SH O 13.1.24 R]],$BC$7:$BD$64,2,0)*Z$5," ")</f>
        <v xml:space="preserve"> </v>
      </c>
      <c r="AA63" s="52">
        <f>IFERROR(VLOOKUP(Women[[#This Row],[TS SH W 13.1.24 R]],$AZ$7:$BA$64,2,0)*AA$5," ")</f>
        <v>243.00000000000003</v>
      </c>
      <c r="AB63" s="62" t="str">
        <f>IFERROR(VLOOKUP(Women[[#This Row],[TS SH O 13.1.24 R]],$BC$7:$BD$64,2,0)*AB$5," ")</f>
        <v xml:space="preserve"> </v>
      </c>
      <c r="AC63">
        <v>0</v>
      </c>
      <c r="AD63">
        <v>0</v>
      </c>
      <c r="AE63">
        <v>0</v>
      </c>
      <c r="AF63" s="65"/>
      <c r="AG63" s="63"/>
      <c r="AH63" s="65"/>
      <c r="AI63" s="65"/>
      <c r="AJ63" s="63"/>
      <c r="AK63" s="65"/>
      <c r="AL63" s="65"/>
      <c r="AM63" s="63"/>
      <c r="AN63" s="63"/>
      <c r="AO63" s="65"/>
      <c r="AP63" s="65"/>
      <c r="AQ63" s="63"/>
      <c r="AR63" s="65"/>
      <c r="AS63" s="63"/>
      <c r="AT63" s="65"/>
      <c r="AU63" s="63">
        <v>9</v>
      </c>
      <c r="AV63" s="65"/>
      <c r="AZ63" s="23">
        <v>57</v>
      </c>
      <c r="BA63" s="25">
        <v>25</v>
      </c>
      <c r="BC63" s="25">
        <v>57</v>
      </c>
      <c r="BD63" s="25">
        <v>50</v>
      </c>
    </row>
    <row r="64" spans="1:57">
      <c r="A64" s="53">
        <f>RANK(Women[[#This Row],[PR Punkte]],Women[PR Punkte],0)</f>
        <v>57</v>
      </c>
      <c r="B64">
        <f>IF(Women[[#This Row],[PR Rang beim letzten Turnier]]&gt;Women[[#This Row],[PR Rang]],1,IF(Women[[#This Row],[PR Rang]]=Women[[#This Row],[PR Rang beim letzten Turnier]],0,-1))</f>
        <v>0</v>
      </c>
      <c r="C64" s="53">
        <f>RANK(Women[[#This Row],[PR Punkte]],Women[PR Punkte],0)</f>
        <v>57</v>
      </c>
      <c r="D64" t="s">
        <v>308</v>
      </c>
      <c r="E64" t="s">
        <v>17</v>
      </c>
      <c r="F64" s="52">
        <f>SUM(Women[[#This Row],[PR 1]:[PR 3]])</f>
        <v>243.00000000000003</v>
      </c>
      <c r="G64" s="52">
        <f>LARGE(Women[[#This Row],[TS SG O 29.04.23]:[PR3]],1)</f>
        <v>243.00000000000003</v>
      </c>
      <c r="H64" s="52">
        <f>LARGE(Women[[#This Row],[TS SG O 29.04.23]:[PR3]],2)</f>
        <v>0</v>
      </c>
      <c r="I64" s="52">
        <f>LARGE(Women[[#This Row],[TS SG O 29.04.23]:[PR3]],3)</f>
        <v>0</v>
      </c>
      <c r="J64" s="1">
        <f t="shared" si="2"/>
        <v>57</v>
      </c>
      <c r="K64" s="52">
        <f t="shared" si="3"/>
        <v>243.00000000000003</v>
      </c>
      <c r="L64" s="62" t="str">
        <f>IFERROR(VLOOKUP(Women[[#This Row],[TS SG O 29.04.23 Rang]],$BC$7:$BD$64,2,0)*L$5," ")</f>
        <v xml:space="preserve"> </v>
      </c>
      <c r="M64" s="52" t="str">
        <f>IFERROR(VLOOKUP(Women[[#This Row],[TS SG W 29.04.23]],$AZ$7:$BA$64,2,0)*M$5," ")</f>
        <v xml:space="preserve"> </v>
      </c>
      <c r="N64" s="62" t="str">
        <f>IFERROR(VLOOKUP(Women[[#This Row],[TS ES O 11.06.23 Rang]],$BC$7:$BD$64,2,0)*N$5," ")</f>
        <v xml:space="preserve"> </v>
      </c>
      <c r="O64" s="62" t="str">
        <f>IFERROR(VLOOKUP(Women[[#This Row],[TS SH O 24.06.23 Rang]],$BC$7:$BD$64,2,0)*O$5," ")</f>
        <v xml:space="preserve"> </v>
      </c>
      <c r="P64" s="52" t="str">
        <f>IFERROR(VLOOKUP(Women[[#This Row],[TS SH W 24.06.232]],$AZ$7:$BA$64,2,0)*P$5," ")</f>
        <v xml:space="preserve"> </v>
      </c>
      <c r="Q64" s="62" t="str">
        <f>IFERROR(VLOOKUP(Women[[#This Row],[TS LU O/A 1.7.23 R]],$BC$7:$BD$64,2,0)*Q$5," ")</f>
        <v xml:space="preserve"> </v>
      </c>
      <c r="R64" s="62" t="str">
        <f>IFERROR(VLOOKUP(Women[[#This Row],[TS ZH O/A 8.7.232]],$BC$7:$BD$64,2,0)*R$5," ")</f>
        <v xml:space="preserve"> </v>
      </c>
      <c r="S64" s="52" t="str">
        <f>IFERROR(VLOOKUP(Women[[#This Row],[TS ZH W 8.7.23]],$AZ$7:$BA$64,2,0)*S$5," ")</f>
        <v xml:space="preserve"> </v>
      </c>
      <c r="T64" s="52" t="str">
        <f>IFERROR(VLOOKUP(Women[[#This Row],[TS BA W 12.08.23 R]],$AZ$7:$BA$64,2,0)*T$5," ")</f>
        <v xml:space="preserve"> </v>
      </c>
      <c r="U64" s="62" t="str">
        <f>IFERROR(VLOOKUP(Women[[#This Row],[TS BA O A 12.08.23 R2]],$BC$7:$BD$64,2,0)*U$5," ")</f>
        <v xml:space="preserve"> </v>
      </c>
      <c r="V64" s="62" t="str">
        <f>IFERROR(VLOOKUP(Women[[#This Row],[SM LT O A 2.9.23 R]],$BC$7:$BD$64,2,0)*V$5," ")</f>
        <v xml:space="preserve"> </v>
      </c>
      <c r="W64" s="52" t="str">
        <f>IFERROR(VLOOKUP(Women[[#This Row],[SM LT W 2.9.23 R]],$AZ$7:$BA$64,2,0)*W$5," ")</f>
        <v xml:space="preserve"> </v>
      </c>
      <c r="X64" s="62" t="str">
        <f>IFERROR(VLOOKUP(Women[[#This Row],[TS SH O 13.1.24 R]],$BC$7:$BD$64,2,0)*X$5," ")</f>
        <v xml:space="preserve"> </v>
      </c>
      <c r="Y64" s="52" t="str">
        <f>IFERROR(VLOOKUP(Women[[#This Row],[TS ZH W 6.1.242]],$AZ$7:$BA$64,2,0)*Y$5," ")</f>
        <v xml:space="preserve"> </v>
      </c>
      <c r="Z64" s="62" t="str">
        <f>IFERROR(VLOOKUP(Women[[#This Row],[TS SH O 13.1.24 R]],$BC$7:$BD$64,2,0)*Z$5," ")</f>
        <v xml:space="preserve"> </v>
      </c>
      <c r="AA64" s="52">
        <f>IFERROR(VLOOKUP(Women[[#This Row],[TS SH W 13.1.24 R]],$AZ$7:$BA$64,2,0)*AA$5," ")</f>
        <v>243.00000000000003</v>
      </c>
      <c r="AB64" s="62" t="str">
        <f>IFERROR(VLOOKUP(Women[[#This Row],[TS SH O 13.1.24 R]],$BC$7:$BD$64,2,0)*AB$5," ")</f>
        <v xml:space="preserve"> </v>
      </c>
      <c r="AC64">
        <v>0</v>
      </c>
      <c r="AD64">
        <v>0</v>
      </c>
      <c r="AE64">
        <v>0</v>
      </c>
      <c r="AF64" s="65"/>
      <c r="AG64" s="63"/>
      <c r="AH64" s="65"/>
      <c r="AI64" s="65"/>
      <c r="AJ64" s="63"/>
      <c r="AK64" s="65"/>
      <c r="AL64" s="65"/>
      <c r="AM64" s="63"/>
      <c r="AN64" s="63"/>
      <c r="AO64" s="65"/>
      <c r="AP64" s="65"/>
      <c r="AQ64" s="63"/>
      <c r="AR64" s="65"/>
      <c r="AS64" s="63"/>
      <c r="AT64" s="65"/>
      <c r="AU64" s="63">
        <v>9</v>
      </c>
      <c r="AV64" s="65"/>
      <c r="AZ64" s="23">
        <v>58</v>
      </c>
      <c r="BA64" s="25">
        <v>12.5</v>
      </c>
      <c r="BC64" s="25">
        <v>58</v>
      </c>
      <c r="BD64" s="25">
        <v>25</v>
      </c>
    </row>
    <row r="65" spans="1:56">
      <c r="A65" s="152">
        <f>RANK(Women[[#This Row],[PR Punkte]],Women[PR Punkte],0)</f>
        <v>57</v>
      </c>
      <c r="B65" s="151">
        <f>IF(Women[[#This Row],[PR Rang beim letzten Turnier]]&gt;Women[[#This Row],[PR Rang]],1,IF(Women[[#This Row],[PR Rang]]=Women[[#This Row],[PR Rang beim letzten Turnier]],0,-1))</f>
        <v>0</v>
      </c>
      <c r="C65" s="152">
        <f>RANK(Women[[#This Row],[PR Punkte]],Women[PR Punkte],0)</f>
        <v>57</v>
      </c>
      <c r="D65" s="151" t="s">
        <v>1059</v>
      </c>
      <c r="E65" t="s">
        <v>17</v>
      </c>
      <c r="F65" s="52">
        <f>SUM(Women[[#This Row],[PR 1]:[PR 3]])</f>
        <v>243.00000000000003</v>
      </c>
      <c r="G65" s="52">
        <f>LARGE(Women[[#This Row],[TS SG O 29.04.23]:[PR3]],1)</f>
        <v>243.00000000000003</v>
      </c>
      <c r="H65" s="52">
        <f>LARGE(Women[[#This Row],[TS SG O 29.04.23]:[PR3]],2)</f>
        <v>0</v>
      </c>
      <c r="I65" s="52">
        <f>LARGE(Women[[#This Row],[TS SG O 29.04.23]:[PR3]],3)</f>
        <v>0</v>
      </c>
      <c r="J65" s="1">
        <f t="shared" si="2"/>
        <v>57</v>
      </c>
      <c r="K65" s="52">
        <f t="shared" si="3"/>
        <v>243.00000000000003</v>
      </c>
      <c r="L65" s="62" t="str">
        <f>IFERROR(VLOOKUP(Women[[#This Row],[TS SG O 29.04.23 Rang]],$BC$7:$BD$64,2,0)*L$5," ")</f>
        <v xml:space="preserve"> </v>
      </c>
      <c r="M65" s="52" t="str">
        <f>IFERROR(VLOOKUP(Women[[#This Row],[TS SG W 29.04.23]],$AZ$7:$BA$64,2,0)*M$5," ")</f>
        <v xml:space="preserve"> </v>
      </c>
      <c r="N65" s="62" t="str">
        <f>IFERROR(VLOOKUP(Women[[#This Row],[TS ES O 11.06.23 Rang]],$BC$7:$BD$64,2,0)*N$5," ")</f>
        <v xml:space="preserve"> </v>
      </c>
      <c r="O65" s="62" t="str">
        <f>IFERROR(VLOOKUP(Women[[#This Row],[TS SH O 24.06.23 Rang]],$BC$7:$BD$64,2,0)*O$5," ")</f>
        <v xml:space="preserve"> </v>
      </c>
      <c r="P65" s="52" t="str">
        <f>IFERROR(VLOOKUP(Women[[#This Row],[TS SH W 24.06.232]],$AZ$7:$BA$64,2,0)*P$5," ")</f>
        <v xml:space="preserve"> </v>
      </c>
      <c r="Q65" s="62" t="str">
        <f>IFERROR(VLOOKUP(Women[[#This Row],[TS LU O/A 1.7.23 R]],$BC$7:$BD$64,2,0)*Q$5," ")</f>
        <v xml:space="preserve"> </v>
      </c>
      <c r="R65" s="62" t="str">
        <f>IFERROR(VLOOKUP(Women[[#This Row],[TS ZH O/A 8.7.232]],$BC$7:$BD$64,2,0)*R$5," ")</f>
        <v xml:space="preserve"> </v>
      </c>
      <c r="S65" s="52" t="str">
        <f>IFERROR(VLOOKUP(Women[[#This Row],[TS ZH W 8.7.23]],$AZ$7:$BA$64,2,0)*S$5," ")</f>
        <v xml:space="preserve"> </v>
      </c>
      <c r="T65" s="52" t="str">
        <f>IFERROR(VLOOKUP(Women[[#This Row],[TS BA W 12.08.23 R]],$AZ$7:$BA$64,2,0)*T$5," ")</f>
        <v xml:space="preserve"> </v>
      </c>
      <c r="U65" s="62" t="str">
        <f>IFERROR(VLOOKUP(Women[[#This Row],[TS BA O A 12.08.23 R2]],$BC$7:$BD$64,2,0)*U$5," ")</f>
        <v xml:space="preserve"> </v>
      </c>
      <c r="V65" s="62" t="str">
        <f>IFERROR(VLOOKUP(Women[[#This Row],[SM LT O A 2.9.23 R]],$BC$7:$BD$64,2,0)*V$5," ")</f>
        <v xml:space="preserve"> </v>
      </c>
      <c r="W65" s="52" t="str">
        <f>IFERROR(VLOOKUP(Women[[#This Row],[SM LT W 2.9.23 R]],$AZ$7:$BA$64,2,0)*W$5," ")</f>
        <v xml:space="preserve"> </v>
      </c>
      <c r="X65" s="62" t="str">
        <f>IFERROR(VLOOKUP(Women[[#This Row],[TS SH O 13.1.24 R]],$BC$7:$BD$64,2,0)*X$5," ")</f>
        <v xml:space="preserve"> </v>
      </c>
      <c r="Y65" s="52" t="str">
        <f>IFERROR(VLOOKUP(Women[[#This Row],[TS ZH W 6.1.242]],$AZ$7:$BA$64,2,0)*Y$5," ")</f>
        <v xml:space="preserve"> </v>
      </c>
      <c r="Z65" s="62" t="str">
        <f>IFERROR(VLOOKUP(Women[[#This Row],[TS SH O 13.1.24 R]],$BC$7:$BD$64,2,0)*Z$5," ")</f>
        <v xml:space="preserve"> </v>
      </c>
      <c r="AA65" s="52">
        <f>IFERROR(VLOOKUP(Women[[#This Row],[TS SH W 13.1.24 R]],$AZ$7:$BA$64,2,0)*AA$5," ")</f>
        <v>243.00000000000003</v>
      </c>
      <c r="AB65" s="62" t="str">
        <f>IFERROR(VLOOKUP(Women[[#This Row],[TS SH O 13.1.24 R]],$BC$7:$BD$64,2,0)*AB$5," ")</f>
        <v xml:space="preserve"> </v>
      </c>
      <c r="AC65">
        <v>0</v>
      </c>
      <c r="AD65">
        <v>0</v>
      </c>
      <c r="AE65">
        <v>0</v>
      </c>
      <c r="AF65" s="65"/>
      <c r="AG65" s="63"/>
      <c r="AH65" s="65"/>
      <c r="AI65" s="65"/>
      <c r="AJ65" s="63"/>
      <c r="AK65" s="65"/>
      <c r="AL65" s="65"/>
      <c r="AM65" s="63"/>
      <c r="AN65" s="63"/>
      <c r="AO65" s="65"/>
      <c r="AP65" s="65"/>
      <c r="AQ65" s="63"/>
      <c r="AR65" s="65"/>
      <c r="AS65" s="63"/>
      <c r="AT65" s="65"/>
      <c r="AU65" s="63">
        <v>10</v>
      </c>
      <c r="AV65" s="65"/>
      <c r="AZ65" s="23">
        <v>65</v>
      </c>
      <c r="BA65" s="25">
        <v>12.5</v>
      </c>
      <c r="BC65" s="25">
        <v>65</v>
      </c>
      <c r="BD65" s="25">
        <v>25</v>
      </c>
    </row>
    <row r="66" spans="1:56">
      <c r="A66" s="152">
        <f>RANK(Women[[#This Row],[PR Punkte]],Women[PR Punkte],0)</f>
        <v>57</v>
      </c>
      <c r="B66" s="151">
        <f>IF(Women[[#This Row],[PR Rang beim letzten Turnier]]&gt;Women[[#This Row],[PR Rang]],1,IF(Women[[#This Row],[PR Rang]]=Women[[#This Row],[PR Rang beim letzten Turnier]],0,-1))</f>
        <v>0</v>
      </c>
      <c r="C66" s="152">
        <f>RANK(Women[[#This Row],[PR Punkte]],Women[PR Punkte],0)</f>
        <v>57</v>
      </c>
      <c r="D66" s="151" t="s">
        <v>1060</v>
      </c>
      <c r="E66" t="s">
        <v>17</v>
      </c>
      <c r="F66" s="52">
        <f>SUM(Women[[#This Row],[PR 1]:[PR 3]])</f>
        <v>243.00000000000003</v>
      </c>
      <c r="G66" s="52">
        <f>LARGE(Women[[#This Row],[TS SG O 29.04.23]:[PR3]],1)</f>
        <v>243.00000000000003</v>
      </c>
      <c r="H66" s="52">
        <f>LARGE(Women[[#This Row],[TS SG O 29.04.23]:[PR3]],2)</f>
        <v>0</v>
      </c>
      <c r="I66" s="52">
        <f>LARGE(Women[[#This Row],[TS SG O 29.04.23]:[PR3]],3)</f>
        <v>0</v>
      </c>
      <c r="J66" s="1">
        <f t="shared" si="2"/>
        <v>57</v>
      </c>
      <c r="K66" s="52">
        <f t="shared" si="3"/>
        <v>243.00000000000003</v>
      </c>
      <c r="L66" s="62" t="str">
        <f>IFERROR(VLOOKUP(Women[[#This Row],[TS SG O 29.04.23 Rang]],$BC$7:$BD$64,2,0)*L$5," ")</f>
        <v xml:space="preserve"> </v>
      </c>
      <c r="M66" s="52" t="str">
        <f>IFERROR(VLOOKUP(Women[[#This Row],[TS SG W 29.04.23]],$AZ$7:$BA$64,2,0)*M$5," ")</f>
        <v xml:space="preserve"> </v>
      </c>
      <c r="N66" s="62" t="str">
        <f>IFERROR(VLOOKUP(Women[[#This Row],[TS ES O 11.06.23 Rang]],$BC$7:$BD$64,2,0)*N$5," ")</f>
        <v xml:space="preserve"> </v>
      </c>
      <c r="O66" s="62" t="str">
        <f>IFERROR(VLOOKUP(Women[[#This Row],[TS SH O 24.06.23 Rang]],$BC$7:$BD$64,2,0)*O$5," ")</f>
        <v xml:space="preserve"> </v>
      </c>
      <c r="P66" s="52" t="str">
        <f>IFERROR(VLOOKUP(Women[[#This Row],[TS SH W 24.06.232]],$AZ$7:$BA$64,2,0)*P$5," ")</f>
        <v xml:space="preserve"> </v>
      </c>
      <c r="Q66" s="62" t="str">
        <f>IFERROR(VLOOKUP(Women[[#This Row],[TS LU O/A 1.7.23 R]],$BC$7:$BD$64,2,0)*Q$5," ")</f>
        <v xml:space="preserve"> </v>
      </c>
      <c r="R66" s="62" t="str">
        <f>IFERROR(VLOOKUP(Women[[#This Row],[TS ZH O/A 8.7.232]],$BC$7:$BD$64,2,0)*R$5," ")</f>
        <v xml:space="preserve"> </v>
      </c>
      <c r="S66" s="52" t="str">
        <f>IFERROR(VLOOKUP(Women[[#This Row],[TS ZH W 8.7.23]],$AZ$7:$BA$64,2,0)*S$5," ")</f>
        <v xml:space="preserve"> </v>
      </c>
      <c r="T66" s="52" t="str">
        <f>IFERROR(VLOOKUP(Women[[#This Row],[TS BA W 12.08.23 R]],$AZ$7:$BA$64,2,0)*T$5," ")</f>
        <v xml:space="preserve"> </v>
      </c>
      <c r="U66" s="62" t="str">
        <f>IFERROR(VLOOKUP(Women[[#This Row],[TS BA O A 12.08.23 R2]],$BC$7:$BD$64,2,0)*U$5," ")</f>
        <v xml:space="preserve"> </v>
      </c>
      <c r="V66" s="62" t="str">
        <f>IFERROR(VLOOKUP(Women[[#This Row],[SM LT O A 2.9.23 R]],$BC$7:$BD$64,2,0)*V$5," ")</f>
        <v xml:space="preserve"> </v>
      </c>
      <c r="W66" s="52" t="str">
        <f>IFERROR(VLOOKUP(Women[[#This Row],[SM LT W 2.9.23 R]],$AZ$7:$BA$64,2,0)*W$5," ")</f>
        <v xml:space="preserve"> </v>
      </c>
      <c r="X66" s="62" t="str">
        <f>IFERROR(VLOOKUP(Women[[#This Row],[TS SH O 13.1.24 R]],$BC$7:$BD$64,2,0)*X$5," ")</f>
        <v xml:space="preserve"> </v>
      </c>
      <c r="Y66" s="52" t="str">
        <f>IFERROR(VLOOKUP(Women[[#This Row],[TS ZH W 6.1.242]],$AZ$7:$BA$64,2,0)*Y$5," ")</f>
        <v xml:space="preserve"> </v>
      </c>
      <c r="Z66" s="62" t="str">
        <f>IFERROR(VLOOKUP(Women[[#This Row],[TS SH O 13.1.24 R]],$BC$7:$BD$64,2,0)*Z$5," ")</f>
        <v xml:space="preserve"> </v>
      </c>
      <c r="AA66" s="52">
        <f>IFERROR(VLOOKUP(Women[[#This Row],[TS SH W 13.1.24 R]],$AZ$7:$BA$64,2,0)*AA$5," ")</f>
        <v>243.00000000000003</v>
      </c>
      <c r="AB66" s="62" t="str">
        <f>IFERROR(VLOOKUP(Women[[#This Row],[TS SH O 13.1.24 R]],$BC$7:$BD$64,2,0)*AB$5," ")</f>
        <v xml:space="preserve"> </v>
      </c>
      <c r="AC66">
        <v>0</v>
      </c>
      <c r="AD66">
        <v>0</v>
      </c>
      <c r="AE66">
        <v>0</v>
      </c>
      <c r="AF66" s="65"/>
      <c r="AG66" s="63"/>
      <c r="AH66" s="65"/>
      <c r="AI66" s="65"/>
      <c r="AJ66" s="63"/>
      <c r="AK66" s="65"/>
      <c r="AL66" s="65"/>
      <c r="AM66" s="63"/>
      <c r="AN66" s="63"/>
      <c r="AO66" s="65"/>
      <c r="AP66" s="65"/>
      <c r="AQ66" s="63"/>
      <c r="AR66" s="65"/>
      <c r="AS66" s="63"/>
      <c r="AT66" s="65"/>
      <c r="AU66" s="63">
        <v>10</v>
      </c>
      <c r="AV66" s="65"/>
      <c r="AZ66" s="23">
        <v>66</v>
      </c>
      <c r="BA66" s="25">
        <v>12.5</v>
      </c>
      <c r="BC66" s="85">
        <v>66</v>
      </c>
      <c r="BD66" s="85">
        <v>25</v>
      </c>
    </row>
    <row r="67" spans="1:56">
      <c r="A67" s="152">
        <f>RANK(Women[[#This Row],[PR Punkte]],Women[PR Punkte],0)</f>
        <v>57</v>
      </c>
      <c r="B67" s="151">
        <f>IF(Women[[#This Row],[PR Rang beim letzten Turnier]]&gt;Women[[#This Row],[PR Rang]],1,IF(Women[[#This Row],[PR Rang]]=Women[[#This Row],[PR Rang beim letzten Turnier]],0,-1))</f>
        <v>0</v>
      </c>
      <c r="C67" s="152">
        <f>RANK(Women[[#This Row],[PR Punkte]],Women[PR Punkte],0)</f>
        <v>57</v>
      </c>
      <c r="D67" s="151" t="s">
        <v>1061</v>
      </c>
      <c r="E67" t="s">
        <v>17</v>
      </c>
      <c r="F67" s="52">
        <f>SUM(Women[[#This Row],[PR 1]:[PR 3]])</f>
        <v>243.00000000000003</v>
      </c>
      <c r="G67" s="52">
        <f>LARGE(Women[[#This Row],[TS SG O 29.04.23]:[PR3]],1)</f>
        <v>243.00000000000003</v>
      </c>
      <c r="H67" s="52">
        <f>LARGE(Women[[#This Row],[TS SG O 29.04.23]:[PR3]],2)</f>
        <v>0</v>
      </c>
      <c r="I67" s="52">
        <f>LARGE(Women[[#This Row],[TS SG O 29.04.23]:[PR3]],3)</f>
        <v>0</v>
      </c>
      <c r="J67" s="1">
        <f t="shared" si="2"/>
        <v>57</v>
      </c>
      <c r="K67" s="52">
        <f t="shared" si="3"/>
        <v>243.00000000000003</v>
      </c>
      <c r="L67" s="62" t="str">
        <f>IFERROR(VLOOKUP(Women[[#This Row],[TS SG O 29.04.23 Rang]],$BC$7:$BD$64,2,0)*L$5," ")</f>
        <v xml:space="preserve"> </v>
      </c>
      <c r="M67" s="52" t="str">
        <f>IFERROR(VLOOKUP(Women[[#This Row],[TS SG W 29.04.23]],$AZ$7:$BA$64,2,0)*M$5," ")</f>
        <v xml:space="preserve"> </v>
      </c>
      <c r="N67" s="62" t="str">
        <f>IFERROR(VLOOKUP(Women[[#This Row],[TS ES O 11.06.23 Rang]],$BC$7:$BD$64,2,0)*N$5," ")</f>
        <v xml:space="preserve"> </v>
      </c>
      <c r="O67" s="62" t="str">
        <f>IFERROR(VLOOKUP(Women[[#This Row],[TS SH O 24.06.23 Rang]],$BC$7:$BD$64,2,0)*O$5," ")</f>
        <v xml:space="preserve"> </v>
      </c>
      <c r="P67" s="52" t="str">
        <f>IFERROR(VLOOKUP(Women[[#This Row],[TS SH W 24.06.232]],$AZ$7:$BA$64,2,0)*P$5," ")</f>
        <v xml:space="preserve"> </v>
      </c>
      <c r="Q67" s="62" t="str">
        <f>IFERROR(VLOOKUP(Women[[#This Row],[TS LU O/A 1.7.23 R]],$BC$7:$BD$64,2,0)*Q$5," ")</f>
        <v xml:space="preserve"> </v>
      </c>
      <c r="R67" s="62" t="str">
        <f>IFERROR(VLOOKUP(Women[[#This Row],[TS ZH O/A 8.7.232]],$BC$7:$BD$64,2,0)*R$5," ")</f>
        <v xml:space="preserve"> </v>
      </c>
      <c r="S67" s="52" t="str">
        <f>IFERROR(VLOOKUP(Women[[#This Row],[TS ZH W 8.7.23]],$AZ$7:$BA$64,2,0)*S$5," ")</f>
        <v xml:space="preserve"> </v>
      </c>
      <c r="T67" s="52" t="str">
        <f>IFERROR(VLOOKUP(Women[[#This Row],[TS BA W 12.08.23 R]],$AZ$7:$BA$64,2,0)*T$5," ")</f>
        <v xml:space="preserve"> </v>
      </c>
      <c r="U67" s="62" t="str">
        <f>IFERROR(VLOOKUP(Women[[#This Row],[TS BA O A 12.08.23 R2]],$BC$7:$BD$64,2,0)*U$5," ")</f>
        <v xml:space="preserve"> </v>
      </c>
      <c r="V67" s="62" t="str">
        <f>IFERROR(VLOOKUP(Women[[#This Row],[SM LT O A 2.9.23 R]],$BC$7:$BD$64,2,0)*V$5," ")</f>
        <v xml:space="preserve"> </v>
      </c>
      <c r="W67" s="52" t="str">
        <f>IFERROR(VLOOKUP(Women[[#This Row],[SM LT W 2.9.23 R]],$AZ$7:$BA$64,2,0)*W$5," ")</f>
        <v xml:space="preserve"> </v>
      </c>
      <c r="X67" s="62" t="str">
        <f>IFERROR(VLOOKUP(Women[[#This Row],[TS SH O 13.1.24 R]],$BC$7:$BD$64,2,0)*X$5," ")</f>
        <v xml:space="preserve"> </v>
      </c>
      <c r="Y67" s="52" t="str">
        <f>IFERROR(VLOOKUP(Women[[#This Row],[TS ZH W 6.1.242]],$AZ$7:$BA$64,2,0)*Y$5," ")</f>
        <v xml:space="preserve"> </v>
      </c>
      <c r="Z67" s="62" t="str">
        <f>IFERROR(VLOOKUP(Women[[#This Row],[TS SH O 13.1.24 R]],$BC$7:$BD$64,2,0)*Z$5," ")</f>
        <v xml:space="preserve"> </v>
      </c>
      <c r="AA67" s="52">
        <f>IFERROR(VLOOKUP(Women[[#This Row],[TS SH W 13.1.24 R]],$AZ$7:$BA$64,2,0)*AA$5," ")</f>
        <v>243.00000000000003</v>
      </c>
      <c r="AB67" s="62" t="str">
        <f>IFERROR(VLOOKUP(Women[[#This Row],[TS SH O 13.1.24 R]],$BC$7:$BD$64,2,0)*AB$5," ")</f>
        <v xml:space="preserve"> </v>
      </c>
      <c r="AC67">
        <v>0</v>
      </c>
      <c r="AD67">
        <v>0</v>
      </c>
      <c r="AE67">
        <v>0</v>
      </c>
      <c r="AF67" s="65"/>
      <c r="AG67" s="63"/>
      <c r="AH67" s="65"/>
      <c r="AI67" s="65"/>
      <c r="AJ67" s="63"/>
      <c r="AK67" s="65"/>
      <c r="AL67" s="65"/>
      <c r="AM67" s="63"/>
      <c r="AN67" s="63"/>
      <c r="AO67" s="65"/>
      <c r="AP67" s="65"/>
      <c r="AQ67" s="63"/>
      <c r="AR67" s="65"/>
      <c r="AS67" s="63"/>
      <c r="AT67" s="65"/>
      <c r="AU67" s="63">
        <v>12</v>
      </c>
      <c r="AV67" s="65"/>
      <c r="AZ67" s="23">
        <v>67</v>
      </c>
      <c r="BA67" s="25">
        <v>12.5</v>
      </c>
      <c r="BC67" s="25">
        <v>67</v>
      </c>
      <c r="BD67" s="25">
        <v>25</v>
      </c>
    </row>
    <row r="68" spans="1:56">
      <c r="A68" s="152">
        <f>RANK(Women[[#This Row],[PR Punkte]],Women[PR Punkte],0)</f>
        <v>57</v>
      </c>
      <c r="B68" s="151">
        <f>IF(Women[[#This Row],[PR Rang beim letzten Turnier]]&gt;Women[[#This Row],[PR Rang]],1,IF(Women[[#This Row],[PR Rang]]=Women[[#This Row],[PR Rang beim letzten Turnier]],0,-1))</f>
        <v>0</v>
      </c>
      <c r="C68" s="152">
        <f>RANK(Women[[#This Row],[PR Punkte]],Women[PR Punkte],0)</f>
        <v>57</v>
      </c>
      <c r="D68" s="151" t="s">
        <v>1062</v>
      </c>
      <c r="E68" t="s">
        <v>17</v>
      </c>
      <c r="F68" s="52">
        <f>SUM(Women[[#This Row],[PR 1]:[PR 3]])</f>
        <v>243.00000000000003</v>
      </c>
      <c r="G68" s="52">
        <f>LARGE(Women[[#This Row],[TS SG O 29.04.23]:[PR3]],1)</f>
        <v>243.00000000000003</v>
      </c>
      <c r="H68" s="52">
        <f>LARGE(Women[[#This Row],[TS SG O 29.04.23]:[PR3]],2)</f>
        <v>0</v>
      </c>
      <c r="I68" s="52">
        <f>LARGE(Women[[#This Row],[TS SG O 29.04.23]:[PR3]],3)</f>
        <v>0</v>
      </c>
      <c r="J68" s="1">
        <f t="shared" si="2"/>
        <v>57</v>
      </c>
      <c r="K68" s="52">
        <f t="shared" si="3"/>
        <v>243.00000000000003</v>
      </c>
      <c r="L68" s="62" t="str">
        <f>IFERROR(VLOOKUP(Women[[#This Row],[TS SG O 29.04.23 Rang]],$BC$7:$BD$64,2,0)*L$5," ")</f>
        <v xml:space="preserve"> </v>
      </c>
      <c r="M68" s="52" t="str">
        <f>IFERROR(VLOOKUP(Women[[#This Row],[TS SG W 29.04.23]],$AZ$7:$BA$64,2,0)*M$5," ")</f>
        <v xml:space="preserve"> </v>
      </c>
      <c r="N68" s="62" t="str">
        <f>IFERROR(VLOOKUP(Women[[#This Row],[TS ES O 11.06.23 Rang]],$BC$7:$BD$64,2,0)*N$5," ")</f>
        <v xml:space="preserve"> </v>
      </c>
      <c r="O68" s="62" t="str">
        <f>IFERROR(VLOOKUP(Women[[#This Row],[TS SH O 24.06.23 Rang]],$BC$7:$BD$64,2,0)*O$5," ")</f>
        <v xml:space="preserve"> </v>
      </c>
      <c r="P68" s="52" t="str">
        <f>IFERROR(VLOOKUP(Women[[#This Row],[TS SH W 24.06.232]],$AZ$7:$BA$64,2,0)*P$5," ")</f>
        <v xml:space="preserve"> </v>
      </c>
      <c r="Q68" s="62" t="str">
        <f>IFERROR(VLOOKUP(Women[[#This Row],[TS LU O/A 1.7.23 R]],$BC$7:$BD$64,2,0)*Q$5," ")</f>
        <v xml:space="preserve"> </v>
      </c>
      <c r="R68" s="62" t="str">
        <f>IFERROR(VLOOKUP(Women[[#This Row],[TS ZH O/A 8.7.232]],$BC$7:$BD$64,2,0)*R$5," ")</f>
        <v xml:space="preserve"> </v>
      </c>
      <c r="S68" s="52" t="str">
        <f>IFERROR(VLOOKUP(Women[[#This Row],[TS ZH W 8.7.23]],$AZ$7:$BA$64,2,0)*S$5," ")</f>
        <v xml:space="preserve"> </v>
      </c>
      <c r="T68" s="52" t="str">
        <f>IFERROR(VLOOKUP(Women[[#This Row],[TS BA W 12.08.23 R]],$AZ$7:$BA$64,2,0)*T$5," ")</f>
        <v xml:space="preserve"> </v>
      </c>
      <c r="U68" s="62" t="str">
        <f>IFERROR(VLOOKUP(Women[[#This Row],[TS BA O A 12.08.23 R2]],$BC$7:$BD$64,2,0)*U$5," ")</f>
        <v xml:space="preserve"> </v>
      </c>
      <c r="V68" s="62" t="str">
        <f>IFERROR(VLOOKUP(Women[[#This Row],[SM LT O A 2.9.23 R]],$BC$7:$BD$64,2,0)*V$5," ")</f>
        <v xml:space="preserve"> </v>
      </c>
      <c r="W68" s="52" t="str">
        <f>IFERROR(VLOOKUP(Women[[#This Row],[SM LT W 2.9.23 R]],$AZ$7:$BA$64,2,0)*W$5," ")</f>
        <v xml:space="preserve"> </v>
      </c>
      <c r="X68" s="62" t="str">
        <f>IFERROR(VLOOKUP(Women[[#This Row],[TS SH O 13.1.24 R]],$BC$7:$BD$64,2,0)*X$5," ")</f>
        <v xml:space="preserve"> </v>
      </c>
      <c r="Y68" s="52" t="str">
        <f>IFERROR(VLOOKUP(Women[[#This Row],[TS ZH W 6.1.242]],$AZ$7:$BA$64,2,0)*Y$5," ")</f>
        <v xml:space="preserve"> </v>
      </c>
      <c r="Z68" s="62" t="str">
        <f>IFERROR(VLOOKUP(Women[[#This Row],[TS SH O 13.1.24 R]],$BC$7:$BD$64,2,0)*Z$5," ")</f>
        <v xml:space="preserve"> </v>
      </c>
      <c r="AA68" s="52">
        <f>IFERROR(VLOOKUP(Women[[#This Row],[TS SH W 13.1.24 R]],$AZ$7:$BA$64,2,0)*AA$5," ")</f>
        <v>243.00000000000003</v>
      </c>
      <c r="AB68" s="62" t="str">
        <f>IFERROR(VLOOKUP(Women[[#This Row],[TS SH O 13.1.24 R]],$BC$7:$BD$64,2,0)*AB$5," ")</f>
        <v xml:space="preserve"> </v>
      </c>
      <c r="AC68">
        <v>0</v>
      </c>
      <c r="AD68">
        <v>0</v>
      </c>
      <c r="AE68">
        <v>0</v>
      </c>
      <c r="AF68" s="65"/>
      <c r="AG68" s="63"/>
      <c r="AH68" s="65"/>
      <c r="AI68" s="65"/>
      <c r="AJ68" s="63"/>
      <c r="AK68" s="65"/>
      <c r="AL68" s="65"/>
      <c r="AM68" s="63"/>
      <c r="AN68" s="63"/>
      <c r="AO68" s="65"/>
      <c r="AP68" s="65"/>
      <c r="AQ68" s="63"/>
      <c r="AR68" s="65"/>
      <c r="AS68" s="63"/>
      <c r="AT68" s="65"/>
      <c r="AU68" s="63">
        <v>12</v>
      </c>
      <c r="AV68" s="65"/>
      <c r="AZ68" s="23">
        <v>68</v>
      </c>
      <c r="BA68" s="25">
        <v>12.5</v>
      </c>
      <c r="BC68" s="25">
        <v>68</v>
      </c>
      <c r="BD68" s="25">
        <v>25</v>
      </c>
    </row>
    <row r="69" spans="1:56">
      <c r="A69" s="106">
        <f>RANK(Women[[#This Row],[PR Punkte]],Women[PR Punkte],0)</f>
        <v>57</v>
      </c>
      <c r="B69" s="107">
        <f>IF(Women[[#This Row],[PR Rang beim letzten Turnier]]&gt;Women[[#This Row],[PR Rang]],1,IF(Women[[#This Row],[PR Rang]]=Women[[#This Row],[PR Rang beim letzten Turnier]],0,-1))</f>
        <v>0</v>
      </c>
      <c r="C69" s="106">
        <f>RANK(Women[[#This Row],[PR Punkte]],Women[PR Punkte],0)</f>
        <v>57</v>
      </c>
      <c r="D69" s="147" t="s">
        <v>528</v>
      </c>
      <c r="E69" t="s">
        <v>12</v>
      </c>
      <c r="F69" s="108">
        <f>SUM(Women[[#This Row],[PR 1]:[PR 3]])</f>
        <v>243.00000000000003</v>
      </c>
      <c r="G69" s="52">
        <f>LARGE(Women[[#This Row],[TS SG O 29.04.23]:[PR3]],1)</f>
        <v>243.00000000000003</v>
      </c>
      <c r="H69" s="52">
        <f>LARGE(Women[[#This Row],[TS SG O 29.04.23]:[PR3]],2)</f>
        <v>0</v>
      </c>
      <c r="I69" s="52">
        <f>LARGE(Women[[#This Row],[TS SG O 29.04.23]:[PR3]],3)</f>
        <v>0</v>
      </c>
      <c r="J69">
        <f t="shared" si="2"/>
        <v>57</v>
      </c>
      <c r="K69" s="146">
        <f t="shared" si="3"/>
        <v>243.00000000000003</v>
      </c>
      <c r="L69" s="62" t="str">
        <f>IFERROR(VLOOKUP(Women[[#This Row],[TS SG O 29.04.23 Rang]],$BC$7:$BD$64,2,0)*L$5," ")</f>
        <v xml:space="preserve"> </v>
      </c>
      <c r="M69" s="52" t="str">
        <f>IFERROR(VLOOKUP(Women[[#This Row],[TS SG W 29.04.23]],$AZ$7:$BA$64,2,0)*M$5," ")</f>
        <v xml:space="preserve"> </v>
      </c>
      <c r="N69" s="62" t="str">
        <f>IFERROR(VLOOKUP(Women[[#This Row],[TS ES O 11.06.23 Rang]],$BC$7:$BD$64,2,0)*N$5," ")</f>
        <v xml:space="preserve"> </v>
      </c>
      <c r="O69" s="62" t="str">
        <f>IFERROR(VLOOKUP(Women[[#This Row],[TS SH O 24.06.23 Rang]],$BC$7:$BD$64,2,0)*O$5," ")</f>
        <v xml:space="preserve"> </v>
      </c>
      <c r="P69" s="52" t="str">
        <f>IFERROR(VLOOKUP(Women[[#This Row],[TS SH W 24.06.232]],$AZ$7:$BA$64,2,0)*P$5," ")</f>
        <v xml:space="preserve"> </v>
      </c>
      <c r="Q69" s="62" t="str">
        <f>IFERROR(VLOOKUP(Women[[#This Row],[TS LU O/A 1.7.23 R]],$BC$7:$BD$64,2,0)*Q$5," ")</f>
        <v xml:space="preserve"> </v>
      </c>
      <c r="R69" s="62" t="str">
        <f>IFERROR(VLOOKUP(Women[[#This Row],[TS ZH O/A 8.7.232]],$BC$7:$BD$64,2,0)*R$5," ")</f>
        <v xml:space="preserve"> </v>
      </c>
      <c r="S69" s="52">
        <f>IFERROR(VLOOKUP(Women[[#This Row],[TS ZH W 8.7.23]],$AZ$7:$BA$64,2,0)*S$5," ")</f>
        <v>243.00000000000003</v>
      </c>
      <c r="T69" s="52" t="str">
        <f>IFERROR(VLOOKUP(Women[[#This Row],[TS BA W 12.08.23 R]],$AZ$7:$BA$64,2,0)*T$5," ")</f>
        <v xml:space="preserve"> </v>
      </c>
      <c r="U69" s="62" t="str">
        <f>IFERROR(VLOOKUP(Women[[#This Row],[TS BA O A 12.08.23 R2]],$BC$7:$BD$64,2,0)*U$5," ")</f>
        <v xml:space="preserve"> </v>
      </c>
      <c r="V69" s="62" t="str">
        <f>IFERROR(VLOOKUP(Women[[#This Row],[SM LT O A 2.9.23 R]],$BC$7:$BD$64,2,0)*V$5," ")</f>
        <v xml:space="preserve"> </v>
      </c>
      <c r="W69" s="52" t="str">
        <f>IFERROR(VLOOKUP(Women[[#This Row],[SM LT W 2.9.23 R]],$AZ$7:$BA$64,2,0)*W$5," ")</f>
        <v xml:space="preserve"> </v>
      </c>
      <c r="X69" s="62" t="str">
        <f>IFERROR(VLOOKUP(Women[[#This Row],[TS SH O 13.1.24 R]],$BC$7:$BD$64,2,0)*X$5," ")</f>
        <v xml:space="preserve"> </v>
      </c>
      <c r="Y69" s="52" t="str">
        <f>IFERROR(VLOOKUP(Women[[#This Row],[TS ZH W 6.1.242]],$AZ$7:$BA$64,2,0)*Y$5," ")</f>
        <v xml:space="preserve"> </v>
      </c>
      <c r="Z69" s="62" t="str">
        <f>IFERROR(VLOOKUP(Women[[#This Row],[TS SH O 13.1.24 R]],$BC$7:$BD$64,2,0)*Z$5," ")</f>
        <v xml:space="preserve"> </v>
      </c>
      <c r="AA69" s="52" t="str">
        <f>IFERROR(VLOOKUP(Women[[#This Row],[TS SH W 13.1.24 R]],$AZ$7:$BA$64,2,0)*AA$5," ")</f>
        <v xml:space="preserve"> </v>
      </c>
      <c r="AB69" s="62" t="str">
        <f>IFERROR(VLOOKUP(Women[[#This Row],[TS SH O 13.1.24 R]],$BC$7:$BD$64,2,0)*AB$5," ")</f>
        <v xml:space="preserve"> </v>
      </c>
      <c r="AC69" s="107">
        <v>0</v>
      </c>
      <c r="AD69" s="107">
        <v>0</v>
      </c>
      <c r="AE69" s="107">
        <v>0</v>
      </c>
      <c r="AF69" s="65"/>
      <c r="AG69" s="63"/>
      <c r="AH69" s="65"/>
      <c r="AI69" s="65"/>
      <c r="AJ69" s="63"/>
      <c r="AK69" s="65"/>
      <c r="AL69" s="65"/>
      <c r="AM69" s="63">
        <v>9</v>
      </c>
      <c r="AN69" s="63"/>
      <c r="AO69" s="65"/>
      <c r="AP69" s="65"/>
      <c r="AQ69" s="63"/>
      <c r="AR69" s="65"/>
      <c r="AS69" s="63"/>
      <c r="AT69" s="65"/>
      <c r="AU69" s="63"/>
      <c r="AV69" s="65"/>
      <c r="AZ69" s="23">
        <v>69</v>
      </c>
      <c r="BA69" s="25">
        <v>12.5</v>
      </c>
      <c r="BC69" s="25">
        <v>69</v>
      </c>
      <c r="BD69" s="25">
        <v>25</v>
      </c>
    </row>
    <row r="70" spans="1:56">
      <c r="A70" s="53">
        <f>RANK(Women[[#This Row],[PR Punkte]],Women[PR Punkte],0)</f>
        <v>57</v>
      </c>
      <c r="B70">
        <f>IF(Women[[#This Row],[PR Rang beim letzten Turnier]]&gt;Women[[#This Row],[PR Rang]],1,IF(Women[[#This Row],[PR Rang]]=Women[[#This Row],[PR Rang beim letzten Turnier]],0,-1))</f>
        <v>0</v>
      </c>
      <c r="C70" s="53">
        <f>RANK(Women[[#This Row],[PR Punkte]],Women[PR Punkte],0)</f>
        <v>57</v>
      </c>
      <c r="D70" t="s">
        <v>344</v>
      </c>
      <c r="E70" t="s">
        <v>0</v>
      </c>
      <c r="F70" s="52">
        <f>SUM(Women[[#This Row],[PR 1]:[PR 3]])</f>
        <v>243.00000000000003</v>
      </c>
      <c r="G70" s="52">
        <f>LARGE(Women[[#This Row],[TS SG O 29.04.23]:[PR3]],1)</f>
        <v>243.00000000000003</v>
      </c>
      <c r="H70" s="52">
        <f>LARGE(Women[[#This Row],[TS SG O 29.04.23]:[PR3]],2)</f>
        <v>0</v>
      </c>
      <c r="I70" s="52">
        <f>LARGE(Women[[#This Row],[TS SG O 29.04.23]:[PR3]],3)</f>
        <v>0</v>
      </c>
      <c r="J70" s="1">
        <f t="shared" si="2"/>
        <v>57</v>
      </c>
      <c r="K70" s="52">
        <f t="shared" si="3"/>
        <v>243.00000000000003</v>
      </c>
      <c r="L70" s="62" t="str">
        <f>IFERROR(VLOOKUP(Women[[#This Row],[TS SG O 29.04.23 Rang]],$BC$7:$BD$64,2,0)*L$5," ")</f>
        <v xml:space="preserve"> </v>
      </c>
      <c r="M70" s="52" t="str">
        <f>IFERROR(VLOOKUP(Women[[#This Row],[TS SG W 29.04.23]],$AZ$7:$BA$64,2,0)*M$5," ")</f>
        <v xml:space="preserve"> </v>
      </c>
      <c r="N70" s="62" t="str">
        <f>IFERROR(VLOOKUP(Women[[#This Row],[TS ES O 11.06.23 Rang]],$BC$7:$BD$64,2,0)*N$5," ")</f>
        <v xml:space="preserve"> </v>
      </c>
      <c r="O70" s="62" t="str">
        <f>IFERROR(VLOOKUP(Women[[#This Row],[TS SH O 24.06.23 Rang]],$BC$7:$BD$64,2,0)*O$5," ")</f>
        <v xml:space="preserve"> </v>
      </c>
      <c r="P70" s="52" t="str">
        <f>IFERROR(VLOOKUP(Women[[#This Row],[TS SH W 24.06.232]],$AZ$7:$BA$64,2,0)*P$5," ")</f>
        <v xml:space="preserve"> </v>
      </c>
      <c r="Q70" s="62" t="str">
        <f>IFERROR(VLOOKUP(Women[[#This Row],[TS LU O/A 1.7.23 R]],$BC$7:$BD$64,2,0)*Q$5," ")</f>
        <v xml:space="preserve"> </v>
      </c>
      <c r="R70" s="62" t="str">
        <f>IFERROR(VLOOKUP(Women[[#This Row],[TS ZH O/A 8.7.232]],$BC$7:$BD$64,2,0)*R$5," ")</f>
        <v xml:space="preserve"> </v>
      </c>
      <c r="S70" s="52">
        <f>IFERROR(VLOOKUP(Women[[#This Row],[TS ZH W 8.7.23]],$AZ$7:$BA$64,2,0)*S$5," ")</f>
        <v>243.00000000000003</v>
      </c>
      <c r="T70" s="52" t="str">
        <f>IFERROR(VLOOKUP(Women[[#This Row],[TS BA W 12.08.23 R]],$AZ$7:$BA$64,2,0)*T$5," ")</f>
        <v xml:space="preserve"> </v>
      </c>
      <c r="U70" s="62" t="str">
        <f>IFERROR(VLOOKUP(Women[[#This Row],[TS BA O A 12.08.23 R2]],$BC$7:$BD$64,2,0)*U$5," ")</f>
        <v xml:space="preserve"> </v>
      </c>
      <c r="V70" s="62" t="str">
        <f>IFERROR(VLOOKUP(Women[[#This Row],[SM LT O A 2.9.23 R]],$BC$7:$BD$64,2,0)*V$5," ")</f>
        <v xml:space="preserve"> </v>
      </c>
      <c r="W70" s="52" t="str">
        <f>IFERROR(VLOOKUP(Women[[#This Row],[SM LT W 2.9.23 R]],$AZ$7:$BA$64,2,0)*W$5," ")</f>
        <v xml:space="preserve"> </v>
      </c>
      <c r="X70" s="62" t="str">
        <f>IFERROR(VLOOKUP(Women[[#This Row],[TS SH O 13.1.24 R]],$BC$7:$BD$64,2,0)*X$5," ")</f>
        <v xml:space="preserve"> </v>
      </c>
      <c r="Y70" s="52" t="str">
        <f>IFERROR(VLOOKUP(Women[[#This Row],[TS ZH W 6.1.242]],$AZ$7:$BA$64,2,0)*Y$5," ")</f>
        <v xml:space="preserve"> </v>
      </c>
      <c r="Z70" s="62" t="str">
        <f>IFERROR(VLOOKUP(Women[[#This Row],[TS SH O 13.1.24 R]],$BC$7:$BD$64,2,0)*Z$5," ")</f>
        <v xml:space="preserve"> </v>
      </c>
      <c r="AA70" s="52" t="str">
        <f>IFERROR(VLOOKUP(Women[[#This Row],[TS SH W 13.1.24 R]],$AZ$7:$BA$64,2,0)*AA$5," ")</f>
        <v xml:space="preserve"> </v>
      </c>
      <c r="AB70" s="62" t="str">
        <f>IFERROR(VLOOKUP(Women[[#This Row],[TS SH O 13.1.24 R]],$BC$7:$BD$64,2,0)*AB$5," ")</f>
        <v xml:space="preserve"> </v>
      </c>
      <c r="AC70">
        <v>0</v>
      </c>
      <c r="AD70">
        <v>0</v>
      </c>
      <c r="AE70">
        <v>0</v>
      </c>
      <c r="AF70" s="65"/>
      <c r="AG70" s="63"/>
      <c r="AH70" s="65"/>
      <c r="AI70" s="65"/>
      <c r="AJ70" s="63"/>
      <c r="AK70" s="65"/>
      <c r="AL70" s="65"/>
      <c r="AM70" s="63">
        <v>11</v>
      </c>
      <c r="AN70" s="63"/>
      <c r="AO70" s="65"/>
      <c r="AP70" s="65"/>
      <c r="AQ70" s="63"/>
      <c r="AR70" s="65"/>
      <c r="AS70" s="63"/>
      <c r="AT70" s="65"/>
      <c r="AU70" s="63"/>
      <c r="AV70" s="65"/>
      <c r="AZ70" s="23">
        <v>70</v>
      </c>
      <c r="BA70" s="25">
        <v>12.5</v>
      </c>
      <c r="BC70" s="25">
        <v>70</v>
      </c>
      <c r="BD70" s="25">
        <v>25</v>
      </c>
    </row>
    <row r="71" spans="1:56">
      <c r="A71" s="112">
        <f>RANK(Women[[#This Row],[PR Punkte]],Women[PR Punkte],0)</f>
        <v>65</v>
      </c>
      <c r="B71" s="111">
        <f>IF(Women[[#This Row],[PR Rang beim letzten Turnier]]&gt;Women[[#This Row],[PR Rang]],1,IF(Women[[#This Row],[PR Rang]]=Women[[#This Row],[PR Rang beim letzten Turnier]],0,-1))</f>
        <v>0</v>
      </c>
      <c r="C71" s="112">
        <f>RANK(Women[[#This Row],[PR Punkte]],Women[PR Punkte],0)</f>
        <v>65</v>
      </c>
      <c r="D71" s="111" t="s">
        <v>571</v>
      </c>
      <c r="E71" t="s">
        <v>15</v>
      </c>
      <c r="F71" s="114">
        <f>SUM(Women[[#This Row],[PR 1]:[PR 3]])</f>
        <v>234</v>
      </c>
      <c r="G71" s="52">
        <f>LARGE(Women[[#This Row],[TS SG O 29.04.23]:[PR3]],1)</f>
        <v>234</v>
      </c>
      <c r="H71" s="52">
        <f>LARGE(Women[[#This Row],[TS SG O 29.04.23]:[PR3]],2)</f>
        <v>0</v>
      </c>
      <c r="I71" s="52">
        <f>LARGE(Women[[#This Row],[TS SG O 29.04.23]:[PR3]],3)</f>
        <v>0</v>
      </c>
      <c r="J71">
        <f t="shared" ref="J71:J102" si="4">RANK(K71,$K$7:$K$172,0)</f>
        <v>65</v>
      </c>
      <c r="K71" s="111">
        <f t="shared" ref="K71:K102" si="5">SUM(L71:AE71)</f>
        <v>234</v>
      </c>
      <c r="L71" s="62" t="str">
        <f>IFERROR(VLOOKUP(Women[[#This Row],[TS SG O 29.04.23 Rang]],$BC$7:$BD$64,2,0)*L$5," ")</f>
        <v xml:space="preserve"> </v>
      </c>
      <c r="M71" s="52" t="str">
        <f>IFERROR(VLOOKUP(Women[[#This Row],[TS SG W 29.04.23]],$AZ$7:$BA$64,2,0)*M$5," ")</f>
        <v xml:space="preserve"> </v>
      </c>
      <c r="N71" s="62" t="str">
        <f>IFERROR(VLOOKUP(Women[[#This Row],[TS ES O 11.06.23 Rang]],$BC$7:$BD$64,2,0)*N$5," ")</f>
        <v xml:space="preserve"> </v>
      </c>
      <c r="O71" s="62" t="str">
        <f>IFERROR(VLOOKUP(Women[[#This Row],[TS SH O 24.06.23 Rang]],$BC$7:$BD$64,2,0)*O$5," ")</f>
        <v xml:space="preserve"> </v>
      </c>
      <c r="P71" s="52">
        <f>IFERROR(VLOOKUP(Women[[#This Row],[TS SH W 24.06.232]],$AZ$7:$BA$64,2,0)*P$5," ")</f>
        <v>234</v>
      </c>
      <c r="Q71" s="62" t="str">
        <f>IFERROR(VLOOKUP(Women[[#This Row],[TS LU O/A 1.7.23 R]],$BC$7:$BD$64,2,0)*Q$5," ")</f>
        <v xml:space="preserve"> </v>
      </c>
      <c r="R71" s="62" t="str">
        <f>IFERROR(VLOOKUP(Women[[#This Row],[TS ZH O/A 8.7.232]],$BC$7:$BD$64,2,0)*R$5," ")</f>
        <v xml:space="preserve"> </v>
      </c>
      <c r="S71" s="52" t="str">
        <f>IFERROR(VLOOKUP(Women[[#This Row],[TS ZH W 8.7.23]],$AZ$7:$BA$64,2,0)*S$5," ")</f>
        <v xml:space="preserve"> </v>
      </c>
      <c r="T71" s="52" t="str">
        <f>IFERROR(VLOOKUP(Women[[#This Row],[TS BA W 12.08.23 R]],$AZ$7:$BA$64,2,0)*T$5," ")</f>
        <v xml:space="preserve"> </v>
      </c>
      <c r="U71" s="62" t="str">
        <f>IFERROR(VLOOKUP(Women[[#This Row],[TS BA O A 12.08.23 R2]],$BC$7:$BD$64,2,0)*U$5," ")</f>
        <v xml:space="preserve"> </v>
      </c>
      <c r="V71" s="62" t="str">
        <f>IFERROR(VLOOKUP(Women[[#This Row],[SM LT O A 2.9.23 R]],$BC$7:$BD$64,2,0)*V$5," ")</f>
        <v xml:space="preserve"> </v>
      </c>
      <c r="W71" s="52" t="str">
        <f>IFERROR(VLOOKUP(Women[[#This Row],[SM LT W 2.9.23 R]],$AZ$7:$BA$64,2,0)*W$5," ")</f>
        <v xml:space="preserve"> </v>
      </c>
      <c r="X71" s="62" t="str">
        <f>IFERROR(VLOOKUP(Women[[#This Row],[TS SH O 13.1.24 R]],$BC$7:$BD$64,2,0)*X$5," ")</f>
        <v xml:space="preserve"> </v>
      </c>
      <c r="Y71" s="52" t="str">
        <f>IFERROR(VLOOKUP(Women[[#This Row],[TS ZH W 6.1.242]],$AZ$7:$BA$64,2,0)*Y$5," ")</f>
        <v xml:space="preserve"> </v>
      </c>
      <c r="Z71" s="62" t="str">
        <f>IFERROR(VLOOKUP(Women[[#This Row],[TS SH O 13.1.24 R]],$BC$7:$BD$64,2,0)*Z$5," ")</f>
        <v xml:space="preserve"> </v>
      </c>
      <c r="AA71" s="52" t="str">
        <f>IFERROR(VLOOKUP(Women[[#This Row],[TS SH W 13.1.24 R]],$AZ$7:$BA$64,2,0)*AA$5," ")</f>
        <v xml:space="preserve"> </v>
      </c>
      <c r="AB71" s="62" t="str">
        <f>IFERROR(VLOOKUP(Women[[#This Row],[TS SH O 13.1.24 R]],$BC$7:$BD$64,2,0)*AB$5," ")</f>
        <v xml:space="preserve"> </v>
      </c>
      <c r="AC71" s="107">
        <v>0</v>
      </c>
      <c r="AD71" s="107">
        <v>0</v>
      </c>
      <c r="AE71" s="107">
        <v>0</v>
      </c>
      <c r="AF71" s="65"/>
      <c r="AG71" s="63"/>
      <c r="AH71" s="65"/>
      <c r="AI71" s="65"/>
      <c r="AJ71" s="63">
        <v>9</v>
      </c>
      <c r="AK71" s="65"/>
      <c r="AL71" s="65"/>
      <c r="AM71" s="63"/>
      <c r="AN71" s="63"/>
      <c r="AO71" s="65"/>
      <c r="AP71" s="65"/>
      <c r="AQ71" s="63"/>
      <c r="AR71" s="65"/>
      <c r="AS71" s="63"/>
      <c r="AT71" s="65"/>
      <c r="AU71" s="63"/>
      <c r="AV71" s="65"/>
      <c r="AZ71" s="23">
        <v>71</v>
      </c>
      <c r="BA71" s="25">
        <v>12.5</v>
      </c>
      <c r="BC71" s="25">
        <v>71</v>
      </c>
      <c r="BD71" s="25">
        <v>25</v>
      </c>
    </row>
    <row r="72" spans="1:56">
      <c r="A72" s="53">
        <f>RANK(Women[[#This Row],[PR Punkte]],Women[PR Punkte],0)</f>
        <v>65</v>
      </c>
      <c r="B72">
        <f>IF(Women[[#This Row],[PR Rang beim letzten Turnier]]&gt;Women[[#This Row],[PR Rang]],1,IF(Women[[#This Row],[PR Rang]]=Women[[#This Row],[PR Rang beim letzten Turnier]],0,-1))</f>
        <v>0</v>
      </c>
      <c r="C72" s="53">
        <f>RANK(Women[[#This Row],[PR Punkte]],Women[PR Punkte],0)</f>
        <v>65</v>
      </c>
      <c r="D72" t="s">
        <v>850</v>
      </c>
      <c r="E72" t="s">
        <v>0</v>
      </c>
      <c r="F72" s="52">
        <f>SUM(Women[[#This Row],[PR 1]:[PR 3]])</f>
        <v>234</v>
      </c>
      <c r="G72" s="52">
        <f>LARGE(Women[[#This Row],[TS SG O 29.04.23]:[PR3]],1)</f>
        <v>234</v>
      </c>
      <c r="H72" s="52">
        <f>LARGE(Women[[#This Row],[TS SG O 29.04.23]:[PR3]],2)</f>
        <v>0</v>
      </c>
      <c r="I72" s="52">
        <f>LARGE(Women[[#This Row],[TS SG O 29.04.23]:[PR3]],3)</f>
        <v>0</v>
      </c>
      <c r="J72" s="1">
        <f t="shared" si="4"/>
        <v>65</v>
      </c>
      <c r="K72" s="52">
        <f t="shared" si="5"/>
        <v>234</v>
      </c>
      <c r="L72" s="62" t="str">
        <f>IFERROR(VLOOKUP(Women[[#This Row],[TS SG O 29.04.23 Rang]],$BC$7:$BD$64,2,0)*L$5," ")</f>
        <v xml:space="preserve"> </v>
      </c>
      <c r="M72" s="52" t="str">
        <f>IFERROR(VLOOKUP(Women[[#This Row],[TS SG W 29.04.23]],$AZ$7:$BA$64,2,0)*M$5," ")</f>
        <v xml:space="preserve"> </v>
      </c>
      <c r="N72" s="62" t="str">
        <f>IFERROR(VLOOKUP(Women[[#This Row],[TS ES O 11.06.23 Rang]],$BC$7:$BD$64,2,0)*N$5," ")</f>
        <v xml:space="preserve"> </v>
      </c>
      <c r="O72" s="62" t="str">
        <f>IFERROR(VLOOKUP(Women[[#This Row],[TS SH O 24.06.23 Rang]],$BC$7:$BD$64,2,0)*O$5," ")</f>
        <v xml:space="preserve"> </v>
      </c>
      <c r="P72" s="52">
        <f>IFERROR(VLOOKUP(Women[[#This Row],[TS SH W 24.06.232]],$AZ$7:$BA$64,2,0)*P$5," ")</f>
        <v>234</v>
      </c>
      <c r="Q72" s="62" t="str">
        <f>IFERROR(VLOOKUP(Women[[#This Row],[TS LU O/A 1.7.23 R]],$BC$7:$BD$64,2,0)*Q$5," ")</f>
        <v xml:space="preserve"> </v>
      </c>
      <c r="R72" s="62" t="str">
        <f>IFERROR(VLOOKUP(Women[[#This Row],[TS ZH O/A 8.7.232]],$BC$7:$BD$64,2,0)*R$5," ")</f>
        <v xml:space="preserve"> </v>
      </c>
      <c r="S72" s="52" t="str">
        <f>IFERROR(VLOOKUP(Women[[#This Row],[TS ZH W 8.7.23]],$AZ$7:$BA$64,2,0)*S$5," ")</f>
        <v xml:space="preserve"> </v>
      </c>
      <c r="T72" s="52" t="str">
        <f>IFERROR(VLOOKUP(Women[[#This Row],[TS BA W 12.08.23 R]],$AZ$7:$BA$64,2,0)*T$5," ")</f>
        <v xml:space="preserve"> </v>
      </c>
      <c r="U72" s="62" t="str">
        <f>IFERROR(VLOOKUP(Women[[#This Row],[TS BA O A 12.08.23 R2]],$BC$7:$BD$64,2,0)*U$5," ")</f>
        <v xml:space="preserve"> </v>
      </c>
      <c r="V72" s="62" t="str">
        <f>IFERROR(VLOOKUP(Women[[#This Row],[SM LT O A 2.9.23 R]],$BC$7:$BD$64,2,0)*V$5," ")</f>
        <v xml:space="preserve"> </v>
      </c>
      <c r="W72" s="52" t="str">
        <f>IFERROR(VLOOKUP(Women[[#This Row],[SM LT W 2.9.23 R]],$AZ$7:$BA$64,2,0)*W$5," ")</f>
        <v xml:space="preserve"> </v>
      </c>
      <c r="X72" s="62" t="str">
        <f>IFERROR(VLOOKUP(Women[[#This Row],[TS SH O 13.1.24 R]],$BC$7:$BD$64,2,0)*X$5," ")</f>
        <v xml:space="preserve"> </v>
      </c>
      <c r="Y72" s="52" t="str">
        <f>IFERROR(VLOOKUP(Women[[#This Row],[TS ZH W 6.1.242]],$AZ$7:$BA$64,2,0)*Y$5," ")</f>
        <v xml:space="preserve"> </v>
      </c>
      <c r="Z72" s="62" t="str">
        <f>IFERROR(VLOOKUP(Women[[#This Row],[TS SH O 13.1.24 R]],$BC$7:$BD$64,2,0)*Z$5," ")</f>
        <v xml:space="preserve"> </v>
      </c>
      <c r="AA72" s="52" t="str">
        <f>IFERROR(VLOOKUP(Women[[#This Row],[TS SH W 13.1.24 R]],$AZ$7:$BA$64,2,0)*AA$5," ")</f>
        <v xml:space="preserve"> </v>
      </c>
      <c r="AB72" s="62" t="str">
        <f>IFERROR(VLOOKUP(Women[[#This Row],[TS SH O 13.1.24 R]],$BC$7:$BD$64,2,0)*AB$5," ")</f>
        <v xml:space="preserve"> </v>
      </c>
      <c r="AC72">
        <v>0</v>
      </c>
      <c r="AD72">
        <v>0</v>
      </c>
      <c r="AE72">
        <v>0</v>
      </c>
      <c r="AF72" s="65"/>
      <c r="AG72" s="63"/>
      <c r="AH72" s="65"/>
      <c r="AI72" s="65"/>
      <c r="AJ72" s="63">
        <v>10</v>
      </c>
      <c r="AK72" s="65"/>
      <c r="AL72" s="65"/>
      <c r="AM72" s="63"/>
      <c r="AN72" s="63"/>
      <c r="AO72" s="65"/>
      <c r="AP72" s="65"/>
      <c r="AQ72" s="63"/>
      <c r="AR72" s="65"/>
      <c r="AS72" s="63"/>
      <c r="AT72" s="65"/>
      <c r="AU72" s="63"/>
      <c r="AV72" s="65"/>
      <c r="AZ72" s="23">
        <v>72</v>
      </c>
      <c r="BA72" s="25">
        <v>5</v>
      </c>
      <c r="BC72" s="85">
        <v>72</v>
      </c>
      <c r="BD72" s="85">
        <v>10</v>
      </c>
    </row>
    <row r="73" spans="1:56">
      <c r="A73" s="53">
        <f>RANK(Women[[#This Row],[PR Punkte]],Women[PR Punkte],0)</f>
        <v>67</v>
      </c>
      <c r="B73">
        <f>IF(Women[[#This Row],[PR Rang beim letzten Turnier]]&gt;Women[[#This Row],[PR Rang]],1,IF(Women[[#This Row],[PR Rang]]=Women[[#This Row],[PR Rang beim letzten Turnier]],0,-1))</f>
        <v>0</v>
      </c>
      <c r="C73" s="53">
        <f>RANK(Women[[#This Row],[PR Punkte]],Women[PR Punkte],0)</f>
        <v>67</v>
      </c>
      <c r="D73" t="s">
        <v>926</v>
      </c>
      <c r="E73" t="s">
        <v>897</v>
      </c>
      <c r="F73" s="52">
        <f>SUM(Women[[#This Row],[PR 1]:[PR 3]])</f>
        <v>225</v>
      </c>
      <c r="G73" s="52">
        <f>LARGE(Women[[#This Row],[TS SG O 29.04.23]:[PR3]],1)</f>
        <v>225</v>
      </c>
      <c r="H73" s="52">
        <f>LARGE(Women[[#This Row],[TS SG O 29.04.23]:[PR3]],2)</f>
        <v>0</v>
      </c>
      <c r="I73" s="52">
        <f>LARGE(Women[[#This Row],[TS SG O 29.04.23]:[PR3]],3)</f>
        <v>0</v>
      </c>
      <c r="J73">
        <f t="shared" si="4"/>
        <v>67</v>
      </c>
      <c r="K73">
        <f t="shared" si="5"/>
        <v>225</v>
      </c>
      <c r="L73" s="62" t="str">
        <f>IFERROR(VLOOKUP(Women[[#This Row],[TS SG O 29.04.23 Rang]],$BC$8:$BD$65,2,0)*L$5," ")</f>
        <v xml:space="preserve"> </v>
      </c>
      <c r="M73" s="52" t="str">
        <f>IFERROR(VLOOKUP(Women[[#This Row],[TS SG W 29.04.23]],$AZ$8:$BA$65,2,0)*M$5," ")</f>
        <v xml:space="preserve"> </v>
      </c>
      <c r="N73" s="62" t="str">
        <f>IFERROR(VLOOKUP(Women[[#This Row],[TS ES O 11.06.23 Rang]],$BC$8:$BD$65,2,0)*N$5," ")</f>
        <v xml:space="preserve"> </v>
      </c>
      <c r="O73" s="62" t="str">
        <f>IFERROR(VLOOKUP(Women[[#This Row],[TS SH O 24.06.23 Rang]],$BC$8:$BD$65,2,0)*O$5," ")</f>
        <v xml:space="preserve"> </v>
      </c>
      <c r="P73" s="52" t="str">
        <f>IFERROR(VLOOKUP(Women[[#This Row],[TS SH W 24.06.232]],$AZ$8:$BA$65,2,0)*P$5," ")</f>
        <v xml:space="preserve"> </v>
      </c>
      <c r="Q73" s="62" t="str">
        <f>IFERROR(VLOOKUP(Women[[#This Row],[TS LU O/A 1.7.23 R]],$BC$8:$BD$65,2,0)*Q$5," ")</f>
        <v xml:space="preserve"> </v>
      </c>
      <c r="R73" s="62" t="str">
        <f>IFERROR(VLOOKUP(Women[[#This Row],[TS ZH O/A 8.7.232]],$BC$8:$BD$65,2,0)*R$5," ")</f>
        <v xml:space="preserve"> </v>
      </c>
      <c r="S73" s="52" t="str">
        <f>IFERROR(VLOOKUP(Women[[#This Row],[TS ZH W 8.7.23]],$AZ$7:$BA$64,2,0)*S$5," ")</f>
        <v xml:space="preserve"> </v>
      </c>
      <c r="T73" s="52">
        <f>IFERROR(VLOOKUP(Women[[#This Row],[TS BA W 12.08.23 R]],$AZ$7:$BA$64,2,0)*T$5," ")</f>
        <v>225</v>
      </c>
      <c r="U73" s="62" t="str">
        <f>IFERROR(VLOOKUP(Women[[#This Row],[TS BA O A 12.08.23 R2]],$BC$7:$BD$64,2,0)*U$5," ")</f>
        <v xml:space="preserve"> </v>
      </c>
      <c r="V73" s="62" t="str">
        <f>IFERROR(VLOOKUP(Women[[#This Row],[SM LT O A 2.9.23 R]],$BC$7:$BD$64,2,0)*V$5," ")</f>
        <v xml:space="preserve"> </v>
      </c>
      <c r="W73" s="52" t="str">
        <f>IFERROR(VLOOKUP(Women[[#This Row],[SM LT W 2.9.23 R]],$AZ$7:$BA$64,2,0)*W$5," ")</f>
        <v xml:space="preserve"> </v>
      </c>
      <c r="X73" s="62" t="str">
        <f>IFERROR(VLOOKUP(Women[[#This Row],[TS SH O 13.1.24 R]],$BC$7:$BD$64,2,0)*X$5," ")</f>
        <v xml:space="preserve"> </v>
      </c>
      <c r="Y73" s="52" t="str">
        <f>IFERROR(VLOOKUP(Women[[#This Row],[TS ZH W 6.1.242]],$AZ$7:$BA$64,2,0)*Y$5," ")</f>
        <v xml:space="preserve"> </v>
      </c>
      <c r="Z73" s="62" t="str">
        <f>IFERROR(VLOOKUP(Women[[#This Row],[TS SH O 13.1.24 R]],$BC$7:$BD$64,2,0)*Z$5," ")</f>
        <v xml:space="preserve"> </v>
      </c>
      <c r="AA73" s="52" t="str">
        <f>IFERROR(VLOOKUP(Women[[#This Row],[TS SH W 13.1.24 R]],$AZ$7:$BA$64,2,0)*AA$5," ")</f>
        <v xml:space="preserve"> </v>
      </c>
      <c r="AB73" s="62" t="str">
        <f>IFERROR(VLOOKUP(Women[[#This Row],[TS SH O 13.1.24 R]],$BC$7:$BD$64,2,0)*AB$5," ")</f>
        <v xml:space="preserve"> </v>
      </c>
      <c r="AC73">
        <v>0</v>
      </c>
      <c r="AD73">
        <v>0</v>
      </c>
      <c r="AE73">
        <v>0</v>
      </c>
      <c r="AF73" s="65"/>
      <c r="AG73" s="63"/>
      <c r="AH73" s="65"/>
      <c r="AI73" s="65"/>
      <c r="AJ73" s="63"/>
      <c r="AK73" s="65"/>
      <c r="AL73" s="65"/>
      <c r="AM73" s="63"/>
      <c r="AN73" s="63">
        <v>14</v>
      </c>
      <c r="AO73" s="65"/>
      <c r="AP73" s="65"/>
      <c r="AQ73" s="63"/>
      <c r="AR73" s="65"/>
      <c r="AS73" s="63"/>
      <c r="AT73" s="65"/>
      <c r="AU73" s="63"/>
      <c r="AV73" s="65"/>
      <c r="AZ73" s="23">
        <v>73</v>
      </c>
      <c r="BA73" s="25">
        <v>5</v>
      </c>
      <c r="BC73" s="25">
        <v>73</v>
      </c>
      <c r="BD73" s="25">
        <v>10</v>
      </c>
    </row>
    <row r="74" spans="1:56">
      <c r="A74" s="53">
        <f>RANK(Women[[#This Row],[PR Punkte]],Women[PR Punkte],0)</f>
        <v>67</v>
      </c>
      <c r="B74">
        <f>IF(Women[[#This Row],[PR Rang beim letzten Turnier]]&gt;Women[[#This Row],[PR Rang]],1,IF(Women[[#This Row],[PR Rang]]=Women[[#This Row],[PR Rang beim letzten Turnier]],0,-1))</f>
        <v>0</v>
      </c>
      <c r="C74" s="53">
        <f>RANK(Women[[#This Row],[PR Punkte]],Women[PR Punkte],0)</f>
        <v>67</v>
      </c>
      <c r="D74" t="s">
        <v>925</v>
      </c>
      <c r="E74" t="s">
        <v>897</v>
      </c>
      <c r="F74" s="52">
        <f>SUM(Women[[#This Row],[PR 1]:[PR 3]])</f>
        <v>225</v>
      </c>
      <c r="G74" s="52">
        <f>LARGE(Women[[#This Row],[TS SG O 29.04.23]:[PR3]],1)</f>
        <v>225</v>
      </c>
      <c r="H74" s="52">
        <f>LARGE(Women[[#This Row],[TS SG O 29.04.23]:[PR3]],2)</f>
        <v>0</v>
      </c>
      <c r="I74" s="52">
        <f>LARGE(Women[[#This Row],[TS SG O 29.04.23]:[PR3]],3)</f>
        <v>0</v>
      </c>
      <c r="J74">
        <f t="shared" si="4"/>
        <v>67</v>
      </c>
      <c r="K74">
        <f t="shared" si="5"/>
        <v>225</v>
      </c>
      <c r="L74" s="62" t="str">
        <f>IFERROR(VLOOKUP(Women[[#This Row],[TS SG O 29.04.23 Rang]],$BC$8:$BD$65,2,0)*L$5," ")</f>
        <v xml:space="preserve"> </v>
      </c>
      <c r="M74" s="52" t="str">
        <f>IFERROR(VLOOKUP(Women[[#This Row],[TS SG W 29.04.23]],$AZ$8:$BA$65,2,0)*M$5," ")</f>
        <v xml:space="preserve"> </v>
      </c>
      <c r="N74" s="62" t="str">
        <f>IFERROR(VLOOKUP(Women[[#This Row],[TS ES O 11.06.23 Rang]],$BC$8:$BD$65,2,0)*N$5," ")</f>
        <v xml:space="preserve"> </v>
      </c>
      <c r="O74" s="62" t="str">
        <f>IFERROR(VLOOKUP(Women[[#This Row],[TS SH O 24.06.23 Rang]],$BC$8:$BD$65,2,0)*O$5," ")</f>
        <v xml:space="preserve"> </v>
      </c>
      <c r="P74" s="52" t="str">
        <f>IFERROR(VLOOKUP(Women[[#This Row],[TS SH W 24.06.232]],$AZ$8:$BA$65,2,0)*P$5," ")</f>
        <v xml:space="preserve"> </v>
      </c>
      <c r="Q74" s="62" t="str">
        <f>IFERROR(VLOOKUP(Women[[#This Row],[TS LU O/A 1.7.23 R]],$BC$8:$BD$65,2,0)*Q$5," ")</f>
        <v xml:space="preserve"> </v>
      </c>
      <c r="R74" s="62" t="str">
        <f>IFERROR(VLOOKUP(Women[[#This Row],[TS ZH O/A 8.7.232]],$BC$8:$BD$65,2,0)*R$5," ")</f>
        <v xml:space="preserve"> </v>
      </c>
      <c r="S74" s="52" t="str">
        <f>IFERROR(VLOOKUP(Women[[#This Row],[TS ZH W 8.7.23]],$AZ$7:$BA$64,2,0)*S$5," ")</f>
        <v xml:space="preserve"> </v>
      </c>
      <c r="T74" s="52">
        <f>IFERROR(VLOOKUP(Women[[#This Row],[TS BA W 12.08.23 R]],$AZ$7:$BA$64,2,0)*T$5," ")</f>
        <v>225</v>
      </c>
      <c r="U74" s="62" t="str">
        <f>IFERROR(VLOOKUP(Women[[#This Row],[TS BA O A 12.08.23 R2]],$BC$7:$BD$64,2,0)*U$5," ")</f>
        <v xml:space="preserve"> </v>
      </c>
      <c r="V74" s="62" t="str">
        <f>IFERROR(VLOOKUP(Women[[#This Row],[SM LT O A 2.9.23 R]],$BC$7:$BD$64,2,0)*V$5," ")</f>
        <v xml:space="preserve"> </v>
      </c>
      <c r="W74" s="52" t="str">
        <f>IFERROR(VLOOKUP(Women[[#This Row],[SM LT W 2.9.23 R]],$AZ$7:$BA$64,2,0)*W$5," ")</f>
        <v xml:space="preserve"> </v>
      </c>
      <c r="X74" s="62" t="str">
        <f>IFERROR(VLOOKUP(Women[[#This Row],[TS SH O 13.1.24 R]],$BC$7:$BD$64,2,0)*X$5," ")</f>
        <v xml:space="preserve"> </v>
      </c>
      <c r="Y74" s="52" t="str">
        <f>IFERROR(VLOOKUP(Women[[#This Row],[TS ZH W 6.1.242]],$AZ$7:$BA$64,2,0)*Y$5," ")</f>
        <v xml:space="preserve"> </v>
      </c>
      <c r="Z74" s="62" t="str">
        <f>IFERROR(VLOOKUP(Women[[#This Row],[TS SH O 13.1.24 R]],$BC$7:$BD$64,2,0)*Z$5," ")</f>
        <v xml:space="preserve"> </v>
      </c>
      <c r="AA74" s="52" t="str">
        <f>IFERROR(VLOOKUP(Women[[#This Row],[TS SH W 13.1.24 R]],$AZ$7:$BA$64,2,0)*AA$5," ")</f>
        <v xml:space="preserve"> </v>
      </c>
      <c r="AB74" s="62" t="str">
        <f>IFERROR(VLOOKUP(Women[[#This Row],[TS SH O 13.1.24 R]],$BC$7:$BD$64,2,0)*AB$5," ")</f>
        <v xml:space="preserve"> </v>
      </c>
      <c r="AC74">
        <v>0</v>
      </c>
      <c r="AD74">
        <v>0</v>
      </c>
      <c r="AE74">
        <v>0</v>
      </c>
      <c r="AF74" s="65"/>
      <c r="AG74" s="63"/>
      <c r="AH74" s="65"/>
      <c r="AI74" s="65"/>
      <c r="AJ74" s="63"/>
      <c r="AK74" s="65"/>
      <c r="AL74" s="65"/>
      <c r="AM74" s="63"/>
      <c r="AN74" s="63">
        <v>14</v>
      </c>
      <c r="AO74" s="65"/>
      <c r="AP74" s="65"/>
      <c r="AQ74" s="63"/>
      <c r="AR74" s="65"/>
      <c r="AS74" s="63"/>
      <c r="AT74" s="65"/>
      <c r="AU74" s="63"/>
      <c r="AV74" s="65"/>
      <c r="AZ74" s="23">
        <v>74</v>
      </c>
      <c r="BA74" s="25">
        <v>5</v>
      </c>
      <c r="BC74" s="25">
        <v>74</v>
      </c>
      <c r="BD74" s="25">
        <v>10</v>
      </c>
    </row>
    <row r="75" spans="1:56">
      <c r="A75" s="53">
        <f>RANK(Women[[#This Row],[PR Punkte]],Women[PR Punkte],0)</f>
        <v>67</v>
      </c>
      <c r="B75">
        <f>IF(Women[[#This Row],[PR Rang beim letzten Turnier]]&gt;Women[[#This Row],[PR Rang]],1,IF(Women[[#This Row],[PR Rang]]=Women[[#This Row],[PR Rang beim letzten Turnier]],0,-1))</f>
        <v>0</v>
      </c>
      <c r="C75" s="53">
        <f>RANK(Women[[#This Row],[PR Punkte]],Women[PR Punkte],0)</f>
        <v>67</v>
      </c>
      <c r="D75" t="s">
        <v>927</v>
      </c>
      <c r="E75" t="s">
        <v>12</v>
      </c>
      <c r="F75" s="52">
        <f>SUM(Women[[#This Row],[PR 1]:[PR 3]])</f>
        <v>225</v>
      </c>
      <c r="G75" s="52">
        <f>LARGE(Women[[#This Row],[TS SG O 29.04.23]:[PR3]],1)</f>
        <v>225</v>
      </c>
      <c r="H75" s="52">
        <f>LARGE(Women[[#This Row],[TS SG O 29.04.23]:[PR3]],2)</f>
        <v>0</v>
      </c>
      <c r="I75" s="52">
        <f>LARGE(Women[[#This Row],[TS SG O 29.04.23]:[PR3]],3)</f>
        <v>0</v>
      </c>
      <c r="J75">
        <f t="shared" si="4"/>
        <v>67</v>
      </c>
      <c r="K75">
        <f t="shared" si="5"/>
        <v>225</v>
      </c>
      <c r="L75" s="62" t="str">
        <f>IFERROR(VLOOKUP(Women[[#This Row],[TS SG O 29.04.23 Rang]],$BC$8:$BD$65,2,0)*L$5," ")</f>
        <v xml:space="preserve"> </v>
      </c>
      <c r="M75" s="52" t="str">
        <f>IFERROR(VLOOKUP(Women[[#This Row],[TS SG W 29.04.23]],$AZ$8:$BA$65,2,0)*M$5," ")</f>
        <v xml:space="preserve"> </v>
      </c>
      <c r="N75" s="62" t="str">
        <f>IFERROR(VLOOKUP(Women[[#This Row],[TS ES O 11.06.23 Rang]],$BC$8:$BD$65,2,0)*N$5," ")</f>
        <v xml:space="preserve"> </v>
      </c>
      <c r="O75" s="62" t="str">
        <f>IFERROR(VLOOKUP(Women[[#This Row],[TS SH O 24.06.23 Rang]],$BC$8:$BD$65,2,0)*O$5," ")</f>
        <v xml:space="preserve"> </v>
      </c>
      <c r="P75" s="52" t="str">
        <f>IFERROR(VLOOKUP(Women[[#This Row],[TS SH W 24.06.232]],$AZ$8:$BA$65,2,0)*P$5," ")</f>
        <v xml:space="preserve"> </v>
      </c>
      <c r="Q75" s="62" t="str">
        <f>IFERROR(VLOOKUP(Women[[#This Row],[TS LU O/A 1.7.23 R]],$BC$8:$BD$65,2,0)*Q$5," ")</f>
        <v xml:space="preserve"> </v>
      </c>
      <c r="R75" s="62" t="str">
        <f>IFERROR(VLOOKUP(Women[[#This Row],[TS ZH O/A 8.7.232]],$BC$8:$BD$65,2,0)*R$5," ")</f>
        <v xml:space="preserve"> </v>
      </c>
      <c r="S75" s="52" t="str">
        <f>IFERROR(VLOOKUP(Women[[#This Row],[TS ZH W 8.7.23]],$AZ$7:$BA$64,2,0)*S$5," ")</f>
        <v xml:space="preserve"> </v>
      </c>
      <c r="T75" s="52">
        <f>IFERROR(VLOOKUP(Women[[#This Row],[TS BA W 12.08.23 R]],$AZ$7:$BA$64,2,0)*T$5," ")</f>
        <v>225</v>
      </c>
      <c r="U75" s="62" t="str">
        <f>IFERROR(VLOOKUP(Women[[#This Row],[TS BA O A 12.08.23 R2]],$BC$7:$BD$64,2,0)*U$5," ")</f>
        <v xml:space="preserve"> </v>
      </c>
      <c r="V75" s="62" t="str">
        <f>IFERROR(VLOOKUP(Women[[#This Row],[SM LT O A 2.9.23 R]],$BC$7:$BD$64,2,0)*V$5," ")</f>
        <v xml:space="preserve"> </v>
      </c>
      <c r="W75" s="52" t="str">
        <f>IFERROR(VLOOKUP(Women[[#This Row],[SM LT W 2.9.23 R]],$AZ$7:$BA$64,2,0)*W$5," ")</f>
        <v xml:space="preserve"> </v>
      </c>
      <c r="X75" s="62" t="str">
        <f>IFERROR(VLOOKUP(Women[[#This Row],[TS SH O 13.1.24 R]],$BC$7:$BD$64,2,0)*X$5," ")</f>
        <v xml:space="preserve"> </v>
      </c>
      <c r="Y75" s="52" t="str">
        <f>IFERROR(VLOOKUP(Women[[#This Row],[TS ZH W 6.1.242]],$AZ$7:$BA$64,2,0)*Y$5," ")</f>
        <v xml:space="preserve"> </v>
      </c>
      <c r="Z75" s="62" t="str">
        <f>IFERROR(VLOOKUP(Women[[#This Row],[TS SH O 13.1.24 R]],$BC$7:$BD$64,2,0)*Z$5," ")</f>
        <v xml:space="preserve"> </v>
      </c>
      <c r="AA75" s="52" t="str">
        <f>IFERROR(VLOOKUP(Women[[#This Row],[TS SH W 13.1.24 R]],$AZ$7:$BA$64,2,0)*AA$5," ")</f>
        <v xml:space="preserve"> </v>
      </c>
      <c r="AB75" s="62" t="str">
        <f>IFERROR(VLOOKUP(Women[[#This Row],[TS SH O 13.1.24 R]],$BC$7:$BD$64,2,0)*AB$5," ")</f>
        <v xml:space="preserve"> </v>
      </c>
      <c r="AC75">
        <v>0</v>
      </c>
      <c r="AD75">
        <v>0</v>
      </c>
      <c r="AE75">
        <v>0</v>
      </c>
      <c r="AF75" s="65"/>
      <c r="AG75" s="63"/>
      <c r="AH75" s="65"/>
      <c r="AI75" s="65"/>
      <c r="AJ75" s="63"/>
      <c r="AK75" s="65"/>
      <c r="AL75" s="65"/>
      <c r="AM75" s="63"/>
      <c r="AN75" s="63">
        <v>15</v>
      </c>
      <c r="AO75" s="65"/>
      <c r="AP75" s="65"/>
      <c r="AQ75" s="63"/>
      <c r="AR75" s="65"/>
      <c r="AS75" s="63"/>
      <c r="AT75" s="65"/>
      <c r="AU75" s="63"/>
      <c r="AV75" s="65"/>
      <c r="AZ75" s="23">
        <v>75</v>
      </c>
      <c r="BA75" s="25">
        <v>5</v>
      </c>
      <c r="BC75" s="25">
        <v>75</v>
      </c>
      <c r="BD75" s="25">
        <v>10</v>
      </c>
    </row>
    <row r="76" spans="1:56">
      <c r="A76" s="53">
        <f>RANK(Women[[#This Row],[PR Punkte]],Women[PR Punkte],0)</f>
        <v>67</v>
      </c>
      <c r="B76">
        <f>IF(Women[[#This Row],[PR Rang beim letzten Turnier]]&gt;Women[[#This Row],[PR Rang]],1,IF(Women[[#This Row],[PR Rang]]=Women[[#This Row],[PR Rang beim letzten Turnier]],0,-1))</f>
        <v>0</v>
      </c>
      <c r="C76" s="53">
        <f>RANK(Women[[#This Row],[PR Punkte]],Women[PR Punkte],0)</f>
        <v>67</v>
      </c>
      <c r="D76" t="s">
        <v>36</v>
      </c>
      <c r="E76" s="1" t="s">
        <v>6</v>
      </c>
      <c r="F76" s="52">
        <f>SUM(Women[[#This Row],[PR 1]:[PR 3]])</f>
        <v>225</v>
      </c>
      <c r="G76" s="52">
        <f>LARGE(Women[[#This Row],[TS SG O 29.04.23]:[PR3]],1)</f>
        <v>225</v>
      </c>
      <c r="H76" s="52">
        <f>LARGE(Women[[#This Row],[TS SG O 29.04.23]:[PR3]],2)</f>
        <v>0</v>
      </c>
      <c r="I76" s="52">
        <f>LARGE(Women[[#This Row],[TS SG O 29.04.23]:[PR3]],3)</f>
        <v>0</v>
      </c>
      <c r="J76" s="1">
        <f t="shared" si="4"/>
        <v>67</v>
      </c>
      <c r="K76" s="52">
        <f t="shared" si="5"/>
        <v>225</v>
      </c>
      <c r="L76" s="62" t="str">
        <f>IFERROR(VLOOKUP(Women[[#This Row],[TS SG O 29.04.23 Rang]],$BC$7:$BD$64,2,0)*L$5," ")</f>
        <v xml:space="preserve"> </v>
      </c>
      <c r="M76" s="52">
        <f>IFERROR(VLOOKUP(Women[[#This Row],[TS SG W 29.04.23]],$AZ$7:$BA$64,2,0)*M$5," ")</f>
        <v>225</v>
      </c>
      <c r="N76" s="62" t="str">
        <f>IFERROR(VLOOKUP(Women[[#This Row],[TS ES O 11.06.23 Rang]],$BC$7:$BD$64,2,0)*N$5," ")</f>
        <v xml:space="preserve"> </v>
      </c>
      <c r="O76" s="62" t="str">
        <f>IFERROR(VLOOKUP(Women[[#This Row],[TS SH O 24.06.23 Rang]],$BC$7:$BD$64,2,0)*O$5," ")</f>
        <v xml:space="preserve"> </v>
      </c>
      <c r="P76" s="52" t="str">
        <f>IFERROR(VLOOKUP(Women[[#This Row],[TS SH W 24.06.232]],$AZ$7:$BA$64,2,0)*P$5," ")</f>
        <v xml:space="preserve"> </v>
      </c>
      <c r="Q76" s="62" t="str">
        <f>IFERROR(VLOOKUP(Women[[#This Row],[TS LU O/A 1.7.23 R]],$BC$7:$BD$64,2,0)*Q$5," ")</f>
        <v xml:space="preserve"> </v>
      </c>
      <c r="R76" s="62" t="str">
        <f>IFERROR(VLOOKUP(Women[[#This Row],[TS ZH O/A 8.7.232]],$BC$7:$BD$64,2,0)*R$5," ")</f>
        <v xml:space="preserve"> </v>
      </c>
      <c r="S76" s="52" t="str">
        <f>IFERROR(VLOOKUP(Women[[#This Row],[TS ZH W 8.7.23]],$AZ$7:$BA$64,2,0)*S$5," ")</f>
        <v xml:space="preserve"> </v>
      </c>
      <c r="T76" s="52" t="str">
        <f>IFERROR(VLOOKUP(Women[[#This Row],[TS BA W 12.08.23 R]],$AZ$7:$BA$64,2,0)*T$5," ")</f>
        <v xml:space="preserve"> </v>
      </c>
      <c r="U76" s="62" t="str">
        <f>IFERROR(VLOOKUP(Women[[#This Row],[TS BA O A 12.08.23 R2]],$BC$7:$BD$64,2,0)*U$5," ")</f>
        <v xml:space="preserve"> </v>
      </c>
      <c r="V76" s="62" t="str">
        <f>IFERROR(VLOOKUP(Women[[#This Row],[SM LT O A 2.9.23 R]],$BC$7:$BD$64,2,0)*V$5," ")</f>
        <v xml:space="preserve"> </v>
      </c>
      <c r="W76" s="52" t="str">
        <f>IFERROR(VLOOKUP(Women[[#This Row],[SM LT W 2.9.23 R]],$AZ$7:$BA$64,2,0)*W$5," ")</f>
        <v xml:space="preserve"> </v>
      </c>
      <c r="X76" s="62" t="str">
        <f>IFERROR(VLOOKUP(Women[[#This Row],[TS SH O 13.1.24 R]],$BC$7:$BD$64,2,0)*X$5," ")</f>
        <v xml:space="preserve"> </v>
      </c>
      <c r="Y76" s="52" t="str">
        <f>IFERROR(VLOOKUP(Women[[#This Row],[TS ZH W 6.1.242]],$AZ$7:$BA$64,2,0)*Y$5," ")</f>
        <v xml:space="preserve"> </v>
      </c>
      <c r="Z76" s="62" t="str">
        <f>IFERROR(VLOOKUP(Women[[#This Row],[TS SH O 13.1.24 R]],$BC$7:$BD$64,2,0)*Z$5," ")</f>
        <v xml:space="preserve"> </v>
      </c>
      <c r="AA76" s="52" t="str">
        <f>IFERROR(VLOOKUP(Women[[#This Row],[TS SH W 13.1.24 R]],$AZ$7:$BA$64,2,0)*AA$5," ")</f>
        <v xml:space="preserve"> </v>
      </c>
      <c r="AB76" s="62" t="str">
        <f>IFERROR(VLOOKUP(Women[[#This Row],[TS SH O 13.1.24 R]],$BC$7:$BD$64,2,0)*AB$5," ")</f>
        <v xml:space="preserve"> </v>
      </c>
      <c r="AC76">
        <v>0</v>
      </c>
      <c r="AD76">
        <v>0</v>
      </c>
      <c r="AE76">
        <v>0</v>
      </c>
      <c r="AF76" s="65"/>
      <c r="AG76" s="63">
        <v>9</v>
      </c>
      <c r="AH76" s="65"/>
      <c r="AI76" s="65"/>
      <c r="AJ76" s="63"/>
      <c r="AK76" s="65"/>
      <c r="AL76" s="65"/>
      <c r="AM76" s="63"/>
      <c r="AN76" s="63"/>
      <c r="AO76" s="65"/>
      <c r="AP76" s="65"/>
      <c r="AQ76" s="63"/>
      <c r="AR76" s="65"/>
      <c r="AS76" s="63"/>
      <c r="AT76" s="65"/>
      <c r="AU76" s="63"/>
      <c r="AV76" s="65"/>
      <c r="AZ76" s="23">
        <v>77</v>
      </c>
      <c r="BA76" s="25">
        <v>5</v>
      </c>
      <c r="BC76" s="25">
        <v>77</v>
      </c>
      <c r="BD76" s="25">
        <v>10</v>
      </c>
    </row>
    <row r="77" spans="1:56">
      <c r="A77" s="53">
        <f>RANK(Women[[#This Row],[PR Punkte]],Women[PR Punkte],0)</f>
        <v>67</v>
      </c>
      <c r="B77">
        <f>IF(Women[[#This Row],[PR Rang beim letzten Turnier]]&gt;Women[[#This Row],[PR Rang]],1,IF(Women[[#This Row],[PR Rang]]=Women[[#This Row],[PR Rang beim letzten Turnier]],0,-1))</f>
        <v>0</v>
      </c>
      <c r="C77" s="53">
        <f>RANK(Women[[#This Row],[PR Punkte]],Women[PR Punkte],0)</f>
        <v>67</v>
      </c>
      <c r="D77" s="2" t="s">
        <v>164</v>
      </c>
      <c r="E77" s="1" t="s">
        <v>6</v>
      </c>
      <c r="F77" s="52">
        <f>SUM(Women[[#This Row],[PR 1]:[PR 3]])</f>
        <v>225</v>
      </c>
      <c r="G77" s="52">
        <f>LARGE(Women[[#This Row],[TS SG O 29.04.23]:[PR3]],1)</f>
        <v>225</v>
      </c>
      <c r="H77" s="52">
        <f>LARGE(Women[[#This Row],[TS SG O 29.04.23]:[PR3]],2)</f>
        <v>0</v>
      </c>
      <c r="I77" s="52">
        <f>LARGE(Women[[#This Row],[TS SG O 29.04.23]:[PR3]],3)</f>
        <v>0</v>
      </c>
      <c r="J77" s="1">
        <f t="shared" si="4"/>
        <v>67</v>
      </c>
      <c r="K77" s="52">
        <f t="shared" si="5"/>
        <v>225</v>
      </c>
      <c r="L77" s="62" t="str">
        <f>IFERROR(VLOOKUP(Women[[#This Row],[TS SG O 29.04.23 Rang]],$BC$7:$BD$64,2,0)*L$5," ")</f>
        <v xml:space="preserve"> </v>
      </c>
      <c r="M77" s="52">
        <f>IFERROR(VLOOKUP(Women[[#This Row],[TS SG W 29.04.23]],$AZ$7:$BA$64,2,0)*M$5," ")</f>
        <v>225</v>
      </c>
      <c r="N77" s="62" t="str">
        <f>IFERROR(VLOOKUP(Women[[#This Row],[TS ES O 11.06.23 Rang]],$BC$7:$BD$64,2,0)*N$5," ")</f>
        <v xml:space="preserve"> </v>
      </c>
      <c r="O77" s="62" t="str">
        <f>IFERROR(VLOOKUP(Women[[#This Row],[TS SH O 24.06.23 Rang]],$BC$7:$BD$64,2,0)*O$5," ")</f>
        <v xml:space="preserve"> </v>
      </c>
      <c r="P77" s="52" t="str">
        <f>IFERROR(VLOOKUP(Women[[#This Row],[TS SH W 24.06.232]],$AZ$7:$BA$64,2,0)*P$5," ")</f>
        <v xml:space="preserve"> </v>
      </c>
      <c r="Q77" s="62" t="str">
        <f>IFERROR(VLOOKUP(Women[[#This Row],[TS LU O/A 1.7.23 R]],$BC$7:$BD$64,2,0)*Q$5," ")</f>
        <v xml:space="preserve"> </v>
      </c>
      <c r="R77" s="62" t="str">
        <f>IFERROR(VLOOKUP(Women[[#This Row],[TS ZH O/A 8.7.232]],$BC$7:$BD$64,2,0)*R$5," ")</f>
        <v xml:space="preserve"> </v>
      </c>
      <c r="S77" s="52" t="str">
        <f>IFERROR(VLOOKUP(Women[[#This Row],[TS ZH W 8.7.23]],$AZ$7:$BA$64,2,0)*S$5," ")</f>
        <v xml:space="preserve"> </v>
      </c>
      <c r="T77" s="52" t="str">
        <f>IFERROR(VLOOKUP(Women[[#This Row],[TS BA W 12.08.23 R]],$AZ$7:$BA$64,2,0)*T$5," ")</f>
        <v xml:space="preserve"> </v>
      </c>
      <c r="U77" s="62" t="str">
        <f>IFERROR(VLOOKUP(Women[[#This Row],[TS BA O A 12.08.23 R2]],$BC$7:$BD$64,2,0)*U$5," ")</f>
        <v xml:space="preserve"> </v>
      </c>
      <c r="V77" s="62" t="str">
        <f>IFERROR(VLOOKUP(Women[[#This Row],[SM LT O A 2.9.23 R]],$BC$7:$BD$64,2,0)*V$5," ")</f>
        <v xml:space="preserve"> </v>
      </c>
      <c r="W77" s="52" t="str">
        <f>IFERROR(VLOOKUP(Women[[#This Row],[SM LT W 2.9.23 R]],$AZ$7:$BA$64,2,0)*W$5," ")</f>
        <v xml:space="preserve"> </v>
      </c>
      <c r="X77" s="62" t="str">
        <f>IFERROR(VLOOKUP(Women[[#This Row],[TS SH O 13.1.24 R]],$BC$7:$BD$64,2,0)*X$5," ")</f>
        <v xml:space="preserve"> </v>
      </c>
      <c r="Y77" s="52" t="str">
        <f>IFERROR(VLOOKUP(Women[[#This Row],[TS ZH W 6.1.242]],$AZ$7:$BA$64,2,0)*Y$5," ")</f>
        <v xml:space="preserve"> </v>
      </c>
      <c r="Z77" s="62" t="str">
        <f>IFERROR(VLOOKUP(Women[[#This Row],[TS SH O 13.1.24 R]],$BC$7:$BD$64,2,0)*Z$5," ")</f>
        <v xml:space="preserve"> </v>
      </c>
      <c r="AA77" s="52" t="str">
        <f>IFERROR(VLOOKUP(Women[[#This Row],[TS SH W 13.1.24 R]],$AZ$7:$BA$64,2,0)*AA$5," ")</f>
        <v xml:space="preserve"> </v>
      </c>
      <c r="AB77" s="62" t="str">
        <f>IFERROR(VLOOKUP(Women[[#This Row],[TS SH O 13.1.24 R]],$BC$7:$BD$64,2,0)*AB$5," ")</f>
        <v xml:space="preserve"> </v>
      </c>
      <c r="AC77">
        <v>0</v>
      </c>
      <c r="AD77">
        <v>0</v>
      </c>
      <c r="AE77">
        <v>0</v>
      </c>
      <c r="AF77" s="65"/>
      <c r="AG77" s="63">
        <v>9</v>
      </c>
      <c r="AH77" s="65"/>
      <c r="AI77" s="65"/>
      <c r="AJ77" s="63"/>
      <c r="AK77" s="65"/>
      <c r="AL77" s="65"/>
      <c r="AM77" s="63"/>
      <c r="AN77" s="63"/>
      <c r="AO77" s="65"/>
      <c r="AP77" s="65"/>
      <c r="AQ77" s="63"/>
      <c r="AR77" s="65"/>
      <c r="AS77" s="63"/>
      <c r="AT77" s="65"/>
      <c r="AU77" s="63"/>
      <c r="AV77" s="65"/>
      <c r="AZ77" s="23">
        <v>78</v>
      </c>
      <c r="BA77" s="25">
        <v>5</v>
      </c>
      <c r="BC77" s="25">
        <v>78</v>
      </c>
      <c r="BD77" s="25">
        <v>10</v>
      </c>
    </row>
    <row r="78" spans="1:56">
      <c r="A78" s="53">
        <f>RANK(Women[[#This Row],[PR Punkte]],Women[PR Punkte],0)</f>
        <v>72</v>
      </c>
      <c r="B78">
        <f>IF(Women[[#This Row],[PR Rang beim letzten Turnier]]&gt;Women[[#This Row],[PR Rang]],1,IF(Women[[#This Row],[PR Rang]]=Women[[#This Row],[PR Rang beim letzten Turnier]],0,-1))</f>
        <v>0</v>
      </c>
      <c r="C78" s="53">
        <f>RANK(Women[[#This Row],[PR Punkte]],Women[PR Punkte],0)</f>
        <v>72</v>
      </c>
      <c r="D78" t="s">
        <v>37</v>
      </c>
      <c r="E78" t="s">
        <v>7</v>
      </c>
      <c r="F78" s="52">
        <f>SUM(Women[[#This Row],[PR 1]:[PR 3]])</f>
        <v>209.25</v>
      </c>
      <c r="G78" s="52">
        <f>LARGE(Women[[#This Row],[TS SG O 29.04.23]:[PR3]],1)</f>
        <v>209.25</v>
      </c>
      <c r="H78" s="52">
        <f>LARGE(Women[[#This Row],[TS SG O 29.04.23]:[PR3]],2)</f>
        <v>0</v>
      </c>
      <c r="I78" s="52">
        <f>LARGE(Women[[#This Row],[TS SG O 29.04.23]:[PR3]],3)</f>
        <v>0</v>
      </c>
      <c r="J78">
        <f t="shared" si="4"/>
        <v>72</v>
      </c>
      <c r="K78" s="52">
        <f t="shared" si="5"/>
        <v>209.25</v>
      </c>
      <c r="L78" s="62" t="str">
        <f>IFERROR(VLOOKUP(Women[[#This Row],[TS SG O 29.04.23 Rang]],$BC$7:$BD$64,2,0)*L$5," ")</f>
        <v xml:space="preserve"> </v>
      </c>
      <c r="M78" s="52" t="str">
        <f>IFERROR(VLOOKUP(Women[[#This Row],[TS SG W 29.04.23]],$AZ$7:$BA$64,2,0)*M$5," ")</f>
        <v xml:space="preserve"> </v>
      </c>
      <c r="N78" s="62" t="str">
        <f>IFERROR(VLOOKUP(Women[[#This Row],[TS ES O 11.06.23 Rang]],$BC$7:$BD$64,2,0)*N$5," ")</f>
        <v xml:space="preserve"> </v>
      </c>
      <c r="O78" s="62" t="str">
        <f>IFERROR(VLOOKUP(Women[[#This Row],[TS SH O 24.06.23 Rang]],$BC$7:$BD$64,2,0)*O$5," ")</f>
        <v xml:space="preserve"> </v>
      </c>
      <c r="P78" s="52" t="str">
        <f>IFERROR(VLOOKUP(Women[[#This Row],[TS SH W 24.06.232]],$AZ$7:$BA$64,2,0)*P$5," ")</f>
        <v xml:space="preserve"> </v>
      </c>
      <c r="Q78" s="62" t="str">
        <f>IFERROR(VLOOKUP(Women[[#This Row],[TS LU O/A 1.7.23 R]],$BC$7:$BD$64,2,0)*Q$5," ")</f>
        <v xml:space="preserve"> </v>
      </c>
      <c r="R78" s="62" t="str">
        <f>IFERROR(VLOOKUP(Women[[#This Row],[TS ZH O/A 8.7.232]],$BC$7:$BD$64,2,0)*R$5," ")</f>
        <v xml:space="preserve"> </v>
      </c>
      <c r="S78" s="52" t="str">
        <f>IFERROR(VLOOKUP(Women[[#This Row],[TS ZH W 8.7.23]],$AZ$7:$BA$64,2,0)*S$5," ")</f>
        <v xml:space="preserve"> </v>
      </c>
      <c r="T78" s="52" t="str">
        <f>IFERROR(VLOOKUP(Women[[#This Row],[TS BA W 12.08.23 R]],$AZ$7:$BA$64,2,0)*T$5," ")</f>
        <v xml:space="preserve"> </v>
      </c>
      <c r="U78" s="62" t="str">
        <f>IFERROR(VLOOKUP(Women[[#This Row],[TS BA O A 12.08.23 R2]],$BC$7:$BD$64,2,0)*U$5," ")</f>
        <v xml:space="preserve"> </v>
      </c>
      <c r="V78" s="62" t="str">
        <f>IFERROR(VLOOKUP(Women[[#This Row],[SM LT O A 2.9.23 R]],$BC$7:$BD$64,2,0)*V$5," ")</f>
        <v xml:space="preserve"> </v>
      </c>
      <c r="W78" s="52">
        <f>IFERROR(VLOOKUP(Women[[#This Row],[SM LT W 2.9.23 R]],$AZ$7:$BA$64,2,0)*W$5," ")</f>
        <v>209.25</v>
      </c>
      <c r="X78" s="62" t="str">
        <f>IFERROR(VLOOKUP(Women[[#This Row],[TS SH O 13.1.24 R]],$BC$7:$BD$64,2,0)*X$5," ")</f>
        <v xml:space="preserve"> </v>
      </c>
      <c r="Y78" s="52" t="str">
        <f>IFERROR(VLOOKUP(Women[[#This Row],[TS ZH W 6.1.242]],$AZ$7:$BA$64,2,0)*Y$5," ")</f>
        <v xml:space="preserve"> </v>
      </c>
      <c r="Z78" s="62" t="str">
        <f>IFERROR(VLOOKUP(Women[[#This Row],[TS SH O 13.1.24 R]],$BC$7:$BD$64,2,0)*Z$5," ")</f>
        <v xml:space="preserve"> </v>
      </c>
      <c r="AA78" s="52" t="str">
        <f>IFERROR(VLOOKUP(Women[[#This Row],[TS SH W 13.1.24 R]],$AZ$7:$BA$64,2,0)*AA$5," ")</f>
        <v xml:space="preserve"> </v>
      </c>
      <c r="AB78" s="62" t="str">
        <f>IFERROR(VLOOKUP(Women[[#This Row],[TS SH O 13.1.24 R]],$BC$7:$BD$64,2,0)*AB$5," ")</f>
        <v xml:space="preserve"> </v>
      </c>
      <c r="AC78">
        <v>0</v>
      </c>
      <c r="AD78">
        <v>0</v>
      </c>
      <c r="AE78">
        <v>0</v>
      </c>
      <c r="AF78" s="65"/>
      <c r="AG78" s="63"/>
      <c r="AH78" s="65"/>
      <c r="AI78" s="65"/>
      <c r="AJ78" s="63"/>
      <c r="AK78" s="65"/>
      <c r="AL78" s="65"/>
      <c r="AM78" s="63"/>
      <c r="AN78" s="63"/>
      <c r="AO78" s="65"/>
      <c r="AP78" s="65"/>
      <c r="AQ78" s="63">
        <v>14</v>
      </c>
      <c r="AR78" s="65"/>
      <c r="AS78" s="63"/>
      <c r="AT78" s="65"/>
      <c r="AU78" s="63"/>
      <c r="AV78" s="65"/>
      <c r="AZ78" s="23">
        <v>79</v>
      </c>
      <c r="BA78" s="25">
        <v>5</v>
      </c>
      <c r="BC78" s="85">
        <v>79</v>
      </c>
      <c r="BD78" s="85">
        <v>10</v>
      </c>
    </row>
    <row r="79" spans="1:56">
      <c r="A79" s="53">
        <f>RANK(Women[[#This Row],[PR Punkte]],Women[PR Punkte],0)</f>
        <v>72</v>
      </c>
      <c r="B79">
        <f>IF(Women[[#This Row],[PR Rang beim letzten Turnier]]&gt;Women[[#This Row],[PR Rang]],1,IF(Women[[#This Row],[PR Rang]]=Women[[#This Row],[PR Rang beim letzten Turnier]],0,-1))</f>
        <v>0</v>
      </c>
      <c r="C79" s="53">
        <f>RANK(Women[[#This Row],[PR Punkte]],Women[PR Punkte],0)</f>
        <v>72</v>
      </c>
      <c r="D79" t="s">
        <v>38</v>
      </c>
      <c r="E79" s="1" t="s">
        <v>7</v>
      </c>
      <c r="F79" s="52">
        <f>SUM(Women[[#This Row],[PR 1]:[PR 3]])</f>
        <v>209.25</v>
      </c>
      <c r="G79" s="52">
        <f>LARGE(Women[[#This Row],[TS SG O 29.04.23]:[PR3]],1)</f>
        <v>209.25</v>
      </c>
      <c r="H79" s="52">
        <f>LARGE(Women[[#This Row],[TS SG O 29.04.23]:[PR3]],2)</f>
        <v>0</v>
      </c>
      <c r="I79" s="52">
        <f>LARGE(Women[[#This Row],[TS SG O 29.04.23]:[PR3]],3)</f>
        <v>0</v>
      </c>
      <c r="J79" s="1">
        <f t="shared" si="4"/>
        <v>72</v>
      </c>
      <c r="K79" s="52">
        <f t="shared" si="5"/>
        <v>209.25</v>
      </c>
      <c r="L79" s="62" t="str">
        <f>IFERROR(VLOOKUP(Women[[#This Row],[TS SG O 29.04.23 Rang]],$BC$7:$BD$64,2,0)*L$5," ")</f>
        <v xml:space="preserve"> </v>
      </c>
      <c r="M79" s="52" t="str">
        <f>IFERROR(VLOOKUP(Women[[#This Row],[TS SG W 29.04.23]],$AZ$7:$BA$64,2,0)*M$5," ")</f>
        <v xml:space="preserve"> </v>
      </c>
      <c r="N79" s="62" t="str">
        <f>IFERROR(VLOOKUP(Women[[#This Row],[TS ES O 11.06.23 Rang]],$BC$7:$BD$64,2,0)*N$5," ")</f>
        <v xml:space="preserve"> </v>
      </c>
      <c r="O79" s="62" t="str">
        <f>IFERROR(VLOOKUP(Women[[#This Row],[TS SH O 24.06.23 Rang]],$BC$7:$BD$64,2,0)*O$5," ")</f>
        <v xml:space="preserve"> </v>
      </c>
      <c r="P79" s="52" t="str">
        <f>IFERROR(VLOOKUP(Women[[#This Row],[TS SH W 24.06.232]],$AZ$7:$BA$64,2,0)*P$5," ")</f>
        <v xml:space="preserve"> </v>
      </c>
      <c r="Q79" s="62" t="str">
        <f>IFERROR(VLOOKUP(Women[[#This Row],[TS LU O/A 1.7.23 R]],$BC$7:$BD$64,2,0)*Q$5," ")</f>
        <v xml:space="preserve"> </v>
      </c>
      <c r="R79" s="62" t="str">
        <f>IFERROR(VLOOKUP(Women[[#This Row],[TS ZH O/A 8.7.232]],$BC$7:$BD$64,2,0)*R$5," ")</f>
        <v xml:space="preserve"> </v>
      </c>
      <c r="S79" s="52" t="str">
        <f>IFERROR(VLOOKUP(Women[[#This Row],[TS ZH W 8.7.23]],$AZ$7:$BA$64,2,0)*S$5," ")</f>
        <v xml:space="preserve"> </v>
      </c>
      <c r="T79" s="52" t="str">
        <f>IFERROR(VLOOKUP(Women[[#This Row],[TS BA W 12.08.23 R]],$AZ$7:$BA$64,2,0)*T$5," ")</f>
        <v xml:space="preserve"> </v>
      </c>
      <c r="U79" s="62" t="str">
        <f>IFERROR(VLOOKUP(Women[[#This Row],[TS BA O A 12.08.23 R2]],$BC$7:$BD$64,2,0)*U$5," ")</f>
        <v xml:space="preserve"> </v>
      </c>
      <c r="V79" s="62" t="str">
        <f>IFERROR(VLOOKUP(Women[[#This Row],[SM LT O A 2.9.23 R]],$BC$7:$BD$64,2,0)*V$5," ")</f>
        <v xml:space="preserve"> </v>
      </c>
      <c r="W79" s="52">
        <f>IFERROR(VLOOKUP(Women[[#This Row],[SM LT W 2.9.23 R]],$AZ$7:$BA$64,2,0)*W$5," ")</f>
        <v>209.25</v>
      </c>
      <c r="X79" s="62" t="str">
        <f>IFERROR(VLOOKUP(Women[[#This Row],[TS SH O 13.1.24 R]],$BC$7:$BD$64,2,0)*X$5," ")</f>
        <v xml:space="preserve"> </v>
      </c>
      <c r="Y79" s="52" t="str">
        <f>IFERROR(VLOOKUP(Women[[#This Row],[TS ZH W 6.1.242]],$AZ$7:$BA$64,2,0)*Y$5," ")</f>
        <v xml:space="preserve"> </v>
      </c>
      <c r="Z79" s="62" t="str">
        <f>IFERROR(VLOOKUP(Women[[#This Row],[TS SH O 13.1.24 R]],$BC$7:$BD$64,2,0)*Z$5," ")</f>
        <v xml:space="preserve"> </v>
      </c>
      <c r="AA79" s="52" t="str">
        <f>IFERROR(VLOOKUP(Women[[#This Row],[TS SH W 13.1.24 R]],$AZ$7:$BA$64,2,0)*AA$5," ")</f>
        <v xml:space="preserve"> </v>
      </c>
      <c r="AB79" s="62" t="str">
        <f>IFERROR(VLOOKUP(Women[[#This Row],[TS SH O 13.1.24 R]],$BC$7:$BD$64,2,0)*AB$5," ")</f>
        <v xml:space="preserve"> </v>
      </c>
      <c r="AC79">
        <v>0</v>
      </c>
      <c r="AD79">
        <v>0</v>
      </c>
      <c r="AE79">
        <v>0</v>
      </c>
      <c r="AF79" s="65"/>
      <c r="AG79" s="63"/>
      <c r="AH79" s="65"/>
      <c r="AI79" s="65"/>
      <c r="AJ79" s="63"/>
      <c r="AK79" s="65"/>
      <c r="AL79" s="65"/>
      <c r="AM79" s="63"/>
      <c r="AN79" s="63"/>
      <c r="AO79" s="65"/>
      <c r="AP79" s="65"/>
      <c r="AQ79" s="63">
        <v>14</v>
      </c>
      <c r="AR79" s="65"/>
      <c r="AS79" s="63"/>
      <c r="AT79" s="65"/>
      <c r="AU79" s="63"/>
      <c r="AV79" s="65"/>
      <c r="AZ79" s="23">
        <v>80</v>
      </c>
      <c r="BA79" s="25">
        <v>5</v>
      </c>
      <c r="BC79" s="25">
        <v>80</v>
      </c>
      <c r="BD79" s="25">
        <v>10</v>
      </c>
    </row>
    <row r="80" spans="1:56">
      <c r="A80" s="53">
        <f>RANK(Women[[#This Row],[PR Punkte]],Women[PR Punkte],0)</f>
        <v>72</v>
      </c>
      <c r="B80">
        <f>IF(Women[[#This Row],[PR Rang beim letzten Turnier]]&gt;Women[[#This Row],[PR Rang]],1,IF(Women[[#This Row],[PR Rang]]=Women[[#This Row],[PR Rang beim letzten Turnier]],0,-1))</f>
        <v>0</v>
      </c>
      <c r="C80" s="53">
        <f>RANK(Women[[#This Row],[PR Punkte]],Women[PR Punkte],0)</f>
        <v>72</v>
      </c>
      <c r="D80" s="1" t="s">
        <v>346</v>
      </c>
      <c r="E80" s="1" t="s">
        <v>0</v>
      </c>
      <c r="F80" s="52">
        <f>SUM(Women[[#This Row],[PR 1]:[PR 3]])</f>
        <v>209.25</v>
      </c>
      <c r="G80" s="52">
        <f>LARGE(Women[[#This Row],[TS SG O 29.04.23]:[PR3]],1)</f>
        <v>209.25</v>
      </c>
      <c r="H80" s="52">
        <f>LARGE(Women[[#This Row],[TS SG O 29.04.23]:[PR3]],2)</f>
        <v>0</v>
      </c>
      <c r="I80" s="52">
        <f>LARGE(Women[[#This Row],[TS SG O 29.04.23]:[PR3]],3)</f>
        <v>0</v>
      </c>
      <c r="J80" s="1">
        <f t="shared" si="4"/>
        <v>72</v>
      </c>
      <c r="K80" s="52">
        <f t="shared" si="5"/>
        <v>209.25</v>
      </c>
      <c r="L80" s="62" t="str">
        <f>IFERROR(VLOOKUP(Women[[#This Row],[TS SG O 29.04.23 Rang]],$BC$7:$BD$64,2,0)*L$5," ")</f>
        <v xml:space="preserve"> </v>
      </c>
      <c r="M80" s="52" t="str">
        <f>IFERROR(VLOOKUP(Women[[#This Row],[TS SG W 29.04.23]],$AZ$7:$BA$64,2,0)*M$5," ")</f>
        <v xml:space="preserve"> </v>
      </c>
      <c r="N80" s="62" t="str">
        <f>IFERROR(VLOOKUP(Women[[#This Row],[TS ES O 11.06.23 Rang]],$BC$7:$BD$64,2,0)*N$5," ")</f>
        <v xml:space="preserve"> </v>
      </c>
      <c r="O80" s="62" t="str">
        <f>IFERROR(VLOOKUP(Women[[#This Row],[TS SH O 24.06.23 Rang]],$BC$7:$BD$64,2,0)*O$5," ")</f>
        <v xml:space="preserve"> </v>
      </c>
      <c r="P80" s="52" t="str">
        <f>IFERROR(VLOOKUP(Women[[#This Row],[TS SH W 24.06.232]],$AZ$7:$BA$64,2,0)*P$5," ")</f>
        <v xml:space="preserve"> </v>
      </c>
      <c r="Q80" s="62" t="str">
        <f>IFERROR(VLOOKUP(Women[[#This Row],[TS LU O/A 1.7.23 R]],$BC$7:$BD$64,2,0)*Q$5," ")</f>
        <v xml:space="preserve"> </v>
      </c>
      <c r="R80" s="62" t="str">
        <f>IFERROR(VLOOKUP(Women[[#This Row],[TS ZH O/A 8.7.232]],$BC$7:$BD$64,2,0)*R$5," ")</f>
        <v xml:space="preserve"> </v>
      </c>
      <c r="S80" s="52" t="str">
        <f>IFERROR(VLOOKUP(Women[[#This Row],[TS ZH W 8.7.23]],$AZ$7:$BA$64,2,0)*S$5," ")</f>
        <v xml:space="preserve"> </v>
      </c>
      <c r="T80" s="52" t="str">
        <f>IFERROR(VLOOKUP(Women[[#This Row],[TS BA W 12.08.23 R]],$AZ$7:$BA$64,2,0)*T$5," ")</f>
        <v xml:space="preserve"> </v>
      </c>
      <c r="U80" s="62" t="str">
        <f>IFERROR(VLOOKUP(Women[[#This Row],[TS BA O A 12.08.23 R2]],$BC$7:$BD$64,2,0)*U$5," ")</f>
        <v xml:space="preserve"> </v>
      </c>
      <c r="V80" s="62" t="str">
        <f>IFERROR(VLOOKUP(Women[[#This Row],[SM LT O A 2.9.23 R]],$BC$7:$BD$64,2,0)*V$5," ")</f>
        <v xml:space="preserve"> </v>
      </c>
      <c r="W80" s="52">
        <f>IFERROR(VLOOKUP(Women[[#This Row],[SM LT W 2.9.23 R]],$AZ$7:$BA$64,2,0)*W$5," ")</f>
        <v>209.25</v>
      </c>
      <c r="X80" s="62" t="str">
        <f>IFERROR(VLOOKUP(Women[[#This Row],[TS SH O 13.1.24 R]],$BC$7:$BD$64,2,0)*X$5," ")</f>
        <v xml:space="preserve"> </v>
      </c>
      <c r="Y80" s="52" t="str">
        <f>IFERROR(VLOOKUP(Women[[#This Row],[TS ZH W 6.1.242]],$AZ$7:$BA$64,2,0)*Y$5," ")</f>
        <v xml:space="preserve"> </v>
      </c>
      <c r="Z80" s="62" t="str">
        <f>IFERROR(VLOOKUP(Women[[#This Row],[TS SH O 13.1.24 R]],$BC$7:$BD$64,2,0)*Z$5," ")</f>
        <v xml:space="preserve"> </v>
      </c>
      <c r="AA80" s="52" t="str">
        <f>IFERROR(VLOOKUP(Women[[#This Row],[TS SH W 13.1.24 R]],$AZ$7:$BA$64,2,0)*AA$5," ")</f>
        <v xml:space="preserve"> </v>
      </c>
      <c r="AB80" s="62" t="str">
        <f>IFERROR(VLOOKUP(Women[[#This Row],[TS SH O 13.1.24 R]],$BC$7:$BD$64,2,0)*AB$5," ")</f>
        <v xml:space="preserve"> </v>
      </c>
      <c r="AC80">
        <v>0</v>
      </c>
      <c r="AD80">
        <v>0</v>
      </c>
      <c r="AE80">
        <v>0</v>
      </c>
      <c r="AF80" s="65"/>
      <c r="AG80" s="63"/>
      <c r="AH80" s="65"/>
      <c r="AI80" s="65"/>
      <c r="AJ80" s="63"/>
      <c r="AK80" s="65"/>
      <c r="AL80" s="65"/>
      <c r="AM80" s="63"/>
      <c r="AN80" s="63"/>
      <c r="AO80" s="65"/>
      <c r="AP80" s="65"/>
      <c r="AQ80" s="63">
        <v>15</v>
      </c>
      <c r="AR80" s="65"/>
      <c r="AS80" s="63"/>
      <c r="AT80" s="65"/>
      <c r="AU80" s="63"/>
      <c r="AV80" s="65"/>
      <c r="AZ80" s="23">
        <v>81</v>
      </c>
      <c r="BA80" s="25">
        <v>5</v>
      </c>
      <c r="BC80" s="25">
        <v>81</v>
      </c>
      <c r="BD80" s="25">
        <v>10</v>
      </c>
    </row>
    <row r="81" spans="1:56">
      <c r="A81" s="53">
        <f>RANK(Women[[#This Row],[PR Punkte]],Women[PR Punkte],0)</f>
        <v>72</v>
      </c>
      <c r="B81">
        <f>IF(Women[[#This Row],[PR Rang beim letzten Turnier]]&gt;Women[[#This Row],[PR Rang]],1,IF(Women[[#This Row],[PR Rang]]=Women[[#This Row],[PR Rang beim letzten Turnier]],0,-1))</f>
        <v>0</v>
      </c>
      <c r="C81" s="53">
        <f>RANK(Women[[#This Row],[PR Punkte]],Women[PR Punkte],0)</f>
        <v>72</v>
      </c>
      <c r="D81" t="s">
        <v>290</v>
      </c>
      <c r="E81" s="1" t="s">
        <v>0</v>
      </c>
      <c r="F81" s="52">
        <f>SUM(Women[[#This Row],[PR 1]:[PR 3]])</f>
        <v>209.25</v>
      </c>
      <c r="G81" s="52">
        <f>LARGE(Women[[#This Row],[TS SG O 29.04.23]:[PR3]],1)</f>
        <v>209.25</v>
      </c>
      <c r="H81" s="52">
        <f>LARGE(Women[[#This Row],[TS SG O 29.04.23]:[PR3]],2)</f>
        <v>0</v>
      </c>
      <c r="I81" s="52">
        <f>LARGE(Women[[#This Row],[TS SG O 29.04.23]:[PR3]],3)</f>
        <v>0</v>
      </c>
      <c r="J81" s="1">
        <f t="shared" si="4"/>
        <v>72</v>
      </c>
      <c r="K81" s="52">
        <f t="shared" si="5"/>
        <v>209.25</v>
      </c>
      <c r="L81" s="62" t="str">
        <f>IFERROR(VLOOKUP(Women[[#This Row],[TS SG O 29.04.23 Rang]],$BC$7:$BD$64,2,0)*L$5," ")</f>
        <v xml:space="preserve"> </v>
      </c>
      <c r="M81" s="52" t="str">
        <f>IFERROR(VLOOKUP(Women[[#This Row],[TS SG W 29.04.23]],$AZ$7:$BA$64,2,0)*M$5," ")</f>
        <v xml:space="preserve"> </v>
      </c>
      <c r="N81" s="62" t="str">
        <f>IFERROR(VLOOKUP(Women[[#This Row],[TS ES O 11.06.23 Rang]],$BC$7:$BD$64,2,0)*N$5," ")</f>
        <v xml:space="preserve"> </v>
      </c>
      <c r="O81" s="62" t="str">
        <f>IFERROR(VLOOKUP(Women[[#This Row],[TS SH O 24.06.23 Rang]],$BC$7:$BD$64,2,0)*O$5," ")</f>
        <v xml:space="preserve"> </v>
      </c>
      <c r="P81" s="52" t="str">
        <f>IFERROR(VLOOKUP(Women[[#This Row],[TS SH W 24.06.232]],$AZ$7:$BA$64,2,0)*P$5," ")</f>
        <v xml:space="preserve"> </v>
      </c>
      <c r="Q81" s="62" t="str">
        <f>IFERROR(VLOOKUP(Women[[#This Row],[TS LU O/A 1.7.23 R]],$BC$7:$BD$64,2,0)*Q$5," ")</f>
        <v xml:space="preserve"> </v>
      </c>
      <c r="R81" s="62" t="str">
        <f>IFERROR(VLOOKUP(Women[[#This Row],[TS ZH O/A 8.7.232]],$BC$7:$BD$64,2,0)*R$5," ")</f>
        <v xml:space="preserve"> </v>
      </c>
      <c r="S81" s="52" t="str">
        <f>IFERROR(VLOOKUP(Women[[#This Row],[TS ZH W 8.7.23]],$AZ$7:$BA$64,2,0)*S$5," ")</f>
        <v xml:space="preserve"> </v>
      </c>
      <c r="T81" s="52" t="str">
        <f>IFERROR(VLOOKUP(Women[[#This Row],[TS BA W 12.08.23 R]],$AZ$7:$BA$64,2,0)*T$5," ")</f>
        <v xml:space="preserve"> </v>
      </c>
      <c r="U81" s="62" t="str">
        <f>IFERROR(VLOOKUP(Women[[#This Row],[TS BA O A 12.08.23 R2]],$BC$7:$BD$64,2,0)*U$5," ")</f>
        <v xml:space="preserve"> </v>
      </c>
      <c r="V81" s="62" t="str">
        <f>IFERROR(VLOOKUP(Women[[#This Row],[SM LT O A 2.9.23 R]],$BC$7:$BD$64,2,0)*V$5," ")</f>
        <v xml:space="preserve"> </v>
      </c>
      <c r="W81" s="52">
        <f>IFERROR(VLOOKUP(Women[[#This Row],[SM LT W 2.9.23 R]],$AZ$7:$BA$64,2,0)*W$5," ")</f>
        <v>209.25</v>
      </c>
      <c r="X81" s="62" t="str">
        <f>IFERROR(VLOOKUP(Women[[#This Row],[TS SH O 13.1.24 R]],$BC$7:$BD$64,2,0)*X$5," ")</f>
        <v xml:space="preserve"> </v>
      </c>
      <c r="Y81" s="52" t="str">
        <f>IFERROR(VLOOKUP(Women[[#This Row],[TS ZH W 6.1.242]],$AZ$7:$BA$64,2,0)*Y$5," ")</f>
        <v xml:space="preserve"> </v>
      </c>
      <c r="Z81" s="62" t="str">
        <f>IFERROR(VLOOKUP(Women[[#This Row],[TS SH O 13.1.24 R]],$BC$7:$BD$64,2,0)*Z$5," ")</f>
        <v xml:space="preserve"> </v>
      </c>
      <c r="AA81" s="52" t="str">
        <f>IFERROR(VLOOKUP(Women[[#This Row],[TS SH W 13.1.24 R]],$AZ$7:$BA$64,2,0)*AA$5," ")</f>
        <v xml:space="preserve"> </v>
      </c>
      <c r="AB81" s="62" t="str">
        <f>IFERROR(VLOOKUP(Women[[#This Row],[TS SH O 13.1.24 R]],$BC$7:$BD$64,2,0)*AB$5," ")</f>
        <v xml:space="preserve"> </v>
      </c>
      <c r="AC81">
        <v>0</v>
      </c>
      <c r="AD81">
        <v>0</v>
      </c>
      <c r="AE81">
        <v>0</v>
      </c>
      <c r="AF81" s="65"/>
      <c r="AG81" s="63"/>
      <c r="AH81" s="65"/>
      <c r="AI81" s="65"/>
      <c r="AJ81" s="63"/>
      <c r="AK81" s="65"/>
      <c r="AL81" s="65"/>
      <c r="AM81" s="63"/>
      <c r="AN81" s="63"/>
      <c r="AO81" s="65"/>
      <c r="AP81" s="65"/>
      <c r="AQ81" s="63">
        <v>16</v>
      </c>
      <c r="AR81" s="65"/>
      <c r="AS81" s="63"/>
      <c r="AT81" s="65"/>
      <c r="AU81" s="63"/>
      <c r="AV81" s="65"/>
      <c r="AZ81" s="23">
        <v>82</v>
      </c>
      <c r="BA81" s="25">
        <v>5</v>
      </c>
      <c r="BC81" s="25">
        <v>82</v>
      </c>
      <c r="BD81" s="25">
        <v>10</v>
      </c>
    </row>
    <row r="82" spans="1:56">
      <c r="A82" s="152">
        <f>RANK(Women[[#This Row],[PR Punkte]],Women[PR Punkte],0)</f>
        <v>76</v>
      </c>
      <c r="B82" s="151">
        <f>IF(Women[[#This Row],[PR Rang beim letzten Turnier]]&gt;Women[[#This Row],[PR Rang]],1,IF(Women[[#This Row],[PR Rang]]=Women[[#This Row],[PR Rang beim letzten Turnier]],0,-1))</f>
        <v>0</v>
      </c>
      <c r="C82" s="152">
        <f>RANK(Women[[#This Row],[PR Punkte]],Women[PR Punkte],0)</f>
        <v>76</v>
      </c>
      <c r="D82" s="151" t="s">
        <v>1036</v>
      </c>
      <c r="E82" t="s">
        <v>10</v>
      </c>
      <c r="F82" s="155">
        <f>SUM(Women[[#This Row],[PR 1]:[PR 3]])</f>
        <v>204.00000000000003</v>
      </c>
      <c r="G82" s="52">
        <f>LARGE(Women[[#This Row],[TS SG O 29.04.23]:[PR3]],1)</f>
        <v>204.00000000000003</v>
      </c>
      <c r="H82" s="52">
        <f>LARGE(Women[[#This Row],[TS SG O 29.04.23]:[PR3]],2)</f>
        <v>0</v>
      </c>
      <c r="I82" s="52">
        <f>LARGE(Women[[#This Row],[TS SG O 29.04.23]:[PR3]],3)</f>
        <v>0</v>
      </c>
      <c r="J82">
        <f t="shared" si="4"/>
        <v>76</v>
      </c>
      <c r="K82" s="151">
        <f t="shared" si="5"/>
        <v>204.00000000000003</v>
      </c>
      <c r="L82" s="62" t="str">
        <f>IFERROR(VLOOKUP(Women[[#This Row],[TS SG O 29.04.23 Rang]],$BC$7:$BD$64,2,0)*L$5," ")</f>
        <v xml:space="preserve"> </v>
      </c>
      <c r="M82" s="52" t="str">
        <f>IFERROR(VLOOKUP(Women[[#This Row],[TS SG W 29.04.23]],$AZ$7:$BA$64,2,0)*M$5," ")</f>
        <v xml:space="preserve"> </v>
      </c>
      <c r="N82" s="62" t="str">
        <f>IFERROR(VLOOKUP(Women[[#This Row],[TS ES O 11.06.23 Rang]],$BC$7:$BD$64,2,0)*N$5," ")</f>
        <v xml:space="preserve"> </v>
      </c>
      <c r="O82" s="62" t="str">
        <f>IFERROR(VLOOKUP(Women[[#This Row],[TS SH O 24.06.23 Rang]],$BC$7:$BD$64,2,0)*O$5," ")</f>
        <v xml:space="preserve"> </v>
      </c>
      <c r="P82" s="52" t="str">
        <f>IFERROR(VLOOKUP(Women[[#This Row],[TS SH W 24.06.232]],$AZ$7:$BA$64,2,0)*P$5," ")</f>
        <v xml:space="preserve"> </v>
      </c>
      <c r="Q82" s="62" t="str">
        <f>IFERROR(VLOOKUP(Women[[#This Row],[TS LU O/A 1.7.23 R]],$BC$7:$BD$64,2,0)*Q$5," ")</f>
        <v xml:space="preserve"> </v>
      </c>
      <c r="R82" s="62" t="str">
        <f>IFERROR(VLOOKUP(Women[[#This Row],[TS ZH O/A 8.7.232]],$BC$7:$BD$64,2,0)*R$5," ")</f>
        <v xml:space="preserve"> </v>
      </c>
      <c r="S82" s="52" t="str">
        <f>IFERROR(VLOOKUP(Women[[#This Row],[TS ZH W 8.7.23]],$AZ$7:$BA$64,2,0)*S$5," ")</f>
        <v xml:space="preserve"> </v>
      </c>
      <c r="T82" s="52" t="str">
        <f>IFERROR(VLOOKUP(Women[[#This Row],[TS BA W 12.08.23 R]],$AZ$7:$BA$64,2,0)*T$5," ")</f>
        <v xml:space="preserve"> </v>
      </c>
      <c r="U82" s="62" t="str">
        <f>IFERROR(VLOOKUP(Women[[#This Row],[TS BA O A 12.08.23 R2]],$BC$7:$BD$64,2,0)*U$5," ")</f>
        <v xml:space="preserve"> </v>
      </c>
      <c r="V82" s="62" t="str">
        <f>IFERROR(VLOOKUP(Women[[#This Row],[SM LT O A 2.9.23 R]],$BC$7:$BD$64,2,0)*V$5," ")</f>
        <v xml:space="preserve"> </v>
      </c>
      <c r="W82" s="52" t="str">
        <f>IFERROR(VLOOKUP(Women[[#This Row],[SM LT W 2.9.23 R]],$AZ$7:$BA$64,2,0)*W$5," ")</f>
        <v xml:space="preserve"> </v>
      </c>
      <c r="X82" s="62" t="str">
        <f>IFERROR(VLOOKUP(Women[[#This Row],[TS SH O 13.1.24 R]],$BC$7:$BD$64,2,0)*X$5," ")</f>
        <v xml:space="preserve"> </v>
      </c>
      <c r="Y82" s="52">
        <f>IFERROR(VLOOKUP(Women[[#This Row],[TS ZH W 6.1.242]],$AZ$7:$BA$64,2,0)*Y$5," ")</f>
        <v>204.00000000000003</v>
      </c>
      <c r="Z82" s="62" t="str">
        <f>IFERROR(VLOOKUP(Women[[#This Row],[TS SH O 13.1.24 R]],$BC$7:$BD$64,2,0)*Z$5," ")</f>
        <v xml:space="preserve"> </v>
      </c>
      <c r="AA82" s="52" t="str">
        <f>IFERROR(VLOOKUP(Women[[#This Row],[TS SH W 13.1.24 R]],$AZ$7:$BA$64,2,0)*AA$5," ")</f>
        <v xml:space="preserve"> </v>
      </c>
      <c r="AB82" s="62" t="str">
        <f>IFERROR(VLOOKUP(Women[[#This Row],[TS SH O 13.1.24 R]],$BC$7:$BD$64,2,0)*AB$5," ")</f>
        <v xml:space="preserve"> </v>
      </c>
      <c r="AC82">
        <v>0</v>
      </c>
      <c r="AD82">
        <v>0</v>
      </c>
      <c r="AE82">
        <v>0</v>
      </c>
      <c r="AF82" s="65"/>
      <c r="AG82" s="63"/>
      <c r="AH82" s="65"/>
      <c r="AI82" s="65"/>
      <c r="AJ82" s="63"/>
      <c r="AK82" s="65"/>
      <c r="AL82" s="65"/>
      <c r="AM82" s="63"/>
      <c r="AN82" s="63"/>
      <c r="AO82" s="65"/>
      <c r="AP82" s="65"/>
      <c r="AQ82" s="63"/>
      <c r="AR82" s="65"/>
      <c r="AS82" s="63">
        <v>10</v>
      </c>
      <c r="AT82" s="65"/>
      <c r="AU82" s="63"/>
      <c r="AV82" s="65"/>
    </row>
    <row r="83" spans="1:56">
      <c r="A83" s="53">
        <f>RANK(Women[[#This Row],[PR Punkte]],Women[PR Punkte],0)</f>
        <v>77</v>
      </c>
      <c r="B83">
        <f>IF(Women[[#This Row],[PR Rang beim letzten Turnier]]&gt;Women[[#This Row],[PR Rang]],1,IF(Women[[#This Row],[PR Rang]]=Women[[#This Row],[PR Rang beim letzten Turnier]],0,-1))</f>
        <v>0</v>
      </c>
      <c r="C83" s="53">
        <f>RANK(Women[[#This Row],[PR Punkte]],Women[PR Punkte],0)</f>
        <v>77</v>
      </c>
      <c r="D83" t="s">
        <v>834</v>
      </c>
      <c r="E83" t="s">
        <v>10</v>
      </c>
      <c r="F83" s="52">
        <f>SUM(Women[[#This Row],[PR 1]:[PR 3]])</f>
        <v>147.5</v>
      </c>
      <c r="G83" s="52">
        <f>LARGE(Women[[#This Row],[TS SG O 29.04.23]:[PR3]],1)</f>
        <v>147.5</v>
      </c>
      <c r="H83" s="52">
        <f>LARGE(Women[[#This Row],[TS SG O 29.04.23]:[PR3]],2)</f>
        <v>0</v>
      </c>
      <c r="I83" s="52">
        <f>LARGE(Women[[#This Row],[TS SG O 29.04.23]:[PR3]],3)</f>
        <v>0</v>
      </c>
      <c r="J83" s="1">
        <f t="shared" si="4"/>
        <v>77</v>
      </c>
      <c r="K83" s="52">
        <f t="shared" si="5"/>
        <v>147.5</v>
      </c>
      <c r="L83" s="62" t="str">
        <f>IFERROR(VLOOKUP(Women[[#This Row],[TS SG O 29.04.23 Rang]],$BC$7:$BD$64,2,0)*L$5," ")</f>
        <v xml:space="preserve"> </v>
      </c>
      <c r="M83" s="52" t="str">
        <f>IFERROR(VLOOKUP(Women[[#This Row],[TS SG W 29.04.23]],$AZ$7:$BA$64,2,0)*M$5," ")</f>
        <v xml:space="preserve"> </v>
      </c>
      <c r="N83" s="62">
        <f>IFERROR(VLOOKUP(Women[[#This Row],[TS ES O 11.06.23 Rang]],$BC$7:$BD$64,2,0)*N$5," ")</f>
        <v>147.5</v>
      </c>
      <c r="O83" s="62" t="str">
        <f>IFERROR(VLOOKUP(Women[[#This Row],[TS SH O 24.06.23 Rang]],$BC$7:$BD$64,2,0)*O$5," ")</f>
        <v xml:space="preserve"> </v>
      </c>
      <c r="P83" s="52" t="str">
        <f>IFERROR(VLOOKUP(Women[[#This Row],[TS SH W 24.06.232]],$AZ$7:$BA$64,2,0)*P$5," ")</f>
        <v xml:space="preserve"> </v>
      </c>
      <c r="Q83" s="62" t="str">
        <f>IFERROR(VLOOKUP(Women[[#This Row],[TS LU O/A 1.7.23 R]],$BC$7:$BD$64,2,0)*Q$5," ")</f>
        <v xml:space="preserve"> </v>
      </c>
      <c r="R83" s="62" t="str">
        <f>IFERROR(VLOOKUP(Women[[#This Row],[TS ZH O/A 8.7.232]],$BC$7:$BD$64,2,0)*R$5," ")</f>
        <v xml:space="preserve"> </v>
      </c>
      <c r="S83" s="52" t="str">
        <f>IFERROR(VLOOKUP(Women[[#This Row],[TS ZH W 8.7.23]],$AZ$7:$BA$64,2,0)*S$5," ")</f>
        <v xml:space="preserve"> </v>
      </c>
      <c r="T83" s="52" t="str">
        <f>IFERROR(VLOOKUP(Women[[#This Row],[TS BA W 12.08.23 R]],$AZ$7:$BA$64,2,0)*T$5," ")</f>
        <v xml:space="preserve"> </v>
      </c>
      <c r="U83" s="62" t="str">
        <f>IFERROR(VLOOKUP(Women[[#This Row],[TS BA O A 12.08.23 R2]],$BC$7:$BD$64,2,0)*U$5," ")</f>
        <v xml:space="preserve"> </v>
      </c>
      <c r="V83" s="62" t="str">
        <f>IFERROR(VLOOKUP(Women[[#This Row],[SM LT O A 2.9.23 R]],$BC$7:$BD$64,2,0)*V$5," ")</f>
        <v xml:space="preserve"> </v>
      </c>
      <c r="W83" s="52" t="str">
        <f>IFERROR(VLOOKUP(Women[[#This Row],[SM LT W 2.9.23 R]],$AZ$7:$BA$64,2,0)*W$5," ")</f>
        <v xml:space="preserve"> </v>
      </c>
      <c r="X83" s="62" t="str">
        <f>IFERROR(VLOOKUP(Women[[#This Row],[TS SH O 13.1.24 R]],$BC$7:$BD$64,2,0)*X$5," ")</f>
        <v xml:space="preserve"> </v>
      </c>
      <c r="Y83" s="52" t="str">
        <f>IFERROR(VLOOKUP(Women[[#This Row],[TS ZH W 6.1.242]],$AZ$7:$BA$64,2,0)*Y$5," ")</f>
        <v xml:space="preserve"> </v>
      </c>
      <c r="Z83" s="62" t="str">
        <f>IFERROR(VLOOKUP(Women[[#This Row],[TS SH O 13.1.24 R]],$BC$7:$BD$64,2,0)*Z$5," ")</f>
        <v xml:space="preserve"> </v>
      </c>
      <c r="AA83" s="52" t="str">
        <f>IFERROR(VLOOKUP(Women[[#This Row],[TS SH W 13.1.24 R]],$AZ$7:$BA$64,2,0)*AA$5," ")</f>
        <v xml:space="preserve"> </v>
      </c>
      <c r="AB83" s="62" t="str">
        <f>IFERROR(VLOOKUP(Women[[#This Row],[TS SH O 13.1.24 R]],$BC$7:$BD$64,2,0)*AB$5," ")</f>
        <v xml:space="preserve"> </v>
      </c>
      <c r="AC83">
        <v>0</v>
      </c>
      <c r="AD83">
        <v>0</v>
      </c>
      <c r="AE83">
        <v>0</v>
      </c>
      <c r="AF83" s="65"/>
      <c r="AG83" s="63"/>
      <c r="AH83" s="65">
        <v>25</v>
      </c>
      <c r="AI83" s="65"/>
      <c r="AJ83" s="63"/>
      <c r="AK83" s="65"/>
      <c r="AL83" s="65"/>
      <c r="AM83" s="63"/>
      <c r="AN83" s="63"/>
      <c r="AO83" s="65"/>
      <c r="AP83" s="65"/>
      <c r="AQ83" s="63"/>
      <c r="AR83" s="65"/>
      <c r="AS83" s="63"/>
      <c r="AT83" s="65"/>
      <c r="AU83" s="63"/>
      <c r="AV83" s="65"/>
      <c r="AZ83" s="23"/>
      <c r="BA83" s="25"/>
      <c r="BC83" s="25"/>
      <c r="BD83" s="25"/>
    </row>
    <row r="84" spans="1:56">
      <c r="A84" s="53">
        <f>RANK(Women[[#This Row],[PR Punkte]],Women[PR Punkte],0)</f>
        <v>78</v>
      </c>
      <c r="B84">
        <f>IF(Women[[#This Row],[PR Rang beim letzten Turnier]]&gt;Women[[#This Row],[PR Rang]],1,IF(Women[[#This Row],[PR Rang]]=Women[[#This Row],[PR Rang beim letzten Turnier]],0,-1))</f>
        <v>0</v>
      </c>
      <c r="C84" s="53">
        <f>RANK(Women[[#This Row],[PR Punkte]],Women[PR Punkte],0)</f>
        <v>78</v>
      </c>
      <c r="D84" t="s">
        <v>343</v>
      </c>
      <c r="E84" t="s">
        <v>10</v>
      </c>
      <c r="F84" s="52">
        <f>SUM(Women[[#This Row],[PR 1]:[PR 3]])</f>
        <v>139.5</v>
      </c>
      <c r="G84" s="52">
        <f>LARGE(Women[[#This Row],[TS SG O 29.04.23]:[PR3]],1)</f>
        <v>139.5</v>
      </c>
      <c r="H84" s="52">
        <f>LARGE(Women[[#This Row],[TS SG O 29.04.23]:[PR3]],2)</f>
        <v>0</v>
      </c>
      <c r="I84" s="52">
        <f>LARGE(Women[[#This Row],[TS SG O 29.04.23]:[PR3]],3)</f>
        <v>0</v>
      </c>
      <c r="J84">
        <f t="shared" si="4"/>
        <v>78</v>
      </c>
      <c r="K84" s="52">
        <f t="shared" si="5"/>
        <v>139.5</v>
      </c>
      <c r="L84" s="62" t="str">
        <f>IFERROR(VLOOKUP(Women[[#This Row],[TS SG O 29.04.23 Rang]],$BC$7:$BD$64,2,0)*L$5," ")</f>
        <v xml:space="preserve"> </v>
      </c>
      <c r="M84" s="52" t="str">
        <f>IFERROR(VLOOKUP(Women[[#This Row],[TS SG W 29.04.23]],$AZ$7:$BA$64,2,0)*M$5," ")</f>
        <v xml:space="preserve"> </v>
      </c>
      <c r="N84" s="62" t="str">
        <f>IFERROR(VLOOKUP(Women[[#This Row],[TS ES O 11.06.23 Rang]],$BC$7:$BD$64,2,0)*N$5," ")</f>
        <v xml:space="preserve"> </v>
      </c>
      <c r="O84" s="62" t="str">
        <f>IFERROR(VLOOKUP(Women[[#This Row],[TS SH O 24.06.23 Rang]],$BC$7:$BD$64,2,0)*O$5," ")</f>
        <v xml:space="preserve"> </v>
      </c>
      <c r="P84" s="52" t="str">
        <f>IFERROR(VLOOKUP(Women[[#This Row],[TS SH W 24.06.232]],$AZ$7:$BA$64,2,0)*P$5," ")</f>
        <v xml:space="preserve"> </v>
      </c>
      <c r="Q84" s="62" t="str">
        <f>IFERROR(VLOOKUP(Women[[#This Row],[TS LU O/A 1.7.23 R]],$BC$7:$BD$64,2,0)*Q$5," ")</f>
        <v xml:space="preserve"> </v>
      </c>
      <c r="R84" s="62" t="str">
        <f>IFERROR(VLOOKUP(Women[[#This Row],[TS ZH O/A 8.7.232]],$BC$7:$BD$64,2,0)*R$5," ")</f>
        <v xml:space="preserve"> </v>
      </c>
      <c r="S84" s="52" t="str">
        <f>IFERROR(VLOOKUP(Women[[#This Row],[TS ZH W 8.7.23]],$AZ$7:$BA$64,2,0)*S$5," ")</f>
        <v xml:space="preserve"> </v>
      </c>
      <c r="T84" s="52" t="str">
        <f>IFERROR(VLOOKUP(Women[[#This Row],[TS BA W 12.08.23 R]],$AZ$7:$BA$64,2,0)*T$5," ")</f>
        <v xml:space="preserve"> </v>
      </c>
      <c r="U84" s="62" t="str">
        <f>IFERROR(VLOOKUP(Women[[#This Row],[TS BA O A 12.08.23 R2]],$BC$7:$BD$64,2,0)*U$5," ")</f>
        <v xml:space="preserve"> </v>
      </c>
      <c r="V84" s="62" t="str">
        <f>IFERROR(VLOOKUP(Women[[#This Row],[SM LT O A 2.9.23 R]],$BC$7:$BD$64,2,0)*V$5," ")</f>
        <v xml:space="preserve"> </v>
      </c>
      <c r="W84" s="52">
        <f>IFERROR(VLOOKUP(Women[[#This Row],[SM LT W 2.9.23 R]],$AZ$7:$BA$64,2,0)*W$5," ")</f>
        <v>139.5</v>
      </c>
      <c r="X84" s="62" t="str">
        <f>IFERROR(VLOOKUP(Women[[#This Row],[TS SH O 13.1.24 R]],$BC$7:$BD$64,2,0)*X$5," ")</f>
        <v xml:space="preserve"> </v>
      </c>
      <c r="Y84" s="52" t="str">
        <f>IFERROR(VLOOKUP(Women[[#This Row],[TS ZH W 6.1.242]],$AZ$7:$BA$64,2,0)*Y$5," ")</f>
        <v xml:space="preserve"> </v>
      </c>
      <c r="Z84" s="62" t="str">
        <f>IFERROR(VLOOKUP(Women[[#This Row],[TS SH O 13.1.24 R]],$BC$7:$BD$64,2,0)*Z$5," ")</f>
        <v xml:space="preserve"> </v>
      </c>
      <c r="AA84" s="52" t="str">
        <f>IFERROR(VLOOKUP(Women[[#This Row],[TS SH W 13.1.24 R]],$AZ$7:$BA$64,2,0)*AA$5," ")</f>
        <v xml:space="preserve"> </v>
      </c>
      <c r="AB84" s="62" t="str">
        <f>IFERROR(VLOOKUP(Women[[#This Row],[TS SH O 13.1.24 R]],$BC$7:$BD$64,2,0)*AB$5," ")</f>
        <v xml:space="preserve"> </v>
      </c>
      <c r="AC84">
        <v>0</v>
      </c>
      <c r="AD84">
        <v>0</v>
      </c>
      <c r="AE84">
        <v>0</v>
      </c>
      <c r="AF84" s="65"/>
      <c r="AG84" s="63"/>
      <c r="AH84" s="65"/>
      <c r="AI84" s="65"/>
      <c r="AJ84" s="63"/>
      <c r="AK84" s="65"/>
      <c r="AL84" s="65"/>
      <c r="AM84" s="63"/>
      <c r="AN84" s="63"/>
      <c r="AO84" s="65"/>
      <c r="AP84" s="65"/>
      <c r="AQ84" s="63">
        <v>17</v>
      </c>
      <c r="AR84" s="65">
        <v>23</v>
      </c>
      <c r="AS84" s="63"/>
      <c r="AT84" s="65"/>
      <c r="AU84" s="63"/>
      <c r="AV84" s="65"/>
    </row>
    <row r="85" spans="1:56">
      <c r="A85" s="53">
        <f>RANK(Women[[#This Row],[PR Punkte]],Women[PR Punkte],0)</f>
        <v>78</v>
      </c>
      <c r="B85">
        <f>IF(Women[[#This Row],[PR Rang beim letzten Turnier]]&gt;Women[[#This Row],[PR Rang]],1,IF(Women[[#This Row],[PR Rang]]=Women[[#This Row],[PR Rang beim letzten Turnier]],0,-1))</f>
        <v>0</v>
      </c>
      <c r="C85" s="53">
        <f>RANK(Women[[#This Row],[PR Punkte]],Women[PR Punkte],0)</f>
        <v>78</v>
      </c>
      <c r="D85" t="s">
        <v>961</v>
      </c>
      <c r="E85" t="s">
        <v>10</v>
      </c>
      <c r="F85" s="52">
        <f>SUM(Women[[#This Row],[PR 1]:[PR 3]])</f>
        <v>139.5</v>
      </c>
      <c r="G85" s="52">
        <f>LARGE(Women[[#This Row],[TS SG O 29.04.23]:[PR3]],1)</f>
        <v>139.5</v>
      </c>
      <c r="H85" s="52">
        <f>LARGE(Women[[#This Row],[TS SG O 29.04.23]:[PR3]],2)</f>
        <v>0</v>
      </c>
      <c r="I85" s="52">
        <f>LARGE(Women[[#This Row],[TS SG O 29.04.23]:[PR3]],3)</f>
        <v>0</v>
      </c>
      <c r="J85">
        <f t="shared" si="4"/>
        <v>78</v>
      </c>
      <c r="K85" s="52">
        <f t="shared" si="5"/>
        <v>139.5</v>
      </c>
      <c r="L85" s="62" t="str">
        <f>IFERROR(VLOOKUP(Women[[#This Row],[TS SG O 29.04.23 Rang]],$BC$7:$BD$64,2,0)*L$5," ")</f>
        <v xml:space="preserve"> </v>
      </c>
      <c r="M85" s="52" t="str">
        <f>IFERROR(VLOOKUP(Women[[#This Row],[TS SG W 29.04.23]],$AZ$7:$BA$64,2,0)*M$5," ")</f>
        <v xml:space="preserve"> </v>
      </c>
      <c r="N85" s="62" t="str">
        <f>IFERROR(VLOOKUP(Women[[#This Row],[TS ES O 11.06.23 Rang]],$BC$7:$BD$64,2,0)*N$5," ")</f>
        <v xml:space="preserve"> </v>
      </c>
      <c r="O85" s="62" t="str">
        <f>IFERROR(VLOOKUP(Women[[#This Row],[TS SH O 24.06.23 Rang]],$BC$7:$BD$64,2,0)*O$5," ")</f>
        <v xml:space="preserve"> </v>
      </c>
      <c r="P85" s="52" t="str">
        <f>IFERROR(VLOOKUP(Women[[#This Row],[TS SH W 24.06.232]],$AZ$7:$BA$64,2,0)*P$5," ")</f>
        <v xml:space="preserve"> </v>
      </c>
      <c r="Q85" s="62" t="str">
        <f>IFERROR(VLOOKUP(Women[[#This Row],[TS LU O/A 1.7.23 R]],$BC$7:$BD$64,2,0)*Q$5," ")</f>
        <v xml:space="preserve"> </v>
      </c>
      <c r="R85" s="62" t="str">
        <f>IFERROR(VLOOKUP(Women[[#This Row],[TS ZH O/A 8.7.232]],$BC$7:$BD$64,2,0)*R$5," ")</f>
        <v xml:space="preserve"> </v>
      </c>
      <c r="S85" s="52" t="str">
        <f>IFERROR(VLOOKUP(Women[[#This Row],[TS ZH W 8.7.23]],$AZ$7:$BA$64,2,0)*S$5," ")</f>
        <v xml:space="preserve"> </v>
      </c>
      <c r="T85" s="52" t="str">
        <f>IFERROR(VLOOKUP(Women[[#This Row],[TS BA W 12.08.23 R]],$AZ$7:$BA$64,2,0)*T$5," ")</f>
        <v xml:space="preserve"> </v>
      </c>
      <c r="U85" s="62" t="str">
        <f>IFERROR(VLOOKUP(Women[[#This Row],[TS BA O A 12.08.23 R2]],$BC$7:$BD$64,2,0)*U$5," ")</f>
        <v xml:space="preserve"> </v>
      </c>
      <c r="V85" s="62" t="str">
        <f>IFERROR(VLOOKUP(Women[[#This Row],[SM LT O A 2.9.23 R]],$BC$7:$BD$64,2,0)*V$5," ")</f>
        <v xml:space="preserve"> </v>
      </c>
      <c r="W85" s="52">
        <f>IFERROR(VLOOKUP(Women[[#This Row],[SM LT W 2.9.23 R]],$AZ$7:$BA$64,2,0)*W$5," ")</f>
        <v>139.5</v>
      </c>
      <c r="X85" s="62" t="str">
        <f>IFERROR(VLOOKUP(Women[[#This Row],[TS SH O 13.1.24 R]],$BC$7:$BD$64,2,0)*X$5," ")</f>
        <v xml:space="preserve"> </v>
      </c>
      <c r="Y85" s="52" t="str">
        <f>IFERROR(VLOOKUP(Women[[#This Row],[TS ZH W 6.1.242]],$AZ$7:$BA$64,2,0)*Y$5," ")</f>
        <v xml:space="preserve"> </v>
      </c>
      <c r="Z85" s="62" t="str">
        <f>IFERROR(VLOOKUP(Women[[#This Row],[TS SH O 13.1.24 R]],$BC$7:$BD$64,2,0)*Z$5," ")</f>
        <v xml:space="preserve"> </v>
      </c>
      <c r="AA85" s="52" t="str">
        <f>IFERROR(VLOOKUP(Women[[#This Row],[TS SH W 13.1.24 R]],$AZ$7:$BA$64,2,0)*AA$5," ")</f>
        <v xml:space="preserve"> </v>
      </c>
      <c r="AB85" s="62" t="str">
        <f>IFERROR(VLOOKUP(Women[[#This Row],[TS SH O 13.1.24 R]],$BC$7:$BD$64,2,0)*AB$5," ")</f>
        <v xml:space="preserve"> </v>
      </c>
      <c r="AC85">
        <v>0</v>
      </c>
      <c r="AD85">
        <v>0</v>
      </c>
      <c r="AE85">
        <v>0</v>
      </c>
      <c r="AF85" s="65"/>
      <c r="AG85" s="63"/>
      <c r="AH85" s="65"/>
      <c r="AI85" s="65"/>
      <c r="AJ85" s="63"/>
      <c r="AK85" s="65"/>
      <c r="AL85" s="65"/>
      <c r="AM85" s="63"/>
      <c r="AN85" s="63"/>
      <c r="AO85" s="65"/>
      <c r="AP85" s="65"/>
      <c r="AQ85" s="63">
        <v>18</v>
      </c>
      <c r="AR85" s="65"/>
      <c r="AS85" s="63"/>
      <c r="AT85" s="65"/>
      <c r="AU85" s="63"/>
      <c r="AV85" s="65"/>
    </row>
    <row r="86" spans="1:56">
      <c r="A86" s="53">
        <f>RANK(Women[[#This Row],[PR Punkte]],Women[PR Punkte],0)</f>
        <v>78</v>
      </c>
      <c r="B86">
        <f>IF(Women[[#This Row],[PR Rang beim letzten Turnier]]&gt;Women[[#This Row],[PR Rang]],1,IF(Women[[#This Row],[PR Rang]]=Women[[#This Row],[PR Rang beim letzten Turnier]],0,-1))</f>
        <v>0</v>
      </c>
      <c r="C86" s="53">
        <f>RANK(Women[[#This Row],[PR Punkte]],Women[PR Punkte],0)</f>
        <v>78</v>
      </c>
      <c r="D86" t="s">
        <v>960</v>
      </c>
      <c r="E86" t="s">
        <v>10</v>
      </c>
      <c r="F86" s="52">
        <f>SUM(Women[[#This Row],[PR 1]:[PR 3]])</f>
        <v>139.5</v>
      </c>
      <c r="G86" s="52">
        <f>LARGE(Women[[#This Row],[TS SG O 29.04.23]:[PR3]],1)</f>
        <v>139.5</v>
      </c>
      <c r="H86" s="52">
        <f>LARGE(Women[[#This Row],[TS SG O 29.04.23]:[PR3]],2)</f>
        <v>0</v>
      </c>
      <c r="I86" s="52">
        <f>LARGE(Women[[#This Row],[TS SG O 29.04.23]:[PR3]],3)</f>
        <v>0</v>
      </c>
      <c r="J86">
        <f t="shared" si="4"/>
        <v>78</v>
      </c>
      <c r="K86" s="52">
        <f t="shared" si="5"/>
        <v>139.5</v>
      </c>
      <c r="L86" s="62" t="str">
        <f>IFERROR(VLOOKUP(Women[[#This Row],[TS SG O 29.04.23 Rang]],$BC$7:$BD$64,2,0)*L$5," ")</f>
        <v xml:space="preserve"> </v>
      </c>
      <c r="M86" s="52" t="str">
        <f>IFERROR(VLOOKUP(Women[[#This Row],[TS SG W 29.04.23]],$AZ$7:$BA$64,2,0)*M$5," ")</f>
        <v xml:space="preserve"> </v>
      </c>
      <c r="N86" s="62" t="str">
        <f>IFERROR(VLOOKUP(Women[[#This Row],[TS ES O 11.06.23 Rang]],$BC$7:$BD$64,2,0)*N$5," ")</f>
        <v xml:space="preserve"> </v>
      </c>
      <c r="O86" s="62" t="str">
        <f>IFERROR(VLOOKUP(Women[[#This Row],[TS SH O 24.06.23 Rang]],$BC$7:$BD$64,2,0)*O$5," ")</f>
        <v xml:space="preserve"> </v>
      </c>
      <c r="P86" s="52" t="str">
        <f>IFERROR(VLOOKUP(Women[[#This Row],[TS SH W 24.06.232]],$AZ$7:$BA$64,2,0)*P$5," ")</f>
        <v xml:space="preserve"> </v>
      </c>
      <c r="Q86" s="62" t="str">
        <f>IFERROR(VLOOKUP(Women[[#This Row],[TS LU O/A 1.7.23 R]],$BC$7:$BD$64,2,0)*Q$5," ")</f>
        <v xml:space="preserve"> </v>
      </c>
      <c r="R86" s="62" t="str">
        <f>IFERROR(VLOOKUP(Women[[#This Row],[TS ZH O/A 8.7.232]],$BC$7:$BD$64,2,0)*R$5," ")</f>
        <v xml:space="preserve"> </v>
      </c>
      <c r="S86" s="52" t="str">
        <f>IFERROR(VLOOKUP(Women[[#This Row],[TS ZH W 8.7.23]],$AZ$7:$BA$64,2,0)*S$5," ")</f>
        <v xml:space="preserve"> </v>
      </c>
      <c r="T86" s="52" t="str">
        <f>IFERROR(VLOOKUP(Women[[#This Row],[TS BA W 12.08.23 R]],$AZ$7:$BA$64,2,0)*T$5," ")</f>
        <v xml:space="preserve"> </v>
      </c>
      <c r="U86" s="62" t="str">
        <f>IFERROR(VLOOKUP(Women[[#This Row],[TS BA O A 12.08.23 R2]],$BC$7:$BD$64,2,0)*U$5," ")</f>
        <v xml:space="preserve"> </v>
      </c>
      <c r="V86" s="62" t="str">
        <f>IFERROR(VLOOKUP(Women[[#This Row],[SM LT O A 2.9.23 R]],$BC$7:$BD$64,2,0)*V$5," ")</f>
        <v xml:space="preserve"> </v>
      </c>
      <c r="W86" s="52">
        <f>IFERROR(VLOOKUP(Women[[#This Row],[SM LT W 2.9.23 R]],$AZ$7:$BA$64,2,0)*W$5," ")</f>
        <v>139.5</v>
      </c>
      <c r="X86" s="62" t="str">
        <f>IFERROR(VLOOKUP(Women[[#This Row],[TS SH O 13.1.24 R]],$BC$7:$BD$64,2,0)*X$5," ")</f>
        <v xml:space="preserve"> </v>
      </c>
      <c r="Y86" s="52" t="str">
        <f>IFERROR(VLOOKUP(Women[[#This Row],[TS ZH W 6.1.242]],$AZ$7:$BA$64,2,0)*Y$5," ")</f>
        <v xml:space="preserve"> </v>
      </c>
      <c r="Z86" s="62" t="str">
        <f>IFERROR(VLOOKUP(Women[[#This Row],[TS SH O 13.1.24 R]],$BC$7:$BD$64,2,0)*Z$5," ")</f>
        <v xml:space="preserve"> </v>
      </c>
      <c r="AA86" s="52" t="str">
        <f>IFERROR(VLOOKUP(Women[[#This Row],[TS SH W 13.1.24 R]],$AZ$7:$BA$64,2,0)*AA$5," ")</f>
        <v xml:space="preserve"> </v>
      </c>
      <c r="AB86" s="62" t="str">
        <f>IFERROR(VLOOKUP(Women[[#This Row],[TS SH O 13.1.24 R]],$BC$7:$BD$64,2,0)*AB$5," ")</f>
        <v xml:space="preserve"> </v>
      </c>
      <c r="AC86">
        <v>0</v>
      </c>
      <c r="AD86">
        <v>0</v>
      </c>
      <c r="AE86">
        <v>0</v>
      </c>
      <c r="AF86" s="65"/>
      <c r="AG86" s="63"/>
      <c r="AH86" s="65"/>
      <c r="AI86" s="65"/>
      <c r="AJ86" s="63"/>
      <c r="AK86" s="65"/>
      <c r="AL86" s="65"/>
      <c r="AM86" s="63"/>
      <c r="AN86" s="63"/>
      <c r="AO86" s="65"/>
      <c r="AP86" s="65"/>
      <c r="AQ86" s="63">
        <v>18</v>
      </c>
      <c r="AR86" s="65"/>
      <c r="AS86" s="63"/>
      <c r="AT86" s="65"/>
      <c r="AU86" s="63"/>
      <c r="AV86" s="65"/>
    </row>
    <row r="87" spans="1:56">
      <c r="A87" s="53">
        <f>RANK(Women[[#This Row],[PR Punkte]],Women[PR Punkte],0)</f>
        <v>81</v>
      </c>
      <c r="B87">
        <f>IF(Women[[#This Row],[PR Rang beim letzten Turnier]]&gt;Women[[#This Row],[PR Rang]],1,IF(Women[[#This Row],[PR Rang]]=Women[[#This Row],[PR Rang beim letzten Turnier]],0,-1))</f>
        <v>0</v>
      </c>
      <c r="C87" s="53">
        <f>RANK(Women[[#This Row],[PR Punkte]],Women[PR Punkte],0)</f>
        <v>81</v>
      </c>
      <c r="D87" t="s">
        <v>973</v>
      </c>
      <c r="E87" t="s">
        <v>10</v>
      </c>
      <c r="F87" s="52">
        <f>SUM(Women[[#This Row],[PR 1]:[PR 3]])</f>
        <v>0</v>
      </c>
      <c r="G87" s="52">
        <f>LARGE(Women[[#This Row],[TS SG O 29.04.23]:[PR3]],1)</f>
        <v>0</v>
      </c>
      <c r="H87" s="52">
        <f>LARGE(Women[[#This Row],[TS SG O 29.04.23]:[PR3]],2)</f>
        <v>0</v>
      </c>
      <c r="I87" s="52">
        <f>LARGE(Women[[#This Row],[TS SG O 29.04.23]:[PR3]],3)</f>
        <v>0</v>
      </c>
      <c r="J87">
        <f t="shared" si="4"/>
        <v>81</v>
      </c>
      <c r="K87" s="52">
        <f t="shared" si="5"/>
        <v>0</v>
      </c>
      <c r="L87" s="62" t="str">
        <f>IFERROR(VLOOKUP(Women[[#This Row],[TS SG O 29.04.23 Rang]],$BC$7:$BD$64,2,0)*L$5," ")</f>
        <v xml:space="preserve"> </v>
      </c>
      <c r="M87" s="52" t="str">
        <f>IFERROR(VLOOKUP(Women[[#This Row],[TS SG W 29.04.23]],$AZ$7:$BA$64,2,0)*M$5," ")</f>
        <v xml:space="preserve"> </v>
      </c>
      <c r="N87" s="62" t="str">
        <f>IFERROR(VLOOKUP(Women[[#This Row],[TS ES O 11.06.23 Rang]],$BC$7:$BD$64,2,0)*N$5," ")</f>
        <v xml:space="preserve"> </v>
      </c>
      <c r="O87" s="62" t="str">
        <f>IFERROR(VLOOKUP(Women[[#This Row],[TS SH O 24.06.23 Rang]],$BC$7:$BD$64,2,0)*O$5," ")</f>
        <v xml:space="preserve"> </v>
      </c>
      <c r="P87" s="52" t="str">
        <f>IFERROR(VLOOKUP(Women[[#This Row],[TS SH W 24.06.232]],$AZ$7:$BA$64,2,0)*P$5," ")</f>
        <v xml:space="preserve"> </v>
      </c>
      <c r="Q87" s="62" t="str">
        <f>IFERROR(VLOOKUP(Women[[#This Row],[TS LU O/A 1.7.23 R]],$BC$7:$BD$64,2,0)*Q$5," ")</f>
        <v xml:space="preserve"> </v>
      </c>
      <c r="R87" s="62" t="str">
        <f>IFERROR(VLOOKUP(Women[[#This Row],[TS ZH O/A 8.7.232]],$BC$7:$BD$64,2,0)*R$5," ")</f>
        <v xml:space="preserve"> </v>
      </c>
      <c r="S87" s="52" t="str">
        <f>IFERROR(VLOOKUP(Women[[#This Row],[TS ZH W 8.7.23]],$AZ$7:$BA$64,2,0)*S$5," ")</f>
        <v xml:space="preserve"> </v>
      </c>
      <c r="T87" s="52" t="str">
        <f>IFERROR(VLOOKUP(Women[[#This Row],[TS BA W 12.08.23 R]],$AZ$7:$BA$64,2,0)*T$5," ")</f>
        <v xml:space="preserve"> </v>
      </c>
      <c r="U87" s="62" t="str">
        <f>IFERROR(VLOOKUP(Women[[#This Row],[TS BA O A 12.08.23 R2]],$BC$7:$BD$64,2,0)*U$5," ")</f>
        <v xml:space="preserve"> </v>
      </c>
      <c r="V87" s="62" t="str">
        <f>IFERROR(VLOOKUP(Women[[#This Row],[SM LT O A 2.9.23 R]],$BC$7:$BD$64,2,0)*V$5," ")</f>
        <v xml:space="preserve"> </v>
      </c>
      <c r="W87" s="52" t="str">
        <f>IFERROR(VLOOKUP(Women[[#This Row],[SM LT W 2.9.23 R]],$AZ$7:$BA$64,2,0)*W$5," ")</f>
        <v xml:space="preserve"> </v>
      </c>
      <c r="X87" s="62" t="str">
        <f>IFERROR(VLOOKUP(Women[[#This Row],[TS SH O 13.1.24 R]],$BC$7:$BD$64,2,0)*X$5," ")</f>
        <v xml:space="preserve"> </v>
      </c>
      <c r="Y87" s="52" t="str">
        <f>IFERROR(VLOOKUP(Women[[#This Row],[TS ZH W 6.1.242]],$AZ$7:$BA$64,2,0)*Y$5," ")</f>
        <v xml:space="preserve"> </v>
      </c>
      <c r="Z87" s="62" t="str">
        <f>IFERROR(VLOOKUP(Women[[#This Row],[TS SH O 13.1.24 R]],$BC$7:$BD$64,2,0)*Z$5," ")</f>
        <v xml:space="preserve"> </v>
      </c>
      <c r="AA87" s="52" t="str">
        <f>IFERROR(VLOOKUP(Women[[#This Row],[TS SH W 13.1.24 R]],$AZ$7:$BA$64,2,0)*AA$5," ")</f>
        <v xml:space="preserve"> </v>
      </c>
      <c r="AB87" s="62" t="str">
        <f>IFERROR(VLOOKUP(Women[[#This Row],[TS SH O 13.1.24 R]],$BC$7:$BD$64,2,0)*AB$5," ")</f>
        <v xml:space="preserve"> </v>
      </c>
      <c r="AC87">
        <v>0</v>
      </c>
      <c r="AD87">
        <v>0</v>
      </c>
      <c r="AE87">
        <v>0</v>
      </c>
      <c r="AF87" s="65"/>
      <c r="AG87" s="63"/>
      <c r="AH87" s="65"/>
      <c r="AI87" s="65"/>
      <c r="AJ87" s="63"/>
      <c r="AK87" s="65"/>
      <c r="AL87" s="65"/>
      <c r="AM87" s="63"/>
      <c r="AN87" s="63"/>
      <c r="AO87" s="65"/>
      <c r="AP87" s="65"/>
      <c r="AQ87" s="63"/>
      <c r="AR87" s="65">
        <v>24</v>
      </c>
      <c r="AS87" s="63"/>
      <c r="AT87" s="65"/>
      <c r="AU87" s="63"/>
      <c r="AV87" s="65"/>
    </row>
    <row r="88" spans="1:56">
      <c r="A88" s="53">
        <f>RANK(Women[[#This Row],[PR Punkte]],Women[PR Punkte],0)</f>
        <v>81</v>
      </c>
      <c r="B88">
        <f>IF(Women[[#This Row],[PR Rang beim letzten Turnier]]&gt;Women[[#This Row],[PR Rang]],1,IF(Women[[#This Row],[PR Rang]]=Women[[#This Row],[PR Rang beim letzten Turnier]],0,-1))</f>
        <v>0</v>
      </c>
      <c r="C88" s="53">
        <f>RANK(Women[[#This Row],[PR Punkte]],Women[PR Punkte],0)</f>
        <v>81</v>
      </c>
      <c r="D88" t="s">
        <v>981</v>
      </c>
      <c r="E88" t="s">
        <v>10</v>
      </c>
      <c r="F88" s="52">
        <f>SUM(Women[[#This Row],[PR 1]:[PR 3]])</f>
        <v>0</v>
      </c>
      <c r="G88" s="52">
        <f>LARGE(Women[[#This Row],[TS SG O 29.04.23]:[PR3]],1)</f>
        <v>0</v>
      </c>
      <c r="H88" s="52">
        <f>LARGE(Women[[#This Row],[TS SG O 29.04.23]:[PR3]],2)</f>
        <v>0</v>
      </c>
      <c r="I88" s="52">
        <f>LARGE(Women[[#This Row],[TS SG O 29.04.23]:[PR3]],3)</f>
        <v>0</v>
      </c>
      <c r="J88">
        <f t="shared" si="4"/>
        <v>81</v>
      </c>
      <c r="K88" s="52">
        <f t="shared" si="5"/>
        <v>0</v>
      </c>
      <c r="L88" s="62" t="str">
        <f>IFERROR(VLOOKUP(Women[[#This Row],[TS SG O 29.04.23 Rang]],$BC$7:$BD$64,2,0)*L$5," ")</f>
        <v xml:space="preserve"> </v>
      </c>
      <c r="M88" s="52" t="str">
        <f>IFERROR(VLOOKUP(Women[[#This Row],[TS SG W 29.04.23]],$AZ$7:$BA$64,2,0)*M$5," ")</f>
        <v xml:space="preserve"> </v>
      </c>
      <c r="N88" s="62" t="str">
        <f>IFERROR(VLOOKUP(Women[[#This Row],[TS ES O 11.06.23 Rang]],$BC$7:$BD$64,2,0)*N$5," ")</f>
        <v xml:space="preserve"> </v>
      </c>
      <c r="O88" s="62" t="str">
        <f>IFERROR(VLOOKUP(Women[[#This Row],[TS SH O 24.06.23 Rang]],$BC$7:$BD$64,2,0)*O$5," ")</f>
        <v xml:space="preserve"> </v>
      </c>
      <c r="P88" s="52" t="str">
        <f>IFERROR(VLOOKUP(Women[[#This Row],[TS SH W 24.06.232]],$AZ$7:$BA$64,2,0)*P$5," ")</f>
        <v xml:space="preserve"> </v>
      </c>
      <c r="Q88" s="62" t="str">
        <f>IFERROR(VLOOKUP(Women[[#This Row],[TS LU O/A 1.7.23 R]],$BC$7:$BD$64,2,0)*Q$5," ")</f>
        <v xml:space="preserve"> </v>
      </c>
      <c r="R88" s="62" t="str">
        <f>IFERROR(VLOOKUP(Women[[#This Row],[TS ZH O/A 8.7.232]],$BC$7:$BD$64,2,0)*R$5," ")</f>
        <v xml:space="preserve"> </v>
      </c>
      <c r="S88" s="52" t="str">
        <f>IFERROR(VLOOKUP(Women[[#This Row],[TS ZH W 8.7.23]],$AZ$7:$BA$64,2,0)*S$5," ")</f>
        <v xml:space="preserve"> </v>
      </c>
      <c r="T88" s="52" t="str">
        <f>IFERROR(VLOOKUP(Women[[#This Row],[TS BA W 12.08.23 R]],$AZ$7:$BA$64,2,0)*T$5," ")</f>
        <v xml:space="preserve"> </v>
      </c>
      <c r="U88" s="62" t="str">
        <f>IFERROR(VLOOKUP(Women[[#This Row],[TS BA O A 12.08.23 R2]],$BC$7:$BD$64,2,0)*U$5," ")</f>
        <v xml:space="preserve"> </v>
      </c>
      <c r="V88" s="62" t="str">
        <f>IFERROR(VLOOKUP(Women[[#This Row],[SM LT O A 2.9.23 R]],$BC$7:$BD$64,2,0)*V$5," ")</f>
        <v xml:space="preserve"> </v>
      </c>
      <c r="W88" s="52" t="str">
        <f>IFERROR(VLOOKUP(Women[[#This Row],[SM LT W 2.9.23 R]],$AZ$7:$BA$64,2,0)*W$5," ")</f>
        <v xml:space="preserve"> </v>
      </c>
      <c r="X88" s="62" t="str">
        <f>IFERROR(VLOOKUP(Women[[#This Row],[TS SH O 13.1.24 R]],$BC$7:$BD$64,2,0)*X$5," ")</f>
        <v xml:space="preserve"> </v>
      </c>
      <c r="Y88" s="52" t="str">
        <f>IFERROR(VLOOKUP(Women[[#This Row],[TS ZH W 6.1.242]],$AZ$7:$BA$64,2,0)*Y$5," ")</f>
        <v xml:space="preserve"> </v>
      </c>
      <c r="Z88" s="62" t="str">
        <f>IFERROR(VLOOKUP(Women[[#This Row],[TS SH O 13.1.24 R]],$BC$7:$BD$64,2,0)*Z$5," ")</f>
        <v xml:space="preserve"> </v>
      </c>
      <c r="AA88" s="52" t="str">
        <f>IFERROR(VLOOKUP(Women[[#This Row],[TS SH W 13.1.24 R]],$AZ$7:$BA$64,2,0)*AA$5," ")</f>
        <v xml:space="preserve"> </v>
      </c>
      <c r="AB88" s="62" t="str">
        <f>IFERROR(VLOOKUP(Women[[#This Row],[TS SH O 13.1.24 R]],$BC$7:$BD$64,2,0)*AB$5," ")</f>
        <v xml:space="preserve"> </v>
      </c>
      <c r="AC88">
        <v>0</v>
      </c>
      <c r="AD88">
        <v>0</v>
      </c>
      <c r="AE88">
        <v>0</v>
      </c>
      <c r="AF88" s="65"/>
      <c r="AG88" s="63"/>
      <c r="AH88" s="65"/>
      <c r="AI88" s="65"/>
      <c r="AJ88" s="63"/>
      <c r="AK88" s="65"/>
      <c r="AL88" s="65"/>
      <c r="AM88" s="63"/>
      <c r="AN88" s="63"/>
      <c r="AO88" s="65"/>
      <c r="AP88" s="65"/>
      <c r="AQ88" s="63"/>
      <c r="AR88" s="65">
        <v>28</v>
      </c>
      <c r="AS88" s="63"/>
      <c r="AT88" s="65"/>
      <c r="AU88" s="63"/>
      <c r="AV88" s="65"/>
    </row>
    <row r="89" spans="1:56">
      <c r="A89" s="53">
        <f>RANK(Women[[#This Row],[PR Punkte]],Women[PR Punkte],0)</f>
        <v>81</v>
      </c>
      <c r="B89">
        <f>IF(Women[[#This Row],[PR Rang beim letzten Turnier]]&gt;Women[[#This Row],[PR Rang]],1,IF(Women[[#This Row],[PR Rang]]=Women[[#This Row],[PR Rang beim letzten Turnier]],0,-1))</f>
        <v>0</v>
      </c>
      <c r="C89" s="53">
        <f>RANK(Women[[#This Row],[PR Punkte]],Women[PR Punkte],0)</f>
        <v>81</v>
      </c>
      <c r="D89" t="s">
        <v>722</v>
      </c>
      <c r="E89" t="s">
        <v>17</v>
      </c>
      <c r="F89" s="52">
        <f>SUM(Women[[#This Row],[PR 1]:[PR 3]])</f>
        <v>0</v>
      </c>
      <c r="G89" s="52">
        <f>LARGE(Women[[#This Row],[TS SG O 29.04.23]:[PR3]],1)</f>
        <v>0</v>
      </c>
      <c r="H89" s="52">
        <f>LARGE(Women[[#This Row],[TS SG O 29.04.23]:[PR3]],2)</f>
        <v>0</v>
      </c>
      <c r="I89" s="52">
        <f>LARGE(Women[[#This Row],[TS SG O 29.04.23]:[PR3]],3)</f>
        <v>0</v>
      </c>
      <c r="J89" s="1">
        <f t="shared" si="4"/>
        <v>81</v>
      </c>
      <c r="K89" s="52">
        <f t="shared" si="5"/>
        <v>0</v>
      </c>
      <c r="L89" s="62" t="str">
        <f>IFERROR(VLOOKUP(Women[[#This Row],[TS SG O 29.04.23 Rang]],$BC$7:$BD$64,2,0)*L$5," ")</f>
        <v xml:space="preserve"> </v>
      </c>
      <c r="M89" s="52" t="str">
        <f>IFERROR(VLOOKUP(Women[[#This Row],[TS SG W 29.04.23]],$AZ$7:$BA$64,2,0)*M$5," ")</f>
        <v xml:space="preserve"> </v>
      </c>
      <c r="N89" s="62" t="str">
        <f>IFERROR(VLOOKUP(Women[[#This Row],[TS ES O 11.06.23 Rang]],$BC$7:$BD$64,2,0)*N$5," ")</f>
        <v xml:space="preserve"> </v>
      </c>
      <c r="O89" s="62" t="str">
        <f>IFERROR(VLOOKUP(Women[[#This Row],[TS SH O 24.06.23 Rang]],$BC$7:$BD$64,2,0)*O$5," ")</f>
        <v xml:space="preserve"> </v>
      </c>
      <c r="P89" s="52" t="str">
        <f>IFERROR(VLOOKUP(Women[[#This Row],[TS SH W 24.06.232]],$AZ$7:$BA$64,2,0)*P$5," ")</f>
        <v xml:space="preserve"> </v>
      </c>
      <c r="Q89" s="62" t="str">
        <f>IFERROR(VLOOKUP(Women[[#This Row],[TS LU O/A 1.7.23 R]],$BC$7:$BD$64,2,0)*Q$5," ")</f>
        <v xml:space="preserve"> </v>
      </c>
      <c r="R89" s="62" t="str">
        <f>IFERROR(VLOOKUP(Women[[#This Row],[TS ZH O/A 8.7.232]],$BC$7:$BD$64,2,0)*R$5," ")</f>
        <v xml:space="preserve"> </v>
      </c>
      <c r="S89" s="52" t="str">
        <f>IFERROR(VLOOKUP(Women[[#This Row],[TS ZH W 8.7.23]],$AZ$7:$BA$64,2,0)*S$5," ")</f>
        <v xml:space="preserve"> </v>
      </c>
      <c r="T89" s="52" t="str">
        <f>IFERROR(VLOOKUP(Women[[#This Row],[TS BA W 12.08.23 R]],$AZ$7:$BA$64,2,0)*T$5," ")</f>
        <v xml:space="preserve"> </v>
      </c>
      <c r="U89" s="62" t="str">
        <f>IFERROR(VLOOKUP(Women[[#This Row],[TS BA O A 12.08.23 R2]],$BC$7:$BD$64,2,0)*U$5," ")</f>
        <v xml:space="preserve"> </v>
      </c>
      <c r="V89" s="62" t="str">
        <f>IFERROR(VLOOKUP(Women[[#This Row],[SM LT O A 2.9.23 R]],$BC$7:$BD$64,2,0)*V$5," ")</f>
        <v xml:space="preserve"> </v>
      </c>
      <c r="W89" s="52" t="str">
        <f>IFERROR(VLOOKUP(Women[[#This Row],[SM LT W 2.9.23 R]],$AZ$7:$BA$64,2,0)*W$5," ")</f>
        <v xml:space="preserve"> </v>
      </c>
      <c r="X89" s="62" t="str">
        <f>IFERROR(VLOOKUP(Women[[#This Row],[TS SH O 13.1.24 R]],$BC$7:$BD$64,2,0)*X$5," ")</f>
        <v xml:space="preserve"> </v>
      </c>
      <c r="Y89" s="52" t="str">
        <f>IFERROR(VLOOKUP(Women[[#This Row],[TS ZH W 6.1.242]],$AZ$7:$BA$64,2,0)*Y$5," ")</f>
        <v xml:space="preserve"> </v>
      </c>
      <c r="Z89" s="62" t="str">
        <f>IFERROR(VLOOKUP(Women[[#This Row],[TS SH O 13.1.24 R]],$BC$7:$BD$64,2,0)*Z$5," ")</f>
        <v xml:space="preserve"> </v>
      </c>
      <c r="AA89" s="52" t="str">
        <f>IFERROR(VLOOKUP(Women[[#This Row],[TS SH W 13.1.24 R]],$AZ$7:$BA$64,2,0)*AA$5," ")</f>
        <v xml:space="preserve"> </v>
      </c>
      <c r="AB89" s="62" t="str">
        <f>IFERROR(VLOOKUP(Women[[#This Row],[TS SH O 13.1.24 R]],$BC$7:$BD$64,2,0)*AB$5," ")</f>
        <v xml:space="preserve"> </v>
      </c>
      <c r="AC89">
        <v>0</v>
      </c>
      <c r="AD89">
        <v>0</v>
      </c>
      <c r="AE89">
        <v>0</v>
      </c>
      <c r="AF89" s="65"/>
      <c r="AG89" s="63"/>
      <c r="AH89" s="65"/>
      <c r="AI89" s="65"/>
      <c r="AJ89" s="63"/>
      <c r="AK89" s="65"/>
      <c r="AL89" s="65"/>
      <c r="AM89" s="63"/>
      <c r="AN89" s="63"/>
      <c r="AO89" s="65"/>
      <c r="AP89" s="65"/>
      <c r="AQ89" s="63"/>
      <c r="AR89" s="65"/>
      <c r="AS89" s="63"/>
      <c r="AT89" s="65"/>
      <c r="AU89" s="63"/>
      <c r="AV89" s="65"/>
    </row>
    <row r="90" spans="1:56">
      <c r="A90" s="53">
        <f>RANK(Women[[#This Row],[PR Punkte]],Women[PR Punkte],0)</f>
        <v>81</v>
      </c>
      <c r="B90">
        <f>IF(Women[[#This Row],[PR Rang beim letzten Turnier]]&gt;Women[[#This Row],[PR Rang]],1,IF(Women[[#This Row],[PR Rang]]=Women[[#This Row],[PR Rang beim letzten Turnier]],0,-1))</f>
        <v>0</v>
      </c>
      <c r="C90" s="53">
        <f>RANK(Women[[#This Row],[PR Punkte]],Women[PR Punkte],0)</f>
        <v>81</v>
      </c>
      <c r="D90" t="s">
        <v>718</v>
      </c>
      <c r="E90" t="s">
        <v>17</v>
      </c>
      <c r="F90" s="52">
        <f>SUM(Women[[#This Row],[PR 1]:[PR 3]])</f>
        <v>0</v>
      </c>
      <c r="G90" s="52">
        <f>LARGE(Women[[#This Row],[TS SG O 29.04.23]:[PR3]],1)</f>
        <v>0</v>
      </c>
      <c r="H90" s="52">
        <f>LARGE(Women[[#This Row],[TS SG O 29.04.23]:[PR3]],2)</f>
        <v>0</v>
      </c>
      <c r="I90" s="52">
        <f>LARGE(Women[[#This Row],[TS SG O 29.04.23]:[PR3]],3)</f>
        <v>0</v>
      </c>
      <c r="J90" s="1">
        <f t="shared" si="4"/>
        <v>81</v>
      </c>
      <c r="K90" s="52">
        <f t="shared" si="5"/>
        <v>0</v>
      </c>
      <c r="L90" s="62" t="str">
        <f>IFERROR(VLOOKUP(Women[[#This Row],[TS SG O 29.04.23 Rang]],$BC$7:$BD$64,2,0)*L$5," ")</f>
        <v xml:space="preserve"> </v>
      </c>
      <c r="M90" s="52" t="str">
        <f>IFERROR(VLOOKUP(Women[[#This Row],[TS SG W 29.04.23]],$AZ$7:$BA$64,2,0)*M$5," ")</f>
        <v xml:space="preserve"> </v>
      </c>
      <c r="N90" s="62" t="str">
        <f>IFERROR(VLOOKUP(Women[[#This Row],[TS ES O 11.06.23 Rang]],$BC$7:$BD$64,2,0)*N$5," ")</f>
        <v xml:space="preserve"> </v>
      </c>
      <c r="O90" s="62" t="str">
        <f>IFERROR(VLOOKUP(Women[[#This Row],[TS SH O 24.06.23 Rang]],$BC$7:$BD$64,2,0)*O$5," ")</f>
        <v xml:space="preserve"> </v>
      </c>
      <c r="P90" s="52" t="str">
        <f>IFERROR(VLOOKUP(Women[[#This Row],[TS SH W 24.06.232]],$AZ$7:$BA$64,2,0)*P$5," ")</f>
        <v xml:space="preserve"> </v>
      </c>
      <c r="Q90" s="62" t="str">
        <f>IFERROR(VLOOKUP(Women[[#This Row],[TS LU O/A 1.7.23 R]],$BC$7:$BD$64,2,0)*Q$5," ")</f>
        <v xml:space="preserve"> </v>
      </c>
      <c r="R90" s="62" t="str">
        <f>IFERROR(VLOOKUP(Women[[#This Row],[TS ZH O/A 8.7.232]],$BC$7:$BD$64,2,0)*R$5," ")</f>
        <v xml:space="preserve"> </v>
      </c>
      <c r="S90" s="52" t="str">
        <f>IFERROR(VLOOKUP(Women[[#This Row],[TS ZH W 8.7.23]],$AZ$7:$BA$64,2,0)*S$5," ")</f>
        <v xml:space="preserve"> </v>
      </c>
      <c r="T90" s="52" t="str">
        <f>IFERROR(VLOOKUP(Women[[#This Row],[TS BA W 12.08.23 R]],$AZ$7:$BA$64,2,0)*T$5," ")</f>
        <v xml:space="preserve"> </v>
      </c>
      <c r="U90" s="62" t="str">
        <f>IFERROR(VLOOKUP(Women[[#This Row],[TS BA O A 12.08.23 R2]],$BC$7:$BD$64,2,0)*U$5," ")</f>
        <v xml:space="preserve"> </v>
      </c>
      <c r="V90" s="62" t="str">
        <f>IFERROR(VLOOKUP(Women[[#This Row],[SM LT O A 2.9.23 R]],$BC$7:$BD$64,2,0)*V$5," ")</f>
        <v xml:space="preserve"> </v>
      </c>
      <c r="W90" s="52" t="str">
        <f>IFERROR(VLOOKUP(Women[[#This Row],[SM LT W 2.9.23 R]],$AZ$7:$BA$64,2,0)*W$5," ")</f>
        <v xml:space="preserve"> </v>
      </c>
      <c r="X90" s="62" t="str">
        <f>IFERROR(VLOOKUP(Women[[#This Row],[TS SH O 13.1.24 R]],$BC$7:$BD$64,2,0)*X$5," ")</f>
        <v xml:space="preserve"> </v>
      </c>
      <c r="Y90" s="52" t="str">
        <f>IFERROR(VLOOKUP(Women[[#This Row],[TS ZH W 6.1.242]],$AZ$7:$BA$64,2,0)*Y$5," ")</f>
        <v xml:space="preserve"> </v>
      </c>
      <c r="Z90" s="62" t="str">
        <f>IFERROR(VLOOKUP(Women[[#This Row],[TS SH O 13.1.24 R]],$BC$7:$BD$64,2,0)*Z$5," ")</f>
        <v xml:space="preserve"> </v>
      </c>
      <c r="AA90" s="52" t="str">
        <f>IFERROR(VLOOKUP(Women[[#This Row],[TS SH W 13.1.24 R]],$AZ$7:$BA$64,2,0)*AA$5," ")</f>
        <v xml:space="preserve"> </v>
      </c>
      <c r="AB90" s="62" t="str">
        <f>IFERROR(VLOOKUP(Women[[#This Row],[TS SH O 13.1.24 R]],$BC$7:$BD$64,2,0)*AB$5," ")</f>
        <v xml:space="preserve"> </v>
      </c>
      <c r="AC90">
        <v>0</v>
      </c>
      <c r="AD90">
        <v>0</v>
      </c>
      <c r="AE90">
        <v>0</v>
      </c>
      <c r="AF90" s="65"/>
      <c r="AG90" s="63"/>
      <c r="AH90" s="65"/>
      <c r="AI90" s="65"/>
      <c r="AJ90" s="63"/>
      <c r="AK90" s="65"/>
      <c r="AL90" s="65"/>
      <c r="AM90" s="63"/>
      <c r="AN90" s="63"/>
      <c r="AO90" s="65"/>
      <c r="AP90" s="65"/>
      <c r="AQ90" s="63"/>
      <c r="AR90" s="65"/>
      <c r="AS90" s="63"/>
      <c r="AT90" s="65"/>
      <c r="AU90" s="63"/>
      <c r="AV90" s="65"/>
    </row>
    <row r="91" spans="1:56">
      <c r="A91" s="53">
        <f>RANK(Women[[#This Row],[PR Punkte]],Women[PR Punkte],0)</f>
        <v>81</v>
      </c>
      <c r="B91">
        <f>IF(Women[[#This Row],[PR Rang beim letzten Turnier]]&gt;Women[[#This Row],[PR Rang]],1,IF(Women[[#This Row],[PR Rang]]=Women[[#This Row],[PR Rang beim letzten Turnier]],0,-1))</f>
        <v>0</v>
      </c>
      <c r="C91" s="53">
        <f>RANK(Women[[#This Row],[PR Punkte]],Women[PR Punkte],0)</f>
        <v>81</v>
      </c>
      <c r="D91" t="s">
        <v>40</v>
      </c>
      <c r="E91" s="1" t="s">
        <v>9</v>
      </c>
      <c r="F91" s="52">
        <f>SUM(Women[[#This Row],[PR 1]:[PR 3]])</f>
        <v>0</v>
      </c>
      <c r="G91" s="52">
        <f>LARGE(Women[[#This Row],[TS SG O 29.04.23]:[PR3]],1)</f>
        <v>0</v>
      </c>
      <c r="H91" s="52">
        <f>LARGE(Women[[#This Row],[TS SG O 29.04.23]:[PR3]],2)</f>
        <v>0</v>
      </c>
      <c r="I91" s="52">
        <f>LARGE(Women[[#This Row],[TS SG O 29.04.23]:[PR3]],3)</f>
        <v>0</v>
      </c>
      <c r="J91" s="1">
        <f t="shared" si="4"/>
        <v>81</v>
      </c>
      <c r="K91" s="52">
        <f t="shared" si="5"/>
        <v>0</v>
      </c>
      <c r="L91" s="62" t="str">
        <f>IFERROR(VLOOKUP(Women[[#This Row],[TS SG O 29.04.23 Rang]],$BC$7:$BD$64,2,0)*L$5," ")</f>
        <v xml:space="preserve"> </v>
      </c>
      <c r="M91" s="52" t="str">
        <f>IFERROR(VLOOKUP(Women[[#This Row],[TS SG W 29.04.23]],$AZ$7:$BA$64,2,0)*M$5," ")</f>
        <v xml:space="preserve"> </v>
      </c>
      <c r="N91" s="62" t="str">
        <f>IFERROR(VLOOKUP(Women[[#This Row],[TS ES O 11.06.23 Rang]],$BC$7:$BD$64,2,0)*N$5," ")</f>
        <v xml:space="preserve"> </v>
      </c>
      <c r="O91" s="62" t="str">
        <f>IFERROR(VLOOKUP(Women[[#This Row],[TS SH O 24.06.23 Rang]],$BC$7:$BD$64,2,0)*O$5," ")</f>
        <v xml:space="preserve"> </v>
      </c>
      <c r="P91" s="52" t="str">
        <f>IFERROR(VLOOKUP(Women[[#This Row],[TS SH W 24.06.232]],$AZ$7:$BA$64,2,0)*P$5," ")</f>
        <v xml:space="preserve"> </v>
      </c>
      <c r="Q91" s="62" t="str">
        <f>IFERROR(VLOOKUP(Women[[#This Row],[TS LU O/A 1.7.23 R]],$BC$7:$BD$64,2,0)*Q$5," ")</f>
        <v xml:space="preserve"> </v>
      </c>
      <c r="R91" s="62" t="str">
        <f>IFERROR(VLOOKUP(Women[[#This Row],[TS ZH O/A 8.7.232]],$BC$7:$BD$64,2,0)*R$5," ")</f>
        <v xml:space="preserve"> </v>
      </c>
      <c r="S91" s="52" t="str">
        <f>IFERROR(VLOOKUP(Women[[#This Row],[TS ZH W 8.7.23]],$AZ$7:$BA$64,2,0)*S$5," ")</f>
        <v xml:space="preserve"> </v>
      </c>
      <c r="T91" s="52" t="str">
        <f>IFERROR(VLOOKUP(Women[[#This Row],[TS BA W 12.08.23 R]],$AZ$7:$BA$64,2,0)*T$5," ")</f>
        <v xml:space="preserve"> </v>
      </c>
      <c r="U91" s="62" t="str">
        <f>IFERROR(VLOOKUP(Women[[#This Row],[TS BA O A 12.08.23 R2]],$BC$7:$BD$64,2,0)*U$5," ")</f>
        <v xml:space="preserve"> </v>
      </c>
      <c r="V91" s="62" t="str">
        <f>IFERROR(VLOOKUP(Women[[#This Row],[SM LT O A 2.9.23 R]],$BC$7:$BD$64,2,0)*V$5," ")</f>
        <v xml:space="preserve"> </v>
      </c>
      <c r="W91" s="52" t="str">
        <f>IFERROR(VLOOKUP(Women[[#This Row],[SM LT W 2.9.23 R]],$AZ$7:$BA$64,2,0)*W$5," ")</f>
        <v xml:space="preserve"> </v>
      </c>
      <c r="X91" s="62" t="str">
        <f>IFERROR(VLOOKUP(Women[[#This Row],[TS SH O 13.1.24 R]],$BC$7:$BD$64,2,0)*X$5," ")</f>
        <v xml:space="preserve"> </v>
      </c>
      <c r="Y91" s="52" t="str">
        <f>IFERROR(VLOOKUP(Women[[#This Row],[TS ZH W 6.1.242]],$AZ$7:$BA$64,2,0)*Y$5," ")</f>
        <v xml:space="preserve"> </v>
      </c>
      <c r="Z91" s="62" t="str">
        <f>IFERROR(VLOOKUP(Women[[#This Row],[TS SH O 13.1.24 R]],$BC$7:$BD$64,2,0)*Z$5," ")</f>
        <v xml:space="preserve"> </v>
      </c>
      <c r="AA91" s="52" t="str">
        <f>IFERROR(VLOOKUP(Women[[#This Row],[TS SH W 13.1.24 R]],$AZ$7:$BA$64,2,0)*AA$5," ")</f>
        <v xml:space="preserve"> </v>
      </c>
      <c r="AB91" s="62" t="str">
        <f>IFERROR(VLOOKUP(Women[[#This Row],[TS SH O 13.1.24 R]],$BC$7:$BD$64,2,0)*AB$5," ")</f>
        <v xml:space="preserve"> </v>
      </c>
      <c r="AC91">
        <v>0</v>
      </c>
      <c r="AD91">
        <v>0</v>
      </c>
      <c r="AE91">
        <v>0</v>
      </c>
      <c r="AF91" s="65"/>
      <c r="AG91" s="63"/>
      <c r="AH91" s="65"/>
      <c r="AI91" s="65"/>
      <c r="AJ91" s="63"/>
      <c r="AK91" s="65"/>
      <c r="AL91" s="65"/>
      <c r="AM91" s="63"/>
      <c r="AN91" s="63"/>
      <c r="AO91" s="65"/>
      <c r="AP91" s="65"/>
      <c r="AQ91" s="63"/>
      <c r="AR91" s="65"/>
      <c r="AS91" s="63"/>
      <c r="AT91" s="65"/>
      <c r="AU91" s="63"/>
      <c r="AV91" s="65"/>
    </row>
    <row r="92" spans="1:56">
      <c r="A92" s="53">
        <f>RANK(Women[[#This Row],[PR Punkte]],Women[PR Punkte],0)</f>
        <v>81</v>
      </c>
      <c r="B92">
        <f>IF(Women[[#This Row],[PR Rang beim letzten Turnier]]&gt;Women[[#This Row],[PR Rang]],1,IF(Women[[#This Row],[PR Rang]]=Women[[#This Row],[PR Rang beim letzten Turnier]],0,-1))</f>
        <v>0</v>
      </c>
      <c r="C92" s="53">
        <f>RANK(Women[[#This Row],[PR Punkte]],Women[PR Punkte],0)</f>
        <v>81</v>
      </c>
      <c r="D92" t="s">
        <v>757</v>
      </c>
      <c r="E92" t="s">
        <v>10</v>
      </c>
      <c r="F92" s="52">
        <f>SUM(Women[[#This Row],[PR 1]:[PR 3]])</f>
        <v>0</v>
      </c>
      <c r="G92" s="52">
        <f>LARGE(Women[[#This Row],[TS SG O 29.04.23]:[PR3]],1)</f>
        <v>0</v>
      </c>
      <c r="H92" s="52">
        <f>LARGE(Women[[#This Row],[TS SG O 29.04.23]:[PR3]],2)</f>
        <v>0</v>
      </c>
      <c r="I92" s="52">
        <f>LARGE(Women[[#This Row],[TS SG O 29.04.23]:[PR3]],3)</f>
        <v>0</v>
      </c>
      <c r="J92" s="1">
        <f t="shared" si="4"/>
        <v>81</v>
      </c>
      <c r="K92" s="52">
        <f t="shared" si="5"/>
        <v>0</v>
      </c>
      <c r="L92" s="62" t="str">
        <f>IFERROR(VLOOKUP(Women[[#This Row],[TS SG O 29.04.23 Rang]],$BC$7:$BD$64,2,0)*L$5," ")</f>
        <v xml:space="preserve"> </v>
      </c>
      <c r="M92" s="52" t="str">
        <f>IFERROR(VLOOKUP(Women[[#This Row],[TS SG W 29.04.23]],$AZ$7:$BA$64,2,0)*M$5," ")</f>
        <v xml:space="preserve"> </v>
      </c>
      <c r="N92" s="62" t="str">
        <f>IFERROR(VLOOKUP(Women[[#This Row],[TS ES O 11.06.23 Rang]],$BC$7:$BD$64,2,0)*N$5," ")</f>
        <v xml:space="preserve"> </v>
      </c>
      <c r="O92" s="62" t="str">
        <f>IFERROR(VLOOKUP(Women[[#This Row],[TS SH O 24.06.23 Rang]],$BC$7:$BD$64,2,0)*O$5," ")</f>
        <v xml:space="preserve"> </v>
      </c>
      <c r="P92" s="52" t="str">
        <f>IFERROR(VLOOKUP(Women[[#This Row],[TS SH W 24.06.232]],$AZ$7:$BA$64,2,0)*P$5," ")</f>
        <v xml:space="preserve"> </v>
      </c>
      <c r="Q92" s="62" t="str">
        <f>IFERROR(VLOOKUP(Women[[#This Row],[TS LU O/A 1.7.23 R]],$BC$7:$BD$64,2,0)*Q$5," ")</f>
        <v xml:space="preserve"> </v>
      </c>
      <c r="R92" s="62" t="str">
        <f>IFERROR(VLOOKUP(Women[[#This Row],[TS ZH O/A 8.7.232]],$BC$7:$BD$64,2,0)*R$5," ")</f>
        <v xml:space="preserve"> </v>
      </c>
      <c r="S92" s="52" t="str">
        <f>IFERROR(VLOOKUP(Women[[#This Row],[TS ZH W 8.7.23]],$AZ$7:$BA$64,2,0)*S$5," ")</f>
        <v xml:space="preserve"> </v>
      </c>
      <c r="T92" s="52" t="str">
        <f>IFERROR(VLOOKUP(Women[[#This Row],[TS BA W 12.08.23 R]],$AZ$7:$BA$64,2,0)*T$5," ")</f>
        <v xml:space="preserve"> </v>
      </c>
      <c r="U92" s="62" t="str">
        <f>IFERROR(VLOOKUP(Women[[#This Row],[TS BA O A 12.08.23 R2]],$BC$7:$BD$64,2,0)*U$5," ")</f>
        <v xml:space="preserve"> </v>
      </c>
      <c r="V92" s="62" t="str">
        <f>IFERROR(VLOOKUP(Women[[#This Row],[SM LT O A 2.9.23 R]],$BC$7:$BD$64,2,0)*V$5," ")</f>
        <v xml:space="preserve"> </v>
      </c>
      <c r="W92" s="52" t="str">
        <f>IFERROR(VLOOKUP(Women[[#This Row],[SM LT W 2.9.23 R]],$AZ$7:$BA$64,2,0)*W$5," ")</f>
        <v xml:space="preserve"> </v>
      </c>
      <c r="X92" s="62" t="str">
        <f>IFERROR(VLOOKUP(Women[[#This Row],[TS SH O 13.1.24 R]],$BC$7:$BD$64,2,0)*X$5," ")</f>
        <v xml:space="preserve"> </v>
      </c>
      <c r="Y92" s="52" t="str">
        <f>IFERROR(VLOOKUP(Women[[#This Row],[TS ZH W 6.1.242]],$AZ$7:$BA$64,2,0)*Y$5," ")</f>
        <v xml:space="preserve"> </v>
      </c>
      <c r="Z92" s="62" t="str">
        <f>IFERROR(VLOOKUP(Women[[#This Row],[TS SH O 13.1.24 R]],$BC$7:$BD$64,2,0)*Z$5," ")</f>
        <v xml:space="preserve"> </v>
      </c>
      <c r="AA92" s="52" t="str">
        <f>IFERROR(VLOOKUP(Women[[#This Row],[TS SH W 13.1.24 R]],$AZ$7:$BA$64,2,0)*AA$5," ")</f>
        <v xml:space="preserve"> </v>
      </c>
      <c r="AB92" s="62" t="str">
        <f>IFERROR(VLOOKUP(Women[[#This Row],[TS SH O 13.1.24 R]],$BC$7:$BD$64,2,0)*AB$5," ")</f>
        <v xml:space="preserve"> </v>
      </c>
      <c r="AC92">
        <v>0</v>
      </c>
      <c r="AD92">
        <v>0</v>
      </c>
      <c r="AE92">
        <v>0</v>
      </c>
      <c r="AF92" s="65"/>
      <c r="AG92" s="63"/>
      <c r="AH92" s="65"/>
      <c r="AI92" s="65"/>
      <c r="AJ92" s="63"/>
      <c r="AK92" s="65"/>
      <c r="AL92" s="65"/>
      <c r="AM92" s="63"/>
      <c r="AN92" s="63"/>
      <c r="AO92" s="65"/>
      <c r="AP92" s="65"/>
      <c r="AQ92" s="63"/>
      <c r="AR92" s="65"/>
      <c r="AS92" s="63"/>
      <c r="AT92" s="65"/>
      <c r="AU92" s="63"/>
      <c r="AV92" s="65"/>
    </row>
    <row r="93" spans="1:56">
      <c r="A93" s="53">
        <f>RANK(Women[[#This Row],[PR Punkte]],Women[PR Punkte],0)</f>
        <v>81</v>
      </c>
      <c r="B93">
        <f>IF(Women[[#This Row],[PR Rang beim letzten Turnier]]&gt;Women[[#This Row],[PR Rang]],1,IF(Women[[#This Row],[PR Rang]]=Women[[#This Row],[PR Rang beim letzten Turnier]],0,-1))</f>
        <v>0</v>
      </c>
      <c r="C93" s="53">
        <f>RANK(Women[[#This Row],[PR Punkte]],Women[PR Punkte],0)</f>
        <v>81</v>
      </c>
      <c r="D93" s="7" t="s">
        <v>448</v>
      </c>
      <c r="E93" t="s">
        <v>10</v>
      </c>
      <c r="F93" s="52">
        <f>SUM(Women[[#This Row],[PR 1]:[PR 3]])</f>
        <v>0</v>
      </c>
      <c r="G93" s="52">
        <f>LARGE(Women[[#This Row],[TS SG O 29.04.23]:[PR3]],1)</f>
        <v>0</v>
      </c>
      <c r="H93" s="52">
        <f>LARGE(Women[[#This Row],[TS SG O 29.04.23]:[PR3]],2)</f>
        <v>0</v>
      </c>
      <c r="I93" s="52">
        <f>LARGE(Women[[#This Row],[TS SG O 29.04.23]:[PR3]],3)</f>
        <v>0</v>
      </c>
      <c r="J93">
        <f t="shared" si="4"/>
        <v>81</v>
      </c>
      <c r="K93" s="52">
        <f t="shared" si="5"/>
        <v>0</v>
      </c>
      <c r="L93" s="62" t="str">
        <f>IFERROR(VLOOKUP(Women[[#This Row],[TS SG O 29.04.23 Rang]],$BC$7:$BD$64,2,0)*L$5," ")</f>
        <v xml:space="preserve"> </v>
      </c>
      <c r="M93" s="52" t="str">
        <f>IFERROR(VLOOKUP(Women[[#This Row],[TS SG W 29.04.23]],$AZ$7:$BA$64,2,0)*M$5," ")</f>
        <v xml:space="preserve"> </v>
      </c>
      <c r="N93" s="62" t="str">
        <f>IFERROR(VLOOKUP(Women[[#This Row],[TS ES O 11.06.23 Rang]],$BC$7:$BD$64,2,0)*N$5," ")</f>
        <v xml:space="preserve"> </v>
      </c>
      <c r="O93" s="62" t="str">
        <f>IFERROR(VLOOKUP(Women[[#This Row],[TS SH O 24.06.23 Rang]],$BC$7:$BD$64,2,0)*O$5," ")</f>
        <v xml:space="preserve"> </v>
      </c>
      <c r="P93" s="52" t="str">
        <f>IFERROR(VLOOKUP(Women[[#This Row],[TS SH W 24.06.232]],$AZ$7:$BA$64,2,0)*P$5," ")</f>
        <v xml:space="preserve"> </v>
      </c>
      <c r="Q93" s="62" t="str">
        <f>IFERROR(VLOOKUP(Women[[#This Row],[TS LU O/A 1.7.23 R]],$BC$7:$BD$64,2,0)*Q$5," ")</f>
        <v xml:space="preserve"> </v>
      </c>
      <c r="R93" s="62" t="str">
        <f>IFERROR(VLOOKUP(Women[[#This Row],[TS ZH O/A 8.7.232]],$BC$7:$BD$64,2,0)*R$5," ")</f>
        <v xml:space="preserve"> </v>
      </c>
      <c r="S93" s="52" t="str">
        <f>IFERROR(VLOOKUP(Women[[#This Row],[TS ZH W 8.7.23]],$AZ$7:$BA$64,2,0)*S$5," ")</f>
        <v xml:space="preserve"> </v>
      </c>
      <c r="T93" s="52" t="str">
        <f>IFERROR(VLOOKUP(Women[[#This Row],[TS BA W 12.08.23 R]],$AZ$7:$BA$64,2,0)*T$5," ")</f>
        <v xml:space="preserve"> </v>
      </c>
      <c r="U93" s="62" t="str">
        <f>IFERROR(VLOOKUP(Women[[#This Row],[TS BA O A 12.08.23 R2]],$BC$7:$BD$64,2,0)*U$5," ")</f>
        <v xml:space="preserve"> </v>
      </c>
      <c r="V93" s="62" t="str">
        <f>IFERROR(VLOOKUP(Women[[#This Row],[SM LT O A 2.9.23 R]],$BC$7:$BD$64,2,0)*V$5," ")</f>
        <v xml:space="preserve"> </v>
      </c>
      <c r="W93" s="52" t="str">
        <f>IFERROR(VLOOKUP(Women[[#This Row],[SM LT W 2.9.23 R]],$AZ$7:$BA$64,2,0)*W$5," ")</f>
        <v xml:space="preserve"> </v>
      </c>
      <c r="X93" s="62" t="str">
        <f>IFERROR(VLOOKUP(Women[[#This Row],[TS SH O 13.1.24 R]],$BC$7:$BD$64,2,0)*X$5," ")</f>
        <v xml:space="preserve"> </v>
      </c>
      <c r="Y93" s="52" t="str">
        <f>IFERROR(VLOOKUP(Women[[#This Row],[TS ZH W 6.1.242]],$AZ$7:$BA$64,2,0)*Y$5," ")</f>
        <v xml:space="preserve"> </v>
      </c>
      <c r="Z93" s="62" t="str">
        <f>IFERROR(VLOOKUP(Women[[#This Row],[TS SH O 13.1.24 R]],$BC$7:$BD$64,2,0)*Z$5," ")</f>
        <v xml:space="preserve"> </v>
      </c>
      <c r="AA93" s="52" t="str">
        <f>IFERROR(VLOOKUP(Women[[#This Row],[TS SH W 13.1.24 R]],$AZ$7:$BA$64,2,0)*AA$5," ")</f>
        <v xml:space="preserve"> </v>
      </c>
      <c r="AB93" s="62" t="str">
        <f>IFERROR(VLOOKUP(Women[[#This Row],[TS SH O 13.1.24 R]],$BC$7:$BD$64,2,0)*AB$5," ")</f>
        <v xml:space="preserve"> </v>
      </c>
      <c r="AC93">
        <v>0</v>
      </c>
      <c r="AD93">
        <v>0</v>
      </c>
      <c r="AE93">
        <v>0</v>
      </c>
      <c r="AF93" s="65"/>
      <c r="AG93" s="63"/>
      <c r="AH93" s="65"/>
      <c r="AI93" s="65"/>
      <c r="AJ93" s="63"/>
      <c r="AK93" s="65"/>
      <c r="AL93" s="65"/>
      <c r="AM93" s="63"/>
      <c r="AN93" s="63"/>
      <c r="AO93" s="65"/>
      <c r="AP93" s="65"/>
      <c r="AQ93" s="63"/>
      <c r="AR93" s="65"/>
      <c r="AS93" s="63"/>
      <c r="AT93" s="65"/>
      <c r="AU93" s="63"/>
      <c r="AV93" s="65"/>
    </row>
    <row r="94" spans="1:56">
      <c r="A94" s="53">
        <f>RANK(Women[[#This Row],[PR Punkte]],Women[PR Punkte],0)</f>
        <v>81</v>
      </c>
      <c r="B94">
        <f>IF(Women[[#This Row],[PR Rang beim letzten Turnier]]&gt;Women[[#This Row],[PR Rang]],1,IF(Women[[#This Row],[PR Rang]]=Women[[#This Row],[PR Rang beim letzten Turnier]],0,-1))</f>
        <v>0</v>
      </c>
      <c r="C94" s="53">
        <f>RANK(Women[[#This Row],[PR Punkte]],Women[PR Punkte],0)</f>
        <v>81</v>
      </c>
      <c r="D94" s="7" t="s">
        <v>221</v>
      </c>
      <c r="E94" t="s">
        <v>0</v>
      </c>
      <c r="F94" s="52">
        <f>SUM(Women[[#This Row],[PR 1]:[PR 3]])</f>
        <v>0</v>
      </c>
      <c r="G94" s="52">
        <f>LARGE(Women[[#This Row],[TS SG O 29.04.23]:[PR3]],1)</f>
        <v>0</v>
      </c>
      <c r="H94" s="52">
        <f>LARGE(Women[[#This Row],[TS SG O 29.04.23]:[PR3]],2)</f>
        <v>0</v>
      </c>
      <c r="I94" s="52">
        <f>LARGE(Women[[#This Row],[TS SG O 29.04.23]:[PR3]],3)</f>
        <v>0</v>
      </c>
      <c r="J94">
        <f t="shared" si="4"/>
        <v>81</v>
      </c>
      <c r="K94" s="52">
        <f t="shared" si="5"/>
        <v>0</v>
      </c>
      <c r="L94" s="62" t="str">
        <f>IFERROR(VLOOKUP(Women[[#This Row],[TS SG O 29.04.23 Rang]],$BC$7:$BD$64,2,0)*L$5," ")</f>
        <v xml:space="preserve"> </v>
      </c>
      <c r="M94" s="52" t="str">
        <f>IFERROR(VLOOKUP(Women[[#This Row],[TS SG W 29.04.23]],$AZ$7:$BA$64,2,0)*M$5," ")</f>
        <v xml:space="preserve"> </v>
      </c>
      <c r="N94" s="62" t="str">
        <f>IFERROR(VLOOKUP(Women[[#This Row],[TS ES O 11.06.23 Rang]],$BC$7:$BD$64,2,0)*N$5," ")</f>
        <v xml:space="preserve"> </v>
      </c>
      <c r="O94" s="62" t="str">
        <f>IFERROR(VLOOKUP(Women[[#This Row],[TS SH O 24.06.23 Rang]],$BC$7:$BD$64,2,0)*O$5," ")</f>
        <v xml:space="preserve"> </v>
      </c>
      <c r="P94" s="52" t="str">
        <f>IFERROR(VLOOKUP(Women[[#This Row],[TS SH W 24.06.232]],$AZ$7:$BA$64,2,0)*P$5," ")</f>
        <v xml:space="preserve"> </v>
      </c>
      <c r="Q94" s="62" t="str">
        <f>IFERROR(VLOOKUP(Women[[#This Row],[TS LU O/A 1.7.23 R]],$BC$7:$BD$64,2,0)*Q$5," ")</f>
        <v xml:space="preserve"> </v>
      </c>
      <c r="R94" s="62" t="str">
        <f>IFERROR(VLOOKUP(Women[[#This Row],[TS ZH O/A 8.7.232]],$BC$7:$BD$64,2,0)*R$5," ")</f>
        <v xml:space="preserve"> </v>
      </c>
      <c r="S94" s="52" t="str">
        <f>IFERROR(VLOOKUP(Women[[#This Row],[TS ZH W 8.7.23]],$AZ$7:$BA$64,2,0)*S$5," ")</f>
        <v xml:space="preserve"> </v>
      </c>
      <c r="T94" s="52" t="str">
        <f>IFERROR(VLOOKUP(Women[[#This Row],[TS BA W 12.08.23 R]],$AZ$7:$BA$64,2,0)*T$5," ")</f>
        <v xml:space="preserve"> </v>
      </c>
      <c r="U94" s="62" t="str">
        <f>IFERROR(VLOOKUP(Women[[#This Row],[TS BA O A 12.08.23 R2]],$BC$7:$BD$64,2,0)*U$5," ")</f>
        <v xml:space="preserve"> </v>
      </c>
      <c r="V94" s="62" t="str">
        <f>IFERROR(VLOOKUP(Women[[#This Row],[SM LT O A 2.9.23 R]],$BC$7:$BD$64,2,0)*V$5," ")</f>
        <v xml:space="preserve"> </v>
      </c>
      <c r="W94" s="52" t="str">
        <f>IFERROR(VLOOKUP(Women[[#This Row],[SM LT W 2.9.23 R]],$AZ$7:$BA$64,2,0)*W$5," ")</f>
        <v xml:space="preserve"> </v>
      </c>
      <c r="X94" s="62" t="str">
        <f>IFERROR(VLOOKUP(Women[[#This Row],[TS SH O 13.1.24 R]],$BC$7:$BD$64,2,0)*X$5," ")</f>
        <v xml:space="preserve"> </v>
      </c>
      <c r="Y94" s="52" t="str">
        <f>IFERROR(VLOOKUP(Women[[#This Row],[TS ZH W 6.1.242]],$AZ$7:$BA$64,2,0)*Y$5," ")</f>
        <v xml:space="preserve"> </v>
      </c>
      <c r="Z94" s="62" t="str">
        <f>IFERROR(VLOOKUP(Women[[#This Row],[TS SH O 13.1.24 R]],$BC$7:$BD$64,2,0)*Z$5," ")</f>
        <v xml:space="preserve"> </v>
      </c>
      <c r="AA94" s="52" t="str">
        <f>IFERROR(VLOOKUP(Women[[#This Row],[TS SH W 13.1.24 R]],$AZ$7:$BA$64,2,0)*AA$5," ")</f>
        <v xml:space="preserve"> </v>
      </c>
      <c r="AB94" s="62" t="str">
        <f>IFERROR(VLOOKUP(Women[[#This Row],[TS SH O 13.1.24 R]],$BC$7:$BD$64,2,0)*AB$5," ")</f>
        <v xml:space="preserve"> </v>
      </c>
      <c r="AC94">
        <v>0</v>
      </c>
      <c r="AD94">
        <v>0</v>
      </c>
      <c r="AE94">
        <v>0</v>
      </c>
      <c r="AF94" s="65"/>
      <c r="AG94" s="63"/>
      <c r="AH94" s="65"/>
      <c r="AI94" s="65"/>
      <c r="AJ94" s="63"/>
      <c r="AK94" s="65"/>
      <c r="AL94" s="65"/>
      <c r="AM94" s="63"/>
      <c r="AN94" s="63"/>
      <c r="AO94" s="65"/>
      <c r="AP94" s="65"/>
      <c r="AQ94" s="63"/>
      <c r="AR94" s="65"/>
      <c r="AS94" s="63"/>
      <c r="AT94" s="65"/>
      <c r="AU94" s="63"/>
      <c r="AV94" s="65"/>
    </row>
    <row r="95" spans="1:56">
      <c r="A95" s="53">
        <f>RANK(Women[[#This Row],[PR Punkte]],Women[PR Punkte],0)</f>
        <v>81</v>
      </c>
      <c r="B95">
        <f>IF(Women[[#This Row],[PR Rang beim letzten Turnier]]&gt;Women[[#This Row],[PR Rang]],1,IF(Women[[#This Row],[PR Rang]]=Women[[#This Row],[PR Rang beim letzten Turnier]],0,-1))</f>
        <v>0</v>
      </c>
      <c r="C95" s="53">
        <f>RANK(Women[[#This Row],[PR Punkte]],Women[PR Punkte],0)</f>
        <v>81</v>
      </c>
      <c r="D95" s="7" t="s">
        <v>223</v>
      </c>
      <c r="E95" t="s">
        <v>10</v>
      </c>
      <c r="F95" s="52">
        <f>SUM(Women[[#This Row],[PR 1]:[PR 3]])</f>
        <v>0</v>
      </c>
      <c r="G95" s="52">
        <f>LARGE(Women[[#This Row],[TS SG O 29.04.23]:[PR3]],1)</f>
        <v>0</v>
      </c>
      <c r="H95" s="52">
        <f>LARGE(Women[[#This Row],[TS SG O 29.04.23]:[PR3]],2)</f>
        <v>0</v>
      </c>
      <c r="I95" s="52">
        <f>LARGE(Women[[#This Row],[TS SG O 29.04.23]:[PR3]],3)</f>
        <v>0</v>
      </c>
      <c r="J95">
        <f t="shared" si="4"/>
        <v>81</v>
      </c>
      <c r="K95" s="52">
        <f t="shared" si="5"/>
        <v>0</v>
      </c>
      <c r="L95" s="62" t="str">
        <f>IFERROR(VLOOKUP(Women[[#This Row],[TS SG O 29.04.23 Rang]],$BC$7:$BD$64,2,0)*L$5," ")</f>
        <v xml:space="preserve"> </v>
      </c>
      <c r="M95" s="52" t="str">
        <f>IFERROR(VLOOKUP(Women[[#This Row],[TS SG W 29.04.23]],$AZ$7:$BA$64,2,0)*M$5," ")</f>
        <v xml:space="preserve"> </v>
      </c>
      <c r="N95" s="62" t="str">
        <f>IFERROR(VLOOKUP(Women[[#This Row],[TS ES O 11.06.23 Rang]],$BC$7:$BD$64,2,0)*N$5," ")</f>
        <v xml:space="preserve"> </v>
      </c>
      <c r="O95" s="62" t="str">
        <f>IFERROR(VLOOKUP(Women[[#This Row],[TS SH O 24.06.23 Rang]],$BC$7:$BD$64,2,0)*O$5," ")</f>
        <v xml:space="preserve"> </v>
      </c>
      <c r="P95" s="52" t="str">
        <f>IFERROR(VLOOKUP(Women[[#This Row],[TS SH W 24.06.232]],$AZ$7:$BA$64,2,0)*P$5," ")</f>
        <v xml:space="preserve"> </v>
      </c>
      <c r="Q95" s="62" t="str">
        <f>IFERROR(VLOOKUP(Women[[#This Row],[TS LU O/A 1.7.23 R]],$BC$7:$BD$64,2,0)*Q$5," ")</f>
        <v xml:space="preserve"> </v>
      </c>
      <c r="R95" s="62" t="str">
        <f>IFERROR(VLOOKUP(Women[[#This Row],[TS ZH O/A 8.7.232]],$BC$7:$BD$64,2,0)*R$5," ")</f>
        <v xml:space="preserve"> </v>
      </c>
      <c r="S95" s="52" t="str">
        <f>IFERROR(VLOOKUP(Women[[#This Row],[TS ZH W 8.7.23]],$AZ$7:$BA$64,2,0)*S$5," ")</f>
        <v xml:space="preserve"> </v>
      </c>
      <c r="T95" s="52" t="str">
        <f>IFERROR(VLOOKUP(Women[[#This Row],[TS BA W 12.08.23 R]],$AZ$7:$BA$64,2,0)*T$5," ")</f>
        <v xml:space="preserve"> </v>
      </c>
      <c r="U95" s="62" t="str">
        <f>IFERROR(VLOOKUP(Women[[#This Row],[TS BA O A 12.08.23 R2]],$BC$7:$BD$64,2,0)*U$5," ")</f>
        <v xml:space="preserve"> </v>
      </c>
      <c r="V95" s="62" t="str">
        <f>IFERROR(VLOOKUP(Women[[#This Row],[SM LT O A 2.9.23 R]],$BC$7:$BD$64,2,0)*V$5," ")</f>
        <v xml:space="preserve"> </v>
      </c>
      <c r="W95" s="52" t="str">
        <f>IFERROR(VLOOKUP(Women[[#This Row],[SM LT W 2.9.23 R]],$AZ$7:$BA$64,2,0)*W$5," ")</f>
        <v xml:space="preserve"> </v>
      </c>
      <c r="X95" s="62" t="str">
        <f>IFERROR(VLOOKUP(Women[[#This Row],[TS SH O 13.1.24 R]],$BC$7:$BD$64,2,0)*X$5," ")</f>
        <v xml:space="preserve"> </v>
      </c>
      <c r="Y95" s="52" t="str">
        <f>IFERROR(VLOOKUP(Women[[#This Row],[TS ZH W 6.1.242]],$AZ$7:$BA$64,2,0)*Y$5," ")</f>
        <v xml:space="preserve"> </v>
      </c>
      <c r="Z95" s="62" t="str">
        <f>IFERROR(VLOOKUP(Women[[#This Row],[TS SH O 13.1.24 R]],$BC$7:$BD$64,2,0)*Z$5," ")</f>
        <v xml:space="preserve"> </v>
      </c>
      <c r="AA95" s="52" t="str">
        <f>IFERROR(VLOOKUP(Women[[#This Row],[TS SH W 13.1.24 R]],$AZ$7:$BA$64,2,0)*AA$5," ")</f>
        <v xml:space="preserve"> </v>
      </c>
      <c r="AB95" s="62" t="str">
        <f>IFERROR(VLOOKUP(Women[[#This Row],[TS SH O 13.1.24 R]],$BC$7:$BD$64,2,0)*AB$5," ")</f>
        <v xml:space="preserve"> </v>
      </c>
      <c r="AC95">
        <v>0</v>
      </c>
      <c r="AD95">
        <v>0</v>
      </c>
      <c r="AE95">
        <v>0</v>
      </c>
      <c r="AF95" s="65"/>
      <c r="AG95" s="63"/>
      <c r="AH95" s="65"/>
      <c r="AI95" s="65"/>
      <c r="AJ95" s="63"/>
      <c r="AK95" s="65"/>
      <c r="AL95" s="65"/>
      <c r="AM95" s="63"/>
      <c r="AN95" s="63"/>
      <c r="AO95" s="65"/>
      <c r="AP95" s="65"/>
      <c r="AQ95" s="63"/>
      <c r="AR95" s="65"/>
      <c r="AS95" s="63"/>
      <c r="AT95" s="65"/>
      <c r="AU95" s="63"/>
      <c r="AV95" s="65"/>
    </row>
    <row r="96" spans="1:56">
      <c r="A96" s="53">
        <f>RANK(Women[[#This Row],[PR Punkte]],Women[PR Punkte],0)</f>
        <v>81</v>
      </c>
      <c r="B96">
        <f>IF(Women[[#This Row],[PR Rang beim letzten Turnier]]&gt;Women[[#This Row],[PR Rang]],1,IF(Women[[#This Row],[PR Rang]]=Women[[#This Row],[PR Rang beim letzten Turnier]],0,-1))</f>
        <v>0</v>
      </c>
      <c r="C96" s="53">
        <f>RANK(Women[[#This Row],[PR Punkte]],Women[PR Punkte],0)</f>
        <v>81</v>
      </c>
      <c r="D96" s="7" t="s">
        <v>450</v>
      </c>
      <c r="E96" t="s">
        <v>7</v>
      </c>
      <c r="F96" s="52">
        <f>SUM(Women[[#This Row],[PR 1]:[PR 3]])</f>
        <v>0</v>
      </c>
      <c r="G96" s="52">
        <f>LARGE(Women[[#This Row],[TS SG O 29.04.23]:[PR3]],1)</f>
        <v>0</v>
      </c>
      <c r="H96" s="52">
        <f>LARGE(Women[[#This Row],[TS SG O 29.04.23]:[PR3]],2)</f>
        <v>0</v>
      </c>
      <c r="I96" s="52">
        <f>LARGE(Women[[#This Row],[TS SG O 29.04.23]:[PR3]],3)</f>
        <v>0</v>
      </c>
      <c r="J96">
        <f t="shared" si="4"/>
        <v>81</v>
      </c>
      <c r="K96" s="52">
        <f t="shared" si="5"/>
        <v>0</v>
      </c>
      <c r="L96" s="62" t="str">
        <f>IFERROR(VLOOKUP(Women[[#This Row],[TS SG O 29.04.23 Rang]],$BC$7:$BD$64,2,0)*L$5," ")</f>
        <v xml:space="preserve"> </v>
      </c>
      <c r="M96" s="52" t="str">
        <f>IFERROR(VLOOKUP(Women[[#This Row],[TS SG W 29.04.23]],$AZ$7:$BA$64,2,0)*M$5," ")</f>
        <v xml:space="preserve"> </v>
      </c>
      <c r="N96" s="62" t="str">
        <f>IFERROR(VLOOKUP(Women[[#This Row],[TS ES O 11.06.23 Rang]],$BC$7:$BD$64,2,0)*N$5," ")</f>
        <v xml:space="preserve"> </v>
      </c>
      <c r="O96" s="62" t="str">
        <f>IFERROR(VLOOKUP(Women[[#This Row],[TS SH O 24.06.23 Rang]],$BC$7:$BD$64,2,0)*O$5," ")</f>
        <v xml:space="preserve"> </v>
      </c>
      <c r="P96" s="52" t="str">
        <f>IFERROR(VLOOKUP(Women[[#This Row],[TS SH W 24.06.232]],$AZ$7:$BA$64,2,0)*P$5," ")</f>
        <v xml:space="preserve"> </v>
      </c>
      <c r="Q96" s="62" t="str">
        <f>IFERROR(VLOOKUP(Women[[#This Row],[TS LU O/A 1.7.23 R]],$BC$7:$BD$64,2,0)*Q$5," ")</f>
        <v xml:space="preserve"> </v>
      </c>
      <c r="R96" s="62" t="str">
        <f>IFERROR(VLOOKUP(Women[[#This Row],[TS ZH O/A 8.7.232]],$BC$7:$BD$64,2,0)*R$5," ")</f>
        <v xml:space="preserve"> </v>
      </c>
      <c r="S96" s="52" t="str">
        <f>IFERROR(VLOOKUP(Women[[#This Row],[TS ZH W 8.7.23]],$AZ$7:$BA$64,2,0)*S$5," ")</f>
        <v xml:space="preserve"> </v>
      </c>
      <c r="T96" s="52" t="str">
        <f>IFERROR(VLOOKUP(Women[[#This Row],[TS BA W 12.08.23 R]],$AZ$7:$BA$64,2,0)*T$5," ")</f>
        <v xml:space="preserve"> </v>
      </c>
      <c r="U96" s="62" t="str">
        <f>IFERROR(VLOOKUP(Women[[#This Row],[TS BA O A 12.08.23 R2]],$BC$7:$BD$64,2,0)*U$5," ")</f>
        <v xml:space="preserve"> </v>
      </c>
      <c r="V96" s="62" t="str">
        <f>IFERROR(VLOOKUP(Women[[#This Row],[SM LT O A 2.9.23 R]],$BC$7:$BD$64,2,0)*V$5," ")</f>
        <v xml:space="preserve"> </v>
      </c>
      <c r="W96" s="52" t="str">
        <f>IFERROR(VLOOKUP(Women[[#This Row],[SM LT W 2.9.23 R]],$AZ$7:$BA$64,2,0)*W$5," ")</f>
        <v xml:space="preserve"> </v>
      </c>
      <c r="X96" s="62" t="str">
        <f>IFERROR(VLOOKUP(Women[[#This Row],[TS SH O 13.1.24 R]],$BC$7:$BD$64,2,0)*X$5," ")</f>
        <v xml:space="preserve"> </v>
      </c>
      <c r="Y96" s="52" t="str">
        <f>IFERROR(VLOOKUP(Women[[#This Row],[TS ZH W 6.1.242]],$AZ$7:$BA$64,2,0)*Y$5," ")</f>
        <v xml:space="preserve"> </v>
      </c>
      <c r="Z96" s="62" t="str">
        <f>IFERROR(VLOOKUP(Women[[#This Row],[TS SH O 13.1.24 R]],$BC$7:$BD$64,2,0)*Z$5," ")</f>
        <v xml:space="preserve"> </v>
      </c>
      <c r="AA96" s="52" t="str">
        <f>IFERROR(VLOOKUP(Women[[#This Row],[TS SH W 13.1.24 R]],$AZ$7:$BA$64,2,0)*AA$5," ")</f>
        <v xml:space="preserve"> </v>
      </c>
      <c r="AB96" s="62" t="str">
        <f>IFERROR(VLOOKUP(Women[[#This Row],[TS SH O 13.1.24 R]],$BC$7:$BD$64,2,0)*AB$5," ")</f>
        <v xml:space="preserve"> </v>
      </c>
      <c r="AC96">
        <v>0</v>
      </c>
      <c r="AD96">
        <v>0</v>
      </c>
      <c r="AE96">
        <v>0</v>
      </c>
      <c r="AF96" s="65"/>
      <c r="AG96" s="63"/>
      <c r="AH96" s="65"/>
      <c r="AI96" s="65"/>
      <c r="AJ96" s="63"/>
      <c r="AK96" s="65"/>
      <c r="AL96" s="65"/>
      <c r="AM96" s="63"/>
      <c r="AN96" s="63"/>
      <c r="AO96" s="65"/>
      <c r="AP96" s="65"/>
      <c r="AQ96" s="63"/>
      <c r="AR96" s="65"/>
      <c r="AS96" s="63"/>
      <c r="AT96" s="65"/>
      <c r="AU96" s="63"/>
      <c r="AV96" s="65"/>
    </row>
    <row r="97" spans="1:48">
      <c r="A97" s="121">
        <f>RANK(Women[[#This Row],[PR Punkte]],Women[PR Punkte],0)</f>
        <v>81</v>
      </c>
      <c r="B97" s="122">
        <f>IF(Women[[#This Row],[PR Rang beim letzten Turnier]]&gt;Women[[#This Row],[PR Rang]],1,IF(Women[[#This Row],[PR Rang]]=Women[[#This Row],[PR Rang beim letzten Turnier]],0,-1))</f>
        <v>0</v>
      </c>
      <c r="C97" s="121">
        <f>RANK(Women[[#This Row],[PR Punkte]],Women[PR Punkte],0)</f>
        <v>81</v>
      </c>
      <c r="D97" t="s">
        <v>675</v>
      </c>
      <c r="E97" t="s">
        <v>10</v>
      </c>
      <c r="F97" s="123">
        <f>SUM(Women[[#This Row],[PR 1]:[PR 3]])</f>
        <v>0</v>
      </c>
      <c r="G97" s="52">
        <f>LARGE(Women[[#This Row],[TS SG O 29.04.23]:[PR3]],1)</f>
        <v>0</v>
      </c>
      <c r="H97" s="52">
        <f>LARGE(Women[[#This Row],[TS SG O 29.04.23]:[PR3]],2)</f>
        <v>0</v>
      </c>
      <c r="I97" s="52">
        <f>LARGE(Women[[#This Row],[TS SG O 29.04.23]:[PR3]],3)</f>
        <v>0</v>
      </c>
      <c r="J97">
        <f t="shared" si="4"/>
        <v>81</v>
      </c>
      <c r="K97" s="122">
        <f t="shared" si="5"/>
        <v>0</v>
      </c>
      <c r="L97" s="62" t="str">
        <f>IFERROR(VLOOKUP(Women[[#This Row],[TS SG O 29.04.23 Rang]],$BC$7:$BD$64,2,0)*L$5," ")</f>
        <v xml:space="preserve"> </v>
      </c>
      <c r="M97" s="52" t="str">
        <f>IFERROR(VLOOKUP(Women[[#This Row],[TS SG W 29.04.23]],$AZ$7:$BA$64,2,0)*M$5," ")</f>
        <v xml:space="preserve"> </v>
      </c>
      <c r="N97" s="62" t="str">
        <f>IFERROR(VLOOKUP(Women[[#This Row],[TS ES O 11.06.23 Rang]],$BC$7:$BD$64,2,0)*N$5," ")</f>
        <v xml:space="preserve"> </v>
      </c>
      <c r="O97" s="62" t="str">
        <f>IFERROR(VLOOKUP(Women[[#This Row],[TS SH O 24.06.23 Rang]],$BC$7:$BD$64,2,0)*O$5," ")</f>
        <v xml:space="preserve"> </v>
      </c>
      <c r="P97" s="52" t="str">
        <f>IFERROR(VLOOKUP(Women[[#This Row],[TS SH W 24.06.232]],$AZ$7:$BA$64,2,0)*P$5," ")</f>
        <v xml:space="preserve"> </v>
      </c>
      <c r="Q97" s="62" t="str">
        <f>IFERROR(VLOOKUP(Women[[#This Row],[TS LU O/A 1.7.23 R]],$BC$7:$BD$64,2,0)*Q$5," ")</f>
        <v xml:space="preserve"> </v>
      </c>
      <c r="R97" s="62" t="str">
        <f>IFERROR(VLOOKUP(Women[[#This Row],[TS ZH O/A 8.7.232]],$BC$7:$BD$64,2,0)*R$5," ")</f>
        <v xml:space="preserve"> </v>
      </c>
      <c r="S97" s="52" t="str">
        <f>IFERROR(VLOOKUP(Women[[#This Row],[TS ZH W 8.7.23]],$AZ$7:$BA$64,2,0)*S$5," ")</f>
        <v xml:space="preserve"> </v>
      </c>
      <c r="T97" s="52" t="str">
        <f>IFERROR(VLOOKUP(Women[[#This Row],[TS BA W 12.08.23 R]],$AZ$7:$BA$64,2,0)*T$5," ")</f>
        <v xml:space="preserve"> </v>
      </c>
      <c r="U97" s="62" t="str">
        <f>IFERROR(VLOOKUP(Women[[#This Row],[TS BA O A 12.08.23 R2]],$BC$7:$BD$64,2,0)*U$5," ")</f>
        <v xml:space="preserve"> </v>
      </c>
      <c r="V97" s="62" t="str">
        <f>IFERROR(VLOOKUP(Women[[#This Row],[SM LT O A 2.9.23 R]],$BC$7:$BD$64,2,0)*V$5," ")</f>
        <v xml:space="preserve"> </v>
      </c>
      <c r="W97" s="52" t="str">
        <f>IFERROR(VLOOKUP(Women[[#This Row],[SM LT W 2.9.23 R]],$AZ$7:$BA$64,2,0)*W$5," ")</f>
        <v xml:space="preserve"> </v>
      </c>
      <c r="X97" s="62" t="str">
        <f>IFERROR(VLOOKUP(Women[[#This Row],[TS SH O 13.1.24 R]],$BC$7:$BD$64,2,0)*X$5," ")</f>
        <v xml:space="preserve"> </v>
      </c>
      <c r="Y97" s="52" t="str">
        <f>IFERROR(VLOOKUP(Women[[#This Row],[TS ZH W 6.1.242]],$AZ$7:$BA$64,2,0)*Y$5," ")</f>
        <v xml:space="preserve"> </v>
      </c>
      <c r="Z97" s="62" t="str">
        <f>IFERROR(VLOOKUP(Women[[#This Row],[TS SH O 13.1.24 R]],$BC$7:$BD$64,2,0)*Z$5," ")</f>
        <v xml:space="preserve"> </v>
      </c>
      <c r="AA97" s="52" t="str">
        <f>IFERROR(VLOOKUP(Women[[#This Row],[TS SH W 13.1.24 R]],$AZ$7:$BA$64,2,0)*AA$5," ")</f>
        <v xml:space="preserve"> </v>
      </c>
      <c r="AB97" s="62" t="str">
        <f>IFERROR(VLOOKUP(Women[[#This Row],[TS SH O 13.1.24 R]],$BC$7:$BD$64,2,0)*AB$5," ")</f>
        <v xml:space="preserve"> </v>
      </c>
      <c r="AC97">
        <v>0</v>
      </c>
      <c r="AD97">
        <v>0</v>
      </c>
      <c r="AE97">
        <v>0</v>
      </c>
      <c r="AF97" s="65"/>
      <c r="AG97" s="63"/>
      <c r="AH97" s="65"/>
      <c r="AI97" s="65"/>
      <c r="AJ97" s="63"/>
      <c r="AK97" s="65"/>
      <c r="AL97" s="65"/>
      <c r="AM97" s="63"/>
      <c r="AN97" s="63"/>
      <c r="AO97" s="65"/>
      <c r="AP97" s="65"/>
      <c r="AQ97" s="63"/>
      <c r="AR97" s="65"/>
      <c r="AS97" s="63"/>
      <c r="AT97" s="65"/>
      <c r="AU97" s="63"/>
      <c r="AV97" s="65"/>
    </row>
    <row r="98" spans="1:48">
      <c r="A98" s="53">
        <f>RANK(Women[[#This Row],[PR Punkte]],Women[PR Punkte],0)</f>
        <v>81</v>
      </c>
      <c r="B98">
        <f>IF(Women[[#This Row],[PR Rang beim letzten Turnier]]&gt;Women[[#This Row],[PR Rang]],1,IF(Women[[#This Row],[PR Rang]]=Women[[#This Row],[PR Rang beim letzten Turnier]],0,-1))</f>
        <v>0</v>
      </c>
      <c r="C98" s="53">
        <f>RANK(Women[[#This Row],[PR Punkte]],Women[PR Punkte],0)</f>
        <v>81</v>
      </c>
      <c r="D98" s="7" t="s">
        <v>354</v>
      </c>
      <c r="E98" s="7" t="s">
        <v>0</v>
      </c>
      <c r="F98" s="52">
        <f>SUM(Women[[#This Row],[PR 1]:[PR 3]])</f>
        <v>0</v>
      </c>
      <c r="G98" s="52">
        <f>LARGE(Women[[#This Row],[TS SG O 29.04.23]:[PR3]],1)</f>
        <v>0</v>
      </c>
      <c r="H98" s="52">
        <f>LARGE(Women[[#This Row],[TS SG O 29.04.23]:[PR3]],2)</f>
        <v>0</v>
      </c>
      <c r="I98" s="52">
        <f>LARGE(Women[[#This Row],[TS SG O 29.04.23]:[PR3]],3)</f>
        <v>0</v>
      </c>
      <c r="J98">
        <f t="shared" si="4"/>
        <v>81</v>
      </c>
      <c r="K98" s="52">
        <f t="shared" si="5"/>
        <v>0</v>
      </c>
      <c r="L98" s="62" t="str">
        <f>IFERROR(VLOOKUP(Women[[#This Row],[TS SG O 29.04.23 Rang]],$BC$7:$BD$64,2,0)*L$5," ")</f>
        <v xml:space="preserve"> </v>
      </c>
      <c r="M98" s="52" t="str">
        <f>IFERROR(VLOOKUP(Women[[#This Row],[TS SG W 29.04.23]],$AZ$7:$BA$64,2,0)*M$5," ")</f>
        <v xml:space="preserve"> </v>
      </c>
      <c r="N98" s="62" t="str">
        <f>IFERROR(VLOOKUP(Women[[#This Row],[TS ES O 11.06.23 Rang]],$BC$7:$BD$64,2,0)*N$5," ")</f>
        <v xml:space="preserve"> </v>
      </c>
      <c r="O98" s="62" t="str">
        <f>IFERROR(VLOOKUP(Women[[#This Row],[TS SH O 24.06.23 Rang]],$BC$7:$BD$64,2,0)*O$5," ")</f>
        <v xml:space="preserve"> </v>
      </c>
      <c r="P98" s="52" t="str">
        <f>IFERROR(VLOOKUP(Women[[#This Row],[TS SH W 24.06.232]],$AZ$7:$BA$64,2,0)*P$5," ")</f>
        <v xml:space="preserve"> </v>
      </c>
      <c r="Q98" s="62" t="str">
        <f>IFERROR(VLOOKUP(Women[[#This Row],[TS LU O/A 1.7.23 R]],$BC$7:$BD$64,2,0)*Q$5," ")</f>
        <v xml:space="preserve"> </v>
      </c>
      <c r="R98" s="62" t="str">
        <f>IFERROR(VLOOKUP(Women[[#This Row],[TS ZH O/A 8.7.232]],$BC$7:$BD$64,2,0)*R$5," ")</f>
        <v xml:space="preserve"> </v>
      </c>
      <c r="S98" s="52" t="str">
        <f>IFERROR(VLOOKUP(Women[[#This Row],[TS ZH W 8.7.23]],$AZ$7:$BA$64,2,0)*S$5," ")</f>
        <v xml:space="preserve"> </v>
      </c>
      <c r="T98" s="52" t="str">
        <f>IFERROR(VLOOKUP(Women[[#This Row],[TS BA W 12.08.23 R]],$AZ$7:$BA$64,2,0)*T$5," ")</f>
        <v xml:space="preserve"> </v>
      </c>
      <c r="U98" s="62" t="str">
        <f>IFERROR(VLOOKUP(Women[[#This Row],[TS BA O A 12.08.23 R2]],$BC$7:$BD$64,2,0)*U$5," ")</f>
        <v xml:space="preserve"> </v>
      </c>
      <c r="V98" s="62" t="str">
        <f>IFERROR(VLOOKUP(Women[[#This Row],[SM LT O A 2.9.23 R]],$BC$7:$BD$64,2,0)*V$5," ")</f>
        <v xml:space="preserve"> </v>
      </c>
      <c r="W98" s="52" t="str">
        <f>IFERROR(VLOOKUP(Women[[#This Row],[SM LT W 2.9.23 R]],$AZ$7:$BA$64,2,0)*W$5," ")</f>
        <v xml:space="preserve"> </v>
      </c>
      <c r="X98" s="62" t="str">
        <f>IFERROR(VLOOKUP(Women[[#This Row],[TS SH O 13.1.24 R]],$BC$7:$BD$64,2,0)*X$5," ")</f>
        <v xml:space="preserve"> </v>
      </c>
      <c r="Y98" s="52" t="str">
        <f>IFERROR(VLOOKUP(Women[[#This Row],[TS ZH W 6.1.242]],$AZ$7:$BA$64,2,0)*Y$5," ")</f>
        <v xml:space="preserve"> </v>
      </c>
      <c r="Z98" s="62" t="str">
        <f>IFERROR(VLOOKUP(Women[[#This Row],[TS SH O 13.1.24 R]],$BC$7:$BD$64,2,0)*Z$5," ")</f>
        <v xml:space="preserve"> </v>
      </c>
      <c r="AA98" s="52" t="str">
        <f>IFERROR(VLOOKUP(Women[[#This Row],[TS SH W 13.1.24 R]],$AZ$7:$BA$64,2,0)*AA$5," ")</f>
        <v xml:space="preserve"> </v>
      </c>
      <c r="AB98" s="62" t="str">
        <f>IFERROR(VLOOKUP(Women[[#This Row],[TS SH O 13.1.24 R]],$BC$7:$BD$64,2,0)*AB$5," ")</f>
        <v xml:space="preserve"> </v>
      </c>
      <c r="AC98">
        <v>0</v>
      </c>
      <c r="AD98">
        <v>0</v>
      </c>
      <c r="AE98">
        <v>0</v>
      </c>
      <c r="AF98" s="65"/>
      <c r="AG98" s="63"/>
      <c r="AH98" s="65"/>
      <c r="AI98" s="65"/>
      <c r="AJ98" s="63"/>
      <c r="AK98" s="65"/>
      <c r="AL98" s="65"/>
      <c r="AM98" s="63"/>
      <c r="AN98" s="63"/>
      <c r="AO98" s="65"/>
      <c r="AP98" s="65"/>
      <c r="AQ98" s="63"/>
      <c r="AR98" s="65"/>
      <c r="AS98" s="63"/>
      <c r="AT98" s="65"/>
      <c r="AU98" s="63"/>
      <c r="AV98" s="65"/>
    </row>
    <row r="99" spans="1:48">
      <c r="A99" s="53">
        <f>RANK(Women[[#This Row],[PR Punkte]],Women[PR Punkte],0)</f>
        <v>81</v>
      </c>
      <c r="B99">
        <f>IF(Women[[#This Row],[PR Rang beim letzten Turnier]]&gt;Women[[#This Row],[PR Rang]],1,IF(Women[[#This Row],[PR Rang]]=Women[[#This Row],[PR Rang beim letzten Turnier]],0,-1))</f>
        <v>0</v>
      </c>
      <c r="C99" s="53">
        <f>RANK(Women[[#This Row],[PR Punkte]],Women[PR Punkte],0)</f>
        <v>81</v>
      </c>
      <c r="D99" s="7" t="s">
        <v>225</v>
      </c>
      <c r="E99" t="s">
        <v>10</v>
      </c>
      <c r="F99" s="52">
        <f>SUM(Women[[#This Row],[PR 1]:[PR 3]])</f>
        <v>0</v>
      </c>
      <c r="G99" s="52">
        <f>LARGE(Women[[#This Row],[TS SG O 29.04.23]:[PR3]],1)</f>
        <v>0</v>
      </c>
      <c r="H99" s="52">
        <f>LARGE(Women[[#This Row],[TS SG O 29.04.23]:[PR3]],2)</f>
        <v>0</v>
      </c>
      <c r="I99" s="52">
        <f>LARGE(Women[[#This Row],[TS SG O 29.04.23]:[PR3]],3)</f>
        <v>0</v>
      </c>
      <c r="J99">
        <f t="shared" si="4"/>
        <v>81</v>
      </c>
      <c r="K99" s="52">
        <f t="shared" si="5"/>
        <v>0</v>
      </c>
      <c r="L99" s="62" t="str">
        <f>IFERROR(VLOOKUP(Women[[#This Row],[TS SG O 29.04.23 Rang]],$BC$7:$BD$64,2,0)*L$5," ")</f>
        <v xml:space="preserve"> </v>
      </c>
      <c r="M99" s="52" t="str">
        <f>IFERROR(VLOOKUP(Women[[#This Row],[TS SG W 29.04.23]],$AZ$7:$BA$64,2,0)*M$5," ")</f>
        <v xml:space="preserve"> </v>
      </c>
      <c r="N99" s="62" t="str">
        <f>IFERROR(VLOOKUP(Women[[#This Row],[TS ES O 11.06.23 Rang]],$BC$7:$BD$64,2,0)*N$5," ")</f>
        <v xml:space="preserve"> </v>
      </c>
      <c r="O99" s="62" t="str">
        <f>IFERROR(VLOOKUP(Women[[#This Row],[TS SH O 24.06.23 Rang]],$BC$7:$BD$64,2,0)*O$5," ")</f>
        <v xml:space="preserve"> </v>
      </c>
      <c r="P99" s="52" t="str">
        <f>IFERROR(VLOOKUP(Women[[#This Row],[TS SH W 24.06.232]],$AZ$7:$BA$64,2,0)*P$5," ")</f>
        <v xml:space="preserve"> </v>
      </c>
      <c r="Q99" s="62" t="str">
        <f>IFERROR(VLOOKUP(Women[[#This Row],[TS LU O/A 1.7.23 R]],$BC$7:$BD$64,2,0)*Q$5," ")</f>
        <v xml:space="preserve"> </v>
      </c>
      <c r="R99" s="62" t="str">
        <f>IFERROR(VLOOKUP(Women[[#This Row],[TS ZH O/A 8.7.232]],$BC$7:$BD$64,2,0)*R$5," ")</f>
        <v xml:space="preserve"> </v>
      </c>
      <c r="S99" s="52" t="str">
        <f>IFERROR(VLOOKUP(Women[[#This Row],[TS ZH W 8.7.23]],$AZ$7:$BA$64,2,0)*S$5," ")</f>
        <v xml:space="preserve"> </v>
      </c>
      <c r="T99" s="52" t="str">
        <f>IFERROR(VLOOKUP(Women[[#This Row],[TS BA W 12.08.23 R]],$AZ$7:$BA$64,2,0)*T$5," ")</f>
        <v xml:space="preserve"> </v>
      </c>
      <c r="U99" s="62" t="str">
        <f>IFERROR(VLOOKUP(Women[[#This Row],[TS BA O A 12.08.23 R2]],$BC$7:$BD$64,2,0)*U$5," ")</f>
        <v xml:space="preserve"> </v>
      </c>
      <c r="V99" s="62" t="str">
        <f>IFERROR(VLOOKUP(Women[[#This Row],[SM LT O A 2.9.23 R]],$BC$7:$BD$64,2,0)*V$5," ")</f>
        <v xml:space="preserve"> </v>
      </c>
      <c r="W99" s="52" t="str">
        <f>IFERROR(VLOOKUP(Women[[#This Row],[SM LT W 2.9.23 R]],$AZ$7:$BA$64,2,0)*W$5," ")</f>
        <v xml:space="preserve"> </v>
      </c>
      <c r="X99" s="62" t="str">
        <f>IFERROR(VLOOKUP(Women[[#This Row],[TS SH O 13.1.24 R]],$BC$7:$BD$64,2,0)*X$5," ")</f>
        <v xml:space="preserve"> </v>
      </c>
      <c r="Y99" s="52" t="str">
        <f>IFERROR(VLOOKUP(Women[[#This Row],[TS ZH W 6.1.242]],$AZ$7:$BA$64,2,0)*Y$5," ")</f>
        <v xml:space="preserve"> </v>
      </c>
      <c r="Z99" s="62" t="str">
        <f>IFERROR(VLOOKUP(Women[[#This Row],[TS SH O 13.1.24 R]],$BC$7:$BD$64,2,0)*Z$5," ")</f>
        <v xml:space="preserve"> </v>
      </c>
      <c r="AA99" s="52" t="str">
        <f>IFERROR(VLOOKUP(Women[[#This Row],[TS SH W 13.1.24 R]],$AZ$7:$BA$64,2,0)*AA$5," ")</f>
        <v xml:space="preserve"> </v>
      </c>
      <c r="AB99" s="62" t="str">
        <f>IFERROR(VLOOKUP(Women[[#This Row],[TS SH O 13.1.24 R]],$BC$7:$BD$64,2,0)*AB$5," ")</f>
        <v xml:space="preserve"> </v>
      </c>
      <c r="AC99">
        <v>0</v>
      </c>
      <c r="AD99">
        <v>0</v>
      </c>
      <c r="AE99">
        <v>0</v>
      </c>
      <c r="AF99" s="65"/>
      <c r="AG99" s="63"/>
      <c r="AH99" s="65"/>
      <c r="AI99" s="65"/>
      <c r="AJ99" s="63"/>
      <c r="AK99" s="65"/>
      <c r="AL99" s="65"/>
      <c r="AM99" s="63"/>
      <c r="AN99" s="63"/>
      <c r="AO99" s="65"/>
      <c r="AP99" s="65"/>
      <c r="AQ99" s="63"/>
      <c r="AR99" s="65"/>
      <c r="AS99" s="63"/>
      <c r="AT99" s="65"/>
      <c r="AU99" s="63"/>
      <c r="AV99" s="65"/>
    </row>
    <row r="100" spans="1:48">
      <c r="A100" s="112">
        <f>RANK(Women[[#This Row],[PR Punkte]],Women[PR Punkte],0)</f>
        <v>81</v>
      </c>
      <c r="B100" s="111">
        <f>IF(Women[[#This Row],[PR Rang beim letzten Turnier]]&gt;Women[[#This Row],[PR Rang]],1,IF(Women[[#This Row],[PR Rang]]=Women[[#This Row],[PR Rang beim letzten Turnier]],0,-1))</f>
        <v>0</v>
      </c>
      <c r="C100" s="112">
        <f>RANK(Women[[#This Row],[PR Punkte]],Women[PR Punkte],0)</f>
        <v>81</v>
      </c>
      <c r="D100" s="111" t="s">
        <v>570</v>
      </c>
      <c r="E100" t="s">
        <v>0</v>
      </c>
      <c r="F100" s="114">
        <f>SUM(Women[[#This Row],[PR 1]:[PR 3]])</f>
        <v>0</v>
      </c>
      <c r="G100" s="52">
        <f>LARGE(Women[[#This Row],[TS SG O 29.04.23]:[PR3]],1)</f>
        <v>0</v>
      </c>
      <c r="H100" s="52">
        <f>LARGE(Women[[#This Row],[TS SG O 29.04.23]:[PR3]],2)</f>
        <v>0</v>
      </c>
      <c r="I100" s="52">
        <f>LARGE(Women[[#This Row],[TS SG O 29.04.23]:[PR3]],3)</f>
        <v>0</v>
      </c>
      <c r="J100">
        <f t="shared" si="4"/>
        <v>81</v>
      </c>
      <c r="K100" s="111">
        <f t="shared" si="5"/>
        <v>0</v>
      </c>
      <c r="L100" s="62" t="str">
        <f>IFERROR(VLOOKUP(Women[[#This Row],[TS SG O 29.04.23 Rang]],$BC$7:$BD$64,2,0)*L$5," ")</f>
        <v xml:space="preserve"> </v>
      </c>
      <c r="M100" s="52" t="str">
        <f>IFERROR(VLOOKUP(Women[[#This Row],[TS SG W 29.04.23]],$AZ$7:$BA$64,2,0)*M$5," ")</f>
        <v xml:space="preserve"> </v>
      </c>
      <c r="N100" s="62" t="str">
        <f>IFERROR(VLOOKUP(Women[[#This Row],[TS ES O 11.06.23 Rang]],$BC$7:$BD$64,2,0)*N$5," ")</f>
        <v xml:space="preserve"> </v>
      </c>
      <c r="O100" s="62" t="str">
        <f>IFERROR(VLOOKUP(Women[[#This Row],[TS SH O 24.06.23 Rang]],$BC$7:$BD$64,2,0)*O$5," ")</f>
        <v xml:space="preserve"> </v>
      </c>
      <c r="P100" s="52" t="str">
        <f>IFERROR(VLOOKUP(Women[[#This Row],[TS SH W 24.06.232]],$AZ$7:$BA$64,2,0)*P$5," ")</f>
        <v xml:space="preserve"> </v>
      </c>
      <c r="Q100" s="62" t="str">
        <f>IFERROR(VLOOKUP(Women[[#This Row],[TS LU O/A 1.7.23 R]],$BC$7:$BD$64,2,0)*Q$5," ")</f>
        <v xml:space="preserve"> </v>
      </c>
      <c r="R100" s="62" t="str">
        <f>IFERROR(VLOOKUP(Women[[#This Row],[TS ZH O/A 8.7.232]],$BC$7:$BD$64,2,0)*R$5," ")</f>
        <v xml:space="preserve"> </v>
      </c>
      <c r="S100" s="52" t="str">
        <f>IFERROR(VLOOKUP(Women[[#This Row],[TS ZH W 8.7.23]],$AZ$7:$BA$64,2,0)*S$5," ")</f>
        <v xml:space="preserve"> </v>
      </c>
      <c r="T100" s="52" t="str">
        <f>IFERROR(VLOOKUP(Women[[#This Row],[TS BA W 12.08.23 R]],$AZ$7:$BA$64,2,0)*T$5," ")</f>
        <v xml:space="preserve"> </v>
      </c>
      <c r="U100" s="62" t="str">
        <f>IFERROR(VLOOKUP(Women[[#This Row],[TS BA O A 12.08.23 R2]],$BC$7:$BD$64,2,0)*U$5," ")</f>
        <v xml:space="preserve"> </v>
      </c>
      <c r="V100" s="62" t="str">
        <f>IFERROR(VLOOKUP(Women[[#This Row],[SM LT O A 2.9.23 R]],$BC$7:$BD$64,2,0)*V$5," ")</f>
        <v xml:space="preserve"> </v>
      </c>
      <c r="W100" s="52" t="str">
        <f>IFERROR(VLOOKUP(Women[[#This Row],[SM LT W 2.9.23 R]],$AZ$7:$BA$64,2,0)*W$5," ")</f>
        <v xml:space="preserve"> </v>
      </c>
      <c r="X100" s="62" t="str">
        <f>IFERROR(VLOOKUP(Women[[#This Row],[TS SH O 13.1.24 R]],$BC$7:$BD$64,2,0)*X$5," ")</f>
        <v xml:space="preserve"> </v>
      </c>
      <c r="Y100" s="52" t="str">
        <f>IFERROR(VLOOKUP(Women[[#This Row],[TS ZH W 6.1.242]],$AZ$7:$BA$64,2,0)*Y$5," ")</f>
        <v xml:space="preserve"> </v>
      </c>
      <c r="Z100" s="62" t="str">
        <f>IFERROR(VLOOKUP(Women[[#This Row],[TS SH O 13.1.24 R]],$BC$7:$BD$64,2,0)*Z$5," ")</f>
        <v xml:space="preserve"> </v>
      </c>
      <c r="AA100" s="52" t="str">
        <f>IFERROR(VLOOKUP(Women[[#This Row],[TS SH W 13.1.24 R]],$AZ$7:$BA$64,2,0)*AA$5," ")</f>
        <v xml:space="preserve"> </v>
      </c>
      <c r="AB100" s="62" t="str">
        <f>IFERROR(VLOOKUP(Women[[#This Row],[TS SH O 13.1.24 R]],$BC$7:$BD$64,2,0)*AB$5," ")</f>
        <v xml:space="preserve"> </v>
      </c>
      <c r="AC100" s="107">
        <v>0</v>
      </c>
      <c r="AD100" s="107">
        <v>0</v>
      </c>
      <c r="AE100" s="107">
        <v>0</v>
      </c>
      <c r="AF100" s="65"/>
      <c r="AG100" s="63"/>
      <c r="AH100" s="65"/>
      <c r="AI100" s="65"/>
      <c r="AJ100" s="63"/>
      <c r="AK100" s="65"/>
      <c r="AL100" s="65"/>
      <c r="AM100" s="63"/>
      <c r="AN100" s="63"/>
      <c r="AO100" s="65"/>
      <c r="AP100" s="65"/>
      <c r="AQ100" s="63"/>
      <c r="AR100" s="65"/>
      <c r="AS100" s="63"/>
      <c r="AT100" s="65"/>
      <c r="AU100" s="63"/>
      <c r="AV100" s="65"/>
    </row>
    <row r="101" spans="1:48">
      <c r="A101" s="53">
        <f>RANK(Women[[#This Row],[PR Punkte]],Women[PR Punkte],0)</f>
        <v>81</v>
      </c>
      <c r="B101">
        <f>IF(Women[[#This Row],[PR Rang beim letzten Turnier]]&gt;Women[[#This Row],[PR Rang]],1,IF(Women[[#This Row],[PR Rang]]=Women[[#This Row],[PR Rang beim letzten Turnier]],0,-1))</f>
        <v>0</v>
      </c>
      <c r="C101" s="53">
        <f>RANK(Women[[#This Row],[PR Punkte]],Women[PR Punkte],0)</f>
        <v>81</v>
      </c>
      <c r="D101" t="s">
        <v>871</v>
      </c>
      <c r="E101" t="s">
        <v>10</v>
      </c>
      <c r="F101" s="52">
        <f>SUM(Women[[#This Row],[PR 1]:[PR 3]])</f>
        <v>0</v>
      </c>
      <c r="G101" s="52">
        <f>LARGE(Women[[#This Row],[TS SG O 29.04.23]:[PR3]],1)</f>
        <v>0</v>
      </c>
      <c r="H101" s="52">
        <f>LARGE(Women[[#This Row],[TS SG O 29.04.23]:[PR3]],2)</f>
        <v>0</v>
      </c>
      <c r="I101" s="52">
        <f>LARGE(Women[[#This Row],[TS SG O 29.04.23]:[PR3]],3)</f>
        <v>0</v>
      </c>
      <c r="J101" s="1">
        <f t="shared" si="4"/>
        <v>81</v>
      </c>
      <c r="K101" s="52">
        <f t="shared" si="5"/>
        <v>0</v>
      </c>
      <c r="L101" s="62" t="str">
        <f>IFERROR(VLOOKUP(Women[[#This Row],[TS SG O 29.04.23 Rang]],$BC$7:$BD$64,2,0)*L$5," ")</f>
        <v xml:space="preserve"> </v>
      </c>
      <c r="M101" s="52" t="str">
        <f>IFERROR(VLOOKUP(Women[[#This Row],[TS SG W 29.04.23]],$AZ$7:$BA$64,2,0)*M$5," ")</f>
        <v xml:space="preserve"> </v>
      </c>
      <c r="N101" s="62" t="str">
        <f>IFERROR(VLOOKUP(Women[[#This Row],[TS ES O 11.06.23 Rang]],$BC$7:$BD$64,2,0)*N$5," ")</f>
        <v xml:space="preserve"> </v>
      </c>
      <c r="O101" s="62" t="str">
        <f>IFERROR(VLOOKUP(Women[[#This Row],[TS SH O 24.06.23 Rang]],$BC$7:$BD$64,2,0)*O$5," ")</f>
        <v xml:space="preserve"> </v>
      </c>
      <c r="P101" s="52" t="str">
        <f>IFERROR(VLOOKUP(Women[[#This Row],[TS SH W 24.06.232]],$AZ$7:$BA$64,2,0)*P$5," ")</f>
        <v xml:space="preserve"> </v>
      </c>
      <c r="Q101" s="62" t="str">
        <f>IFERROR(VLOOKUP(Women[[#This Row],[TS LU O/A 1.7.23 R]],$BC$7:$BD$64,2,0)*Q$5," ")</f>
        <v xml:space="preserve"> </v>
      </c>
      <c r="R101" s="62" t="str">
        <f>IFERROR(VLOOKUP(Women[[#This Row],[TS ZH O/A 8.7.232]],$BC$7:$BD$64,2,0)*R$5," ")</f>
        <v xml:space="preserve"> </v>
      </c>
      <c r="S101" s="52" t="str">
        <f>IFERROR(VLOOKUP(Women[[#This Row],[TS ZH W 8.7.23]],$AZ$7:$BA$64,2,0)*S$5," ")</f>
        <v xml:space="preserve"> </v>
      </c>
      <c r="T101" s="52" t="str">
        <f>IFERROR(VLOOKUP(Women[[#This Row],[TS BA W 12.08.23 R]],$AZ$7:$BA$64,2,0)*T$5," ")</f>
        <v xml:space="preserve"> </v>
      </c>
      <c r="U101" s="62" t="str">
        <f>IFERROR(VLOOKUP(Women[[#This Row],[TS BA O A 12.08.23 R2]],$BC$7:$BD$64,2,0)*U$5," ")</f>
        <v xml:space="preserve"> </v>
      </c>
      <c r="V101" s="62" t="str">
        <f>IFERROR(VLOOKUP(Women[[#This Row],[SM LT O A 2.9.23 R]],$BC$7:$BD$64,2,0)*V$5," ")</f>
        <v xml:space="preserve"> </v>
      </c>
      <c r="W101" s="52" t="str">
        <f>IFERROR(VLOOKUP(Women[[#This Row],[SM LT W 2.9.23 R]],$AZ$7:$BA$64,2,0)*W$5," ")</f>
        <v xml:space="preserve"> </v>
      </c>
      <c r="X101" s="62" t="str">
        <f>IFERROR(VLOOKUP(Women[[#This Row],[TS SH O 13.1.24 R]],$BC$7:$BD$64,2,0)*X$5," ")</f>
        <v xml:space="preserve"> </v>
      </c>
      <c r="Y101" s="52" t="str">
        <f>IFERROR(VLOOKUP(Women[[#This Row],[TS ZH W 6.1.242]],$AZ$7:$BA$64,2,0)*Y$5," ")</f>
        <v xml:space="preserve"> </v>
      </c>
      <c r="Z101" s="62" t="str">
        <f>IFERROR(VLOOKUP(Women[[#This Row],[TS SH O 13.1.24 R]],$BC$7:$BD$64,2,0)*Z$5," ")</f>
        <v xml:space="preserve"> </v>
      </c>
      <c r="AA101" s="52" t="str">
        <f>IFERROR(VLOOKUP(Women[[#This Row],[TS SH W 13.1.24 R]],$AZ$7:$BA$64,2,0)*AA$5," ")</f>
        <v xml:space="preserve"> </v>
      </c>
      <c r="AB101" s="62" t="str">
        <f>IFERROR(VLOOKUP(Women[[#This Row],[TS SH O 13.1.24 R]],$BC$7:$BD$64,2,0)*AB$5," ")</f>
        <v xml:space="preserve"> </v>
      </c>
      <c r="AC101">
        <v>0</v>
      </c>
      <c r="AD101">
        <v>0</v>
      </c>
      <c r="AE101">
        <v>0</v>
      </c>
      <c r="AF101" s="65"/>
      <c r="AG101" s="63"/>
      <c r="AH101" s="65"/>
      <c r="AI101" s="65"/>
      <c r="AJ101" s="63"/>
      <c r="AK101" s="65"/>
      <c r="AL101" s="65"/>
      <c r="AM101" s="63"/>
      <c r="AN101" s="63"/>
      <c r="AO101" s="65"/>
      <c r="AP101" s="65"/>
      <c r="AQ101" s="63"/>
      <c r="AR101" s="65"/>
      <c r="AS101" s="63"/>
      <c r="AT101" s="65"/>
      <c r="AU101" s="63"/>
      <c r="AV101" s="65"/>
    </row>
    <row r="102" spans="1:48">
      <c r="A102" s="53">
        <f>RANK(Women[[#This Row],[PR Punkte]],Women[PR Punkte],0)</f>
        <v>81</v>
      </c>
      <c r="B102">
        <f>IF(Women[[#This Row],[PR Rang beim letzten Turnier]]&gt;Women[[#This Row],[PR Rang]],1,IF(Women[[#This Row],[PR Rang]]=Women[[#This Row],[PR Rang beim letzten Turnier]],0,-1))</f>
        <v>0</v>
      </c>
      <c r="C102" s="53">
        <f>RANK(Women[[#This Row],[PR Punkte]],Women[PR Punkte],0)</f>
        <v>81</v>
      </c>
      <c r="D102" s="1" t="s">
        <v>416</v>
      </c>
      <c r="E102" s="1" t="s">
        <v>15</v>
      </c>
      <c r="F102" s="52">
        <f>SUM(Women[[#This Row],[PR 1]:[PR 3]])</f>
        <v>0</v>
      </c>
      <c r="G102" s="52">
        <f>LARGE(Women[[#This Row],[TS SG O 29.04.23]:[PR3]],1)</f>
        <v>0</v>
      </c>
      <c r="H102" s="52">
        <f>LARGE(Women[[#This Row],[TS SG O 29.04.23]:[PR3]],2)</f>
        <v>0</v>
      </c>
      <c r="I102" s="52">
        <f>LARGE(Women[[#This Row],[TS SG O 29.04.23]:[PR3]],3)</f>
        <v>0</v>
      </c>
      <c r="J102" s="1">
        <f t="shared" si="4"/>
        <v>81</v>
      </c>
      <c r="K102" s="52">
        <f t="shared" si="5"/>
        <v>0</v>
      </c>
      <c r="L102" s="62" t="str">
        <f>IFERROR(VLOOKUP(Women[[#This Row],[TS SG O 29.04.23 Rang]],$BC$7:$BD$64,2,0)*L$5," ")</f>
        <v xml:space="preserve"> </v>
      </c>
      <c r="M102" s="52" t="str">
        <f>IFERROR(VLOOKUP(Women[[#This Row],[TS SG W 29.04.23]],$AZ$7:$BA$64,2,0)*M$5," ")</f>
        <v xml:space="preserve"> </v>
      </c>
      <c r="N102" s="62" t="str">
        <f>IFERROR(VLOOKUP(Women[[#This Row],[TS ES O 11.06.23 Rang]],$BC$7:$BD$64,2,0)*N$5," ")</f>
        <v xml:space="preserve"> </v>
      </c>
      <c r="O102" s="62" t="str">
        <f>IFERROR(VLOOKUP(Women[[#This Row],[TS SH O 24.06.23 Rang]],$BC$7:$BD$64,2,0)*O$5," ")</f>
        <v xml:space="preserve"> </v>
      </c>
      <c r="P102" s="52" t="str">
        <f>IFERROR(VLOOKUP(Women[[#This Row],[TS SH W 24.06.232]],$AZ$7:$BA$64,2,0)*P$5," ")</f>
        <v xml:space="preserve"> </v>
      </c>
      <c r="Q102" s="62" t="str">
        <f>IFERROR(VLOOKUP(Women[[#This Row],[TS LU O/A 1.7.23 R]],$BC$7:$BD$64,2,0)*Q$5," ")</f>
        <v xml:space="preserve"> </v>
      </c>
      <c r="R102" s="62" t="str">
        <f>IFERROR(VLOOKUP(Women[[#This Row],[TS ZH O/A 8.7.232]],$BC$7:$BD$64,2,0)*R$5," ")</f>
        <v xml:space="preserve"> </v>
      </c>
      <c r="S102" s="52" t="str">
        <f>IFERROR(VLOOKUP(Women[[#This Row],[TS ZH W 8.7.23]],$AZ$7:$BA$64,2,0)*S$5," ")</f>
        <v xml:space="preserve"> </v>
      </c>
      <c r="T102" s="52" t="str">
        <f>IFERROR(VLOOKUP(Women[[#This Row],[TS BA W 12.08.23 R]],$AZ$7:$BA$64,2,0)*T$5," ")</f>
        <v xml:space="preserve"> </v>
      </c>
      <c r="U102" s="62" t="str">
        <f>IFERROR(VLOOKUP(Women[[#This Row],[TS BA O A 12.08.23 R2]],$BC$7:$BD$64,2,0)*U$5," ")</f>
        <v xml:space="preserve"> </v>
      </c>
      <c r="V102" s="62" t="str">
        <f>IFERROR(VLOOKUP(Women[[#This Row],[SM LT O A 2.9.23 R]],$BC$7:$BD$64,2,0)*V$5," ")</f>
        <v xml:space="preserve"> </v>
      </c>
      <c r="W102" s="52" t="str">
        <f>IFERROR(VLOOKUP(Women[[#This Row],[SM LT W 2.9.23 R]],$AZ$7:$BA$64,2,0)*W$5," ")</f>
        <v xml:space="preserve"> </v>
      </c>
      <c r="X102" s="62" t="str">
        <f>IFERROR(VLOOKUP(Women[[#This Row],[TS SH O 13.1.24 R]],$BC$7:$BD$64,2,0)*X$5," ")</f>
        <v xml:space="preserve"> </v>
      </c>
      <c r="Y102" s="52" t="str">
        <f>IFERROR(VLOOKUP(Women[[#This Row],[TS ZH W 6.1.242]],$AZ$7:$BA$64,2,0)*Y$5," ")</f>
        <v xml:space="preserve"> </v>
      </c>
      <c r="Z102" s="62" t="str">
        <f>IFERROR(VLOOKUP(Women[[#This Row],[TS SH O 13.1.24 R]],$BC$7:$BD$64,2,0)*Z$5," ")</f>
        <v xml:space="preserve"> </v>
      </c>
      <c r="AA102" s="52" t="str">
        <f>IFERROR(VLOOKUP(Women[[#This Row],[TS SH W 13.1.24 R]],$AZ$7:$BA$64,2,0)*AA$5," ")</f>
        <v xml:space="preserve"> </v>
      </c>
      <c r="AB102" s="62" t="str">
        <f>IFERROR(VLOOKUP(Women[[#This Row],[TS SH O 13.1.24 R]],$BC$7:$BD$64,2,0)*AB$5," ")</f>
        <v xml:space="preserve"> </v>
      </c>
      <c r="AC102">
        <v>0</v>
      </c>
      <c r="AD102">
        <v>0</v>
      </c>
      <c r="AE102">
        <v>0</v>
      </c>
      <c r="AF102" s="65"/>
      <c r="AG102" s="63"/>
      <c r="AH102" s="65"/>
      <c r="AI102" s="65"/>
      <c r="AJ102" s="63"/>
      <c r="AK102" s="65"/>
      <c r="AL102" s="65"/>
      <c r="AM102" s="63"/>
      <c r="AN102" s="63"/>
      <c r="AO102" s="65"/>
      <c r="AP102" s="65"/>
      <c r="AQ102" s="63"/>
      <c r="AR102" s="65"/>
      <c r="AS102" s="63"/>
      <c r="AT102" s="65"/>
      <c r="AU102" s="63"/>
      <c r="AV102" s="65"/>
    </row>
    <row r="103" spans="1:48">
      <c r="A103" s="106">
        <f>RANK(Women[[#This Row],[PR Punkte]],Women[PR Punkte],0)</f>
        <v>81</v>
      </c>
      <c r="B103" s="107">
        <f>IF(Women[[#This Row],[PR Rang beim letzten Turnier]]&gt;Women[[#This Row],[PR Rang]],1,IF(Women[[#This Row],[PR Rang]]=Women[[#This Row],[PR Rang beim letzten Turnier]],0,-1))</f>
        <v>0</v>
      </c>
      <c r="C103" s="106">
        <f>RANK(Women[[#This Row],[PR Punkte]],Women[PR Punkte],0)</f>
        <v>81</v>
      </c>
      <c r="D103" s="107" t="s">
        <v>529</v>
      </c>
      <c r="E103" t="s">
        <v>6</v>
      </c>
      <c r="F103" s="108">
        <f>SUM(Women[[#This Row],[PR 1]:[PR 3]])</f>
        <v>0</v>
      </c>
      <c r="G103" s="52">
        <f>LARGE(Women[[#This Row],[TS SG O 29.04.23]:[PR3]],1)</f>
        <v>0</v>
      </c>
      <c r="H103" s="52">
        <f>LARGE(Women[[#This Row],[TS SG O 29.04.23]:[PR3]],2)</f>
        <v>0</v>
      </c>
      <c r="I103" s="52">
        <f>LARGE(Women[[#This Row],[TS SG O 29.04.23]:[PR3]],3)</f>
        <v>0</v>
      </c>
      <c r="J103">
        <f t="shared" ref="J103:J134" si="6">RANK(K103,$K$7:$K$172,0)</f>
        <v>81</v>
      </c>
      <c r="K103" s="108">
        <f t="shared" ref="K103:K134" si="7">SUM(L103:AE103)</f>
        <v>0</v>
      </c>
      <c r="L103" s="62" t="str">
        <f>IFERROR(VLOOKUP(Women[[#This Row],[TS SG O 29.04.23 Rang]],$BC$7:$BD$64,2,0)*L$5," ")</f>
        <v xml:space="preserve"> </v>
      </c>
      <c r="M103" s="52" t="str">
        <f>IFERROR(VLOOKUP(Women[[#This Row],[TS SG W 29.04.23]],$AZ$7:$BA$64,2,0)*M$5," ")</f>
        <v xml:space="preserve"> </v>
      </c>
      <c r="N103" s="62" t="str">
        <f>IFERROR(VLOOKUP(Women[[#This Row],[TS ES O 11.06.23 Rang]],$BC$7:$BD$64,2,0)*N$5," ")</f>
        <v xml:space="preserve"> </v>
      </c>
      <c r="O103" s="62" t="str">
        <f>IFERROR(VLOOKUP(Women[[#This Row],[TS SH O 24.06.23 Rang]],$BC$7:$BD$64,2,0)*O$5," ")</f>
        <v xml:space="preserve"> </v>
      </c>
      <c r="P103" s="52" t="str">
        <f>IFERROR(VLOOKUP(Women[[#This Row],[TS SH W 24.06.232]],$AZ$7:$BA$64,2,0)*P$5," ")</f>
        <v xml:space="preserve"> </v>
      </c>
      <c r="Q103" s="62" t="str">
        <f>IFERROR(VLOOKUP(Women[[#This Row],[TS LU O/A 1.7.23 R]],$BC$7:$BD$64,2,0)*Q$5," ")</f>
        <v xml:space="preserve"> </v>
      </c>
      <c r="R103" s="62" t="str">
        <f>IFERROR(VLOOKUP(Women[[#This Row],[TS ZH O/A 8.7.232]],$BC$7:$BD$64,2,0)*R$5," ")</f>
        <v xml:space="preserve"> </v>
      </c>
      <c r="S103" s="52" t="str">
        <f>IFERROR(VLOOKUP(Women[[#This Row],[TS ZH W 8.7.23]],$AZ$7:$BA$64,2,0)*S$5," ")</f>
        <v xml:space="preserve"> </v>
      </c>
      <c r="T103" s="52" t="str">
        <f>IFERROR(VLOOKUP(Women[[#This Row],[TS BA W 12.08.23 R]],$AZ$7:$BA$64,2,0)*T$5," ")</f>
        <v xml:space="preserve"> </v>
      </c>
      <c r="U103" s="62" t="str">
        <f>IFERROR(VLOOKUP(Women[[#This Row],[TS BA O A 12.08.23 R2]],$BC$7:$BD$64,2,0)*U$5," ")</f>
        <v xml:space="preserve"> </v>
      </c>
      <c r="V103" s="62" t="str">
        <f>IFERROR(VLOOKUP(Women[[#This Row],[SM LT O A 2.9.23 R]],$BC$7:$BD$64,2,0)*V$5," ")</f>
        <v xml:space="preserve"> </v>
      </c>
      <c r="W103" s="52" t="str">
        <f>IFERROR(VLOOKUP(Women[[#This Row],[SM LT W 2.9.23 R]],$AZ$7:$BA$64,2,0)*W$5," ")</f>
        <v xml:space="preserve"> </v>
      </c>
      <c r="X103" s="62" t="str">
        <f>IFERROR(VLOOKUP(Women[[#This Row],[TS SH O 13.1.24 R]],$BC$7:$BD$64,2,0)*X$5," ")</f>
        <v xml:space="preserve"> </v>
      </c>
      <c r="Y103" s="52" t="str">
        <f>IFERROR(VLOOKUP(Women[[#This Row],[TS ZH W 6.1.242]],$AZ$7:$BA$64,2,0)*Y$5," ")</f>
        <v xml:space="preserve"> </v>
      </c>
      <c r="Z103" s="62" t="str">
        <f>IFERROR(VLOOKUP(Women[[#This Row],[TS SH O 13.1.24 R]],$BC$7:$BD$64,2,0)*Z$5," ")</f>
        <v xml:space="preserve"> </v>
      </c>
      <c r="AA103" s="52" t="str">
        <f>IFERROR(VLOOKUP(Women[[#This Row],[TS SH W 13.1.24 R]],$AZ$7:$BA$64,2,0)*AA$5," ")</f>
        <v xml:space="preserve"> </v>
      </c>
      <c r="AB103" s="62" t="str">
        <f>IFERROR(VLOOKUP(Women[[#This Row],[TS SH O 13.1.24 R]],$BC$7:$BD$64,2,0)*AB$5," ")</f>
        <v xml:space="preserve"> </v>
      </c>
      <c r="AC103" s="107">
        <v>0</v>
      </c>
      <c r="AD103" s="107">
        <v>0</v>
      </c>
      <c r="AE103" s="107">
        <v>0</v>
      </c>
      <c r="AF103" s="65"/>
      <c r="AG103" s="63"/>
      <c r="AH103" s="65"/>
      <c r="AI103" s="65"/>
      <c r="AJ103" s="63"/>
      <c r="AK103" s="65"/>
      <c r="AL103" s="65"/>
      <c r="AM103" s="63"/>
      <c r="AN103" s="63"/>
      <c r="AO103" s="65"/>
      <c r="AP103" s="65"/>
      <c r="AQ103" s="63"/>
      <c r="AR103" s="65"/>
      <c r="AS103" s="63"/>
      <c r="AT103" s="65"/>
      <c r="AU103" s="63"/>
      <c r="AV103" s="65"/>
    </row>
    <row r="104" spans="1:48">
      <c r="A104" s="53">
        <f>RANK(Women[[#This Row],[PR Punkte]],Women[PR Punkte],0)</f>
        <v>81</v>
      </c>
      <c r="B104">
        <f>IF(Women[[#This Row],[PR Rang beim letzten Turnier]]&gt;Women[[#This Row],[PR Rang]],1,IF(Women[[#This Row],[PR Rang]]=Women[[#This Row],[PR Rang beim letzten Turnier]],0,-1))</f>
        <v>0</v>
      </c>
      <c r="C104" s="53">
        <f>RANK(Women[[#This Row],[PR Punkte]],Women[PR Punkte],0)</f>
        <v>81</v>
      </c>
      <c r="D104" s="7" t="s">
        <v>222</v>
      </c>
      <c r="E104" t="s">
        <v>10</v>
      </c>
      <c r="F104" s="52">
        <f>SUM(Women[[#This Row],[PR 1]:[PR 3]])</f>
        <v>0</v>
      </c>
      <c r="G104" s="52">
        <f>LARGE(Women[[#This Row],[TS SG O 29.04.23]:[PR3]],1)</f>
        <v>0</v>
      </c>
      <c r="H104" s="52">
        <f>LARGE(Women[[#This Row],[TS SG O 29.04.23]:[PR3]],2)</f>
        <v>0</v>
      </c>
      <c r="I104" s="52">
        <f>LARGE(Women[[#This Row],[TS SG O 29.04.23]:[PR3]],3)</f>
        <v>0</v>
      </c>
      <c r="J104">
        <f t="shared" si="6"/>
        <v>81</v>
      </c>
      <c r="K104" s="52">
        <f t="shared" si="7"/>
        <v>0</v>
      </c>
      <c r="L104" s="62" t="str">
        <f>IFERROR(VLOOKUP(Women[[#This Row],[TS SG O 29.04.23 Rang]],$BC$7:$BD$64,2,0)*L$5," ")</f>
        <v xml:space="preserve"> </v>
      </c>
      <c r="M104" s="52" t="str">
        <f>IFERROR(VLOOKUP(Women[[#This Row],[TS SG W 29.04.23]],$AZ$7:$BA$64,2,0)*M$5," ")</f>
        <v xml:space="preserve"> </v>
      </c>
      <c r="N104" s="62" t="str">
        <f>IFERROR(VLOOKUP(Women[[#This Row],[TS ES O 11.06.23 Rang]],$BC$7:$BD$64,2,0)*N$5," ")</f>
        <v xml:space="preserve"> </v>
      </c>
      <c r="O104" s="62" t="str">
        <f>IFERROR(VLOOKUP(Women[[#This Row],[TS SH O 24.06.23 Rang]],$BC$7:$BD$64,2,0)*O$5," ")</f>
        <v xml:space="preserve"> </v>
      </c>
      <c r="P104" s="52" t="str">
        <f>IFERROR(VLOOKUP(Women[[#This Row],[TS SH W 24.06.232]],$AZ$7:$BA$64,2,0)*P$5," ")</f>
        <v xml:space="preserve"> </v>
      </c>
      <c r="Q104" s="62" t="str">
        <f>IFERROR(VLOOKUP(Women[[#This Row],[TS LU O/A 1.7.23 R]],$BC$7:$BD$64,2,0)*Q$5," ")</f>
        <v xml:space="preserve"> </v>
      </c>
      <c r="R104" s="62" t="str">
        <f>IFERROR(VLOOKUP(Women[[#This Row],[TS ZH O/A 8.7.232]],$BC$7:$BD$64,2,0)*R$5," ")</f>
        <v xml:space="preserve"> </v>
      </c>
      <c r="S104" s="52" t="str">
        <f>IFERROR(VLOOKUP(Women[[#This Row],[TS ZH W 8.7.23]],$AZ$7:$BA$64,2,0)*S$5," ")</f>
        <v xml:space="preserve"> </v>
      </c>
      <c r="T104" s="52" t="str">
        <f>IFERROR(VLOOKUP(Women[[#This Row],[TS BA W 12.08.23 R]],$AZ$7:$BA$64,2,0)*T$5," ")</f>
        <v xml:space="preserve"> </v>
      </c>
      <c r="U104" s="62" t="str">
        <f>IFERROR(VLOOKUP(Women[[#This Row],[TS BA O A 12.08.23 R2]],$BC$7:$BD$64,2,0)*U$5," ")</f>
        <v xml:space="preserve"> </v>
      </c>
      <c r="V104" s="62" t="str">
        <f>IFERROR(VLOOKUP(Women[[#This Row],[SM LT O A 2.9.23 R]],$BC$7:$BD$64,2,0)*V$5," ")</f>
        <v xml:space="preserve"> </v>
      </c>
      <c r="W104" s="52" t="str">
        <f>IFERROR(VLOOKUP(Women[[#This Row],[SM LT W 2.9.23 R]],$AZ$7:$BA$64,2,0)*W$5," ")</f>
        <v xml:space="preserve"> </v>
      </c>
      <c r="X104" s="62" t="str">
        <f>IFERROR(VLOOKUP(Women[[#This Row],[TS SH O 13.1.24 R]],$BC$7:$BD$64,2,0)*X$5," ")</f>
        <v xml:space="preserve"> </v>
      </c>
      <c r="Y104" s="52" t="str">
        <f>IFERROR(VLOOKUP(Women[[#This Row],[TS ZH W 6.1.242]],$AZ$7:$BA$64,2,0)*Y$5," ")</f>
        <v xml:space="preserve"> </v>
      </c>
      <c r="Z104" s="62" t="str">
        <f>IFERROR(VLOOKUP(Women[[#This Row],[TS SH O 13.1.24 R]],$BC$7:$BD$64,2,0)*Z$5," ")</f>
        <v xml:space="preserve"> </v>
      </c>
      <c r="AA104" s="52" t="str">
        <f>IFERROR(VLOOKUP(Women[[#This Row],[TS SH W 13.1.24 R]],$AZ$7:$BA$64,2,0)*AA$5," ")</f>
        <v xml:space="preserve"> </v>
      </c>
      <c r="AB104" s="62" t="str">
        <f>IFERROR(VLOOKUP(Women[[#This Row],[TS SH O 13.1.24 R]],$BC$7:$BD$64,2,0)*AB$5," ")</f>
        <v xml:space="preserve"> </v>
      </c>
      <c r="AC104">
        <v>0</v>
      </c>
      <c r="AD104">
        <v>0</v>
      </c>
      <c r="AE104">
        <v>0</v>
      </c>
      <c r="AF104" s="65"/>
      <c r="AG104" s="63"/>
      <c r="AH104" s="65"/>
      <c r="AI104" s="65"/>
      <c r="AJ104" s="63"/>
      <c r="AK104" s="65"/>
      <c r="AL104" s="65"/>
      <c r="AM104" s="63"/>
      <c r="AN104" s="63"/>
      <c r="AO104" s="65"/>
      <c r="AP104" s="65"/>
      <c r="AQ104" s="63"/>
      <c r="AR104" s="65"/>
      <c r="AS104" s="63"/>
      <c r="AT104" s="65"/>
      <c r="AU104" s="63"/>
      <c r="AV104" s="65"/>
    </row>
    <row r="105" spans="1:48">
      <c r="A105" s="53">
        <f>RANK(Women[[#This Row],[PR Punkte]],Women[PR Punkte],0)</f>
        <v>81</v>
      </c>
      <c r="B105">
        <f>IF(Women[[#This Row],[PR Rang beim letzten Turnier]]&gt;Women[[#This Row],[PR Rang]],1,IF(Women[[#This Row],[PR Rang]]=Women[[#This Row],[PR Rang beim letzten Turnier]],0,-1))</f>
        <v>0</v>
      </c>
      <c r="C105" s="53">
        <f>RANK(Women[[#This Row],[PR Punkte]],Women[PR Punkte],0)</f>
        <v>81</v>
      </c>
      <c r="D105" t="s">
        <v>511</v>
      </c>
      <c r="E105" t="s">
        <v>17</v>
      </c>
      <c r="F105" s="52">
        <f>SUM(Women[[#This Row],[PR 1]:[PR 3]])</f>
        <v>0</v>
      </c>
      <c r="G105" s="52">
        <f>LARGE(Women[[#This Row],[TS SG O 29.04.23]:[PR3]],1)</f>
        <v>0</v>
      </c>
      <c r="H105" s="52">
        <f>LARGE(Women[[#This Row],[TS SG O 29.04.23]:[PR3]],2)</f>
        <v>0</v>
      </c>
      <c r="I105" s="52">
        <f>LARGE(Women[[#This Row],[TS SG O 29.04.23]:[PR3]],3)</f>
        <v>0</v>
      </c>
      <c r="J105" s="1">
        <f t="shared" si="6"/>
        <v>81</v>
      </c>
      <c r="K105" s="52">
        <f t="shared" si="7"/>
        <v>0</v>
      </c>
      <c r="L105" s="62" t="str">
        <f>IFERROR(VLOOKUP(Women[[#This Row],[TS SG O 29.04.23 Rang]],$BC$7:$BD$64,2,0)*L$5," ")</f>
        <v xml:space="preserve"> </v>
      </c>
      <c r="M105" s="52" t="str">
        <f>IFERROR(VLOOKUP(Women[[#This Row],[TS SG W 29.04.23]],$AZ$7:$BA$64,2,0)*M$5," ")</f>
        <v xml:space="preserve"> </v>
      </c>
      <c r="N105" s="62" t="str">
        <f>IFERROR(VLOOKUP(Women[[#This Row],[TS ES O 11.06.23 Rang]],$BC$7:$BD$64,2,0)*N$5," ")</f>
        <v xml:space="preserve"> </v>
      </c>
      <c r="O105" s="62" t="str">
        <f>IFERROR(VLOOKUP(Women[[#This Row],[TS SH O 24.06.23 Rang]],$BC$7:$BD$64,2,0)*O$5," ")</f>
        <v xml:space="preserve"> </v>
      </c>
      <c r="P105" s="52" t="str">
        <f>IFERROR(VLOOKUP(Women[[#This Row],[TS SH W 24.06.232]],$AZ$7:$BA$64,2,0)*P$5," ")</f>
        <v xml:space="preserve"> </v>
      </c>
      <c r="Q105" s="62" t="str">
        <f>IFERROR(VLOOKUP(Women[[#This Row],[TS LU O/A 1.7.23 R]],$BC$7:$BD$64,2,0)*Q$5," ")</f>
        <v xml:space="preserve"> </v>
      </c>
      <c r="R105" s="62" t="str">
        <f>IFERROR(VLOOKUP(Women[[#This Row],[TS ZH O/A 8.7.232]],$BC$7:$BD$64,2,0)*R$5," ")</f>
        <v xml:space="preserve"> </v>
      </c>
      <c r="S105" s="52" t="str">
        <f>IFERROR(VLOOKUP(Women[[#This Row],[TS ZH W 8.7.23]],$AZ$7:$BA$64,2,0)*S$5," ")</f>
        <v xml:space="preserve"> </v>
      </c>
      <c r="T105" s="52" t="str">
        <f>IFERROR(VLOOKUP(Women[[#This Row],[TS BA W 12.08.23 R]],$AZ$7:$BA$64,2,0)*T$5," ")</f>
        <v xml:space="preserve"> </v>
      </c>
      <c r="U105" s="62" t="str">
        <f>IFERROR(VLOOKUP(Women[[#This Row],[TS BA O A 12.08.23 R2]],$BC$7:$BD$64,2,0)*U$5," ")</f>
        <v xml:space="preserve"> </v>
      </c>
      <c r="V105" s="62" t="str">
        <f>IFERROR(VLOOKUP(Women[[#This Row],[SM LT O A 2.9.23 R]],$BC$7:$BD$64,2,0)*V$5," ")</f>
        <v xml:space="preserve"> </v>
      </c>
      <c r="W105" s="52" t="str">
        <f>IFERROR(VLOOKUP(Women[[#This Row],[SM LT W 2.9.23 R]],$AZ$7:$BA$64,2,0)*W$5," ")</f>
        <v xml:space="preserve"> </v>
      </c>
      <c r="X105" s="62" t="str">
        <f>IFERROR(VLOOKUP(Women[[#This Row],[TS SH O 13.1.24 R]],$BC$7:$BD$64,2,0)*X$5," ")</f>
        <v xml:space="preserve"> </v>
      </c>
      <c r="Y105" s="52" t="str">
        <f>IFERROR(VLOOKUP(Women[[#This Row],[TS ZH W 6.1.242]],$AZ$7:$BA$64,2,0)*Y$5," ")</f>
        <v xml:space="preserve"> </v>
      </c>
      <c r="Z105" s="62" t="str">
        <f>IFERROR(VLOOKUP(Women[[#This Row],[TS SH O 13.1.24 R]],$BC$7:$BD$64,2,0)*Z$5," ")</f>
        <v xml:space="preserve"> </v>
      </c>
      <c r="AA105" s="52" t="str">
        <f>IFERROR(VLOOKUP(Women[[#This Row],[TS SH W 13.1.24 R]],$AZ$7:$BA$64,2,0)*AA$5," ")</f>
        <v xml:space="preserve"> </v>
      </c>
      <c r="AB105" s="62" t="str">
        <f>IFERROR(VLOOKUP(Women[[#This Row],[TS SH O 13.1.24 R]],$BC$7:$BD$64,2,0)*AB$5," ")</f>
        <v xml:space="preserve"> </v>
      </c>
      <c r="AC105">
        <v>0</v>
      </c>
      <c r="AD105">
        <v>0</v>
      </c>
      <c r="AE105">
        <v>0</v>
      </c>
      <c r="AF105" s="65"/>
      <c r="AG105" s="63"/>
      <c r="AH105" s="65"/>
      <c r="AI105" s="65"/>
      <c r="AJ105" s="63"/>
      <c r="AK105" s="65"/>
      <c r="AL105" s="65"/>
      <c r="AM105" s="63"/>
      <c r="AN105" s="63"/>
      <c r="AO105" s="65"/>
      <c r="AP105" s="65"/>
      <c r="AQ105" s="63"/>
      <c r="AR105" s="65"/>
      <c r="AS105" s="63"/>
      <c r="AT105" s="65"/>
      <c r="AU105" s="63"/>
      <c r="AV105" s="65"/>
    </row>
    <row r="106" spans="1:48">
      <c r="A106" s="53">
        <f>RANK(Women[[#This Row],[PR Punkte]],Women[PR Punkte],0)</f>
        <v>81</v>
      </c>
      <c r="B106">
        <f>IF(Women[[#This Row],[PR Rang beim letzten Turnier]]&gt;Women[[#This Row],[PR Rang]],1,IF(Women[[#This Row],[PR Rang]]=Women[[#This Row],[PR Rang beim letzten Turnier]],0,-1))</f>
        <v>0</v>
      </c>
      <c r="C106" s="53">
        <f>RANK(Women[[#This Row],[PR Punkte]],Women[PR Punkte],0)</f>
        <v>81</v>
      </c>
      <c r="D106" t="s">
        <v>41</v>
      </c>
      <c r="E106" s="1" t="s">
        <v>12</v>
      </c>
      <c r="F106" s="52">
        <f>SUM(Women[[#This Row],[PR 1]:[PR 3]])</f>
        <v>0</v>
      </c>
      <c r="G106" s="52">
        <f>LARGE(Women[[#This Row],[TS SG O 29.04.23]:[PR3]],1)</f>
        <v>0</v>
      </c>
      <c r="H106" s="52">
        <f>LARGE(Women[[#This Row],[TS SG O 29.04.23]:[PR3]],2)</f>
        <v>0</v>
      </c>
      <c r="I106" s="52">
        <f>LARGE(Women[[#This Row],[TS SG O 29.04.23]:[PR3]],3)</f>
        <v>0</v>
      </c>
      <c r="J106" s="1">
        <f t="shared" si="6"/>
        <v>81</v>
      </c>
      <c r="K106" s="52">
        <f t="shared" si="7"/>
        <v>0</v>
      </c>
      <c r="L106" s="62" t="str">
        <f>IFERROR(VLOOKUP(Women[[#This Row],[TS SG O 29.04.23 Rang]],$BC$7:$BD$64,2,0)*L$5," ")</f>
        <v xml:space="preserve"> </v>
      </c>
      <c r="M106" s="52" t="str">
        <f>IFERROR(VLOOKUP(Women[[#This Row],[TS SG W 29.04.23]],$AZ$7:$BA$64,2,0)*M$5," ")</f>
        <v xml:space="preserve"> </v>
      </c>
      <c r="N106" s="62" t="str">
        <f>IFERROR(VLOOKUP(Women[[#This Row],[TS ES O 11.06.23 Rang]],$BC$7:$BD$64,2,0)*N$5," ")</f>
        <v xml:space="preserve"> </v>
      </c>
      <c r="O106" s="62" t="str">
        <f>IFERROR(VLOOKUP(Women[[#This Row],[TS SH O 24.06.23 Rang]],$BC$7:$BD$64,2,0)*O$5," ")</f>
        <v xml:space="preserve"> </v>
      </c>
      <c r="P106" s="52" t="str">
        <f>IFERROR(VLOOKUP(Women[[#This Row],[TS SH W 24.06.232]],$AZ$7:$BA$64,2,0)*P$5," ")</f>
        <v xml:space="preserve"> </v>
      </c>
      <c r="Q106" s="62" t="str">
        <f>IFERROR(VLOOKUP(Women[[#This Row],[TS LU O/A 1.7.23 R]],$BC$7:$BD$64,2,0)*Q$5," ")</f>
        <v xml:space="preserve"> </v>
      </c>
      <c r="R106" s="62" t="str">
        <f>IFERROR(VLOOKUP(Women[[#This Row],[TS ZH O/A 8.7.232]],$BC$7:$BD$64,2,0)*R$5," ")</f>
        <v xml:space="preserve"> </v>
      </c>
      <c r="S106" s="52" t="str">
        <f>IFERROR(VLOOKUP(Women[[#This Row],[TS ZH W 8.7.23]],$AZ$7:$BA$64,2,0)*S$5," ")</f>
        <v xml:space="preserve"> </v>
      </c>
      <c r="T106" s="52" t="str">
        <f>IFERROR(VLOOKUP(Women[[#This Row],[TS BA W 12.08.23 R]],$AZ$7:$BA$64,2,0)*T$5," ")</f>
        <v xml:space="preserve"> </v>
      </c>
      <c r="U106" s="62" t="str">
        <f>IFERROR(VLOOKUP(Women[[#This Row],[TS BA O A 12.08.23 R2]],$BC$7:$BD$64,2,0)*U$5," ")</f>
        <v xml:space="preserve"> </v>
      </c>
      <c r="V106" s="62" t="str">
        <f>IFERROR(VLOOKUP(Women[[#This Row],[SM LT O A 2.9.23 R]],$BC$7:$BD$64,2,0)*V$5," ")</f>
        <v xml:space="preserve"> </v>
      </c>
      <c r="W106" s="52" t="str">
        <f>IFERROR(VLOOKUP(Women[[#This Row],[SM LT W 2.9.23 R]],$AZ$7:$BA$64,2,0)*W$5," ")</f>
        <v xml:space="preserve"> </v>
      </c>
      <c r="X106" s="62" t="str">
        <f>IFERROR(VLOOKUP(Women[[#This Row],[TS SH O 13.1.24 R]],$BC$7:$BD$64,2,0)*X$5," ")</f>
        <v xml:space="preserve"> </v>
      </c>
      <c r="Y106" s="52" t="str">
        <f>IFERROR(VLOOKUP(Women[[#This Row],[TS ZH W 6.1.242]],$AZ$7:$BA$64,2,0)*Y$5," ")</f>
        <v xml:space="preserve"> </v>
      </c>
      <c r="Z106" s="62" t="str">
        <f>IFERROR(VLOOKUP(Women[[#This Row],[TS SH O 13.1.24 R]],$BC$7:$BD$64,2,0)*Z$5," ")</f>
        <v xml:space="preserve"> </v>
      </c>
      <c r="AA106" s="52" t="str">
        <f>IFERROR(VLOOKUP(Women[[#This Row],[TS SH W 13.1.24 R]],$AZ$7:$BA$64,2,0)*AA$5," ")</f>
        <v xml:space="preserve"> </v>
      </c>
      <c r="AB106" s="62" t="str">
        <f>IFERROR(VLOOKUP(Women[[#This Row],[TS SH O 13.1.24 R]],$BC$7:$BD$64,2,0)*AB$5," ")</f>
        <v xml:space="preserve"> </v>
      </c>
      <c r="AC106">
        <v>0</v>
      </c>
      <c r="AD106">
        <v>0</v>
      </c>
      <c r="AE106">
        <v>0</v>
      </c>
      <c r="AF106" s="65"/>
      <c r="AG106" s="63"/>
      <c r="AH106" s="65"/>
      <c r="AI106" s="65"/>
      <c r="AJ106" s="63"/>
      <c r="AK106" s="65"/>
      <c r="AL106" s="65"/>
      <c r="AM106" s="63"/>
      <c r="AN106" s="63"/>
      <c r="AO106" s="65"/>
      <c r="AP106" s="65"/>
      <c r="AQ106" s="63"/>
      <c r="AR106" s="65"/>
      <c r="AS106" s="63"/>
      <c r="AT106" s="65"/>
      <c r="AU106" s="63"/>
      <c r="AV106" s="65"/>
    </row>
    <row r="107" spans="1:48">
      <c r="A107" s="53">
        <f>RANK(Women[[#This Row],[PR Punkte]],Women[PR Punkte],0)</f>
        <v>81</v>
      </c>
      <c r="B107">
        <f>IF(Women[[#This Row],[PR Rang beim letzten Turnier]]&gt;Women[[#This Row],[PR Rang]],1,IF(Women[[#This Row],[PR Rang]]=Women[[#This Row],[PR Rang beim letzten Turnier]],0,-1))</f>
        <v>0</v>
      </c>
      <c r="C107" s="53">
        <f>RANK(Women[[#This Row],[PR Punkte]],Women[PR Punkte],0)</f>
        <v>81</v>
      </c>
      <c r="D107" t="s">
        <v>549</v>
      </c>
      <c r="E107" t="s">
        <v>9</v>
      </c>
      <c r="F107" s="52">
        <f>SUM(Women[[#This Row],[PR 1]:[PR 3]])</f>
        <v>0</v>
      </c>
      <c r="G107" s="52">
        <f>LARGE(Women[[#This Row],[TS SG O 29.04.23]:[PR3]],1)</f>
        <v>0</v>
      </c>
      <c r="H107" s="52">
        <f>LARGE(Women[[#This Row],[TS SG O 29.04.23]:[PR3]],2)</f>
        <v>0</v>
      </c>
      <c r="I107" s="52">
        <f>LARGE(Women[[#This Row],[TS SG O 29.04.23]:[PR3]],3)</f>
        <v>0</v>
      </c>
      <c r="J107">
        <f t="shared" si="6"/>
        <v>81</v>
      </c>
      <c r="K107" s="52">
        <f t="shared" si="7"/>
        <v>0</v>
      </c>
      <c r="L107" s="62" t="str">
        <f>IFERROR(VLOOKUP(Women[[#This Row],[TS SG O 29.04.23 Rang]],$BC$7:$BD$64,2,0)*L$5," ")</f>
        <v xml:space="preserve"> </v>
      </c>
      <c r="M107" s="52" t="str">
        <f>IFERROR(VLOOKUP(Women[[#This Row],[TS SG W 29.04.23]],$AZ$7:$BA$64,2,0)*M$5," ")</f>
        <v xml:space="preserve"> </v>
      </c>
      <c r="N107" s="62" t="str">
        <f>IFERROR(VLOOKUP(Women[[#This Row],[TS ES O 11.06.23 Rang]],$BC$7:$BD$64,2,0)*N$5," ")</f>
        <v xml:space="preserve"> </v>
      </c>
      <c r="O107" s="62" t="str">
        <f>IFERROR(VLOOKUP(Women[[#This Row],[TS SH O 24.06.23 Rang]],$BC$7:$BD$64,2,0)*O$5," ")</f>
        <v xml:space="preserve"> </v>
      </c>
      <c r="P107" s="52" t="str">
        <f>IFERROR(VLOOKUP(Women[[#This Row],[TS SH W 24.06.232]],$AZ$7:$BA$64,2,0)*P$5," ")</f>
        <v xml:space="preserve"> </v>
      </c>
      <c r="Q107" s="62" t="str">
        <f>IFERROR(VLOOKUP(Women[[#This Row],[TS LU O/A 1.7.23 R]],$BC$7:$BD$64,2,0)*Q$5," ")</f>
        <v xml:space="preserve"> </v>
      </c>
      <c r="R107" s="62" t="str">
        <f>IFERROR(VLOOKUP(Women[[#This Row],[TS ZH O/A 8.7.232]],$BC$7:$BD$64,2,0)*R$5," ")</f>
        <v xml:space="preserve"> </v>
      </c>
      <c r="S107" s="52" t="str">
        <f>IFERROR(VLOOKUP(Women[[#This Row],[TS ZH W 8.7.23]],$AZ$7:$BA$64,2,0)*S$5," ")</f>
        <v xml:space="preserve"> </v>
      </c>
      <c r="T107" s="52" t="str">
        <f>IFERROR(VLOOKUP(Women[[#This Row],[TS BA W 12.08.23 R]],$AZ$7:$BA$64,2,0)*T$5," ")</f>
        <v xml:space="preserve"> </v>
      </c>
      <c r="U107" s="62" t="str">
        <f>IFERROR(VLOOKUP(Women[[#This Row],[TS BA O A 12.08.23 R2]],$BC$7:$BD$64,2,0)*U$5," ")</f>
        <v xml:space="preserve"> </v>
      </c>
      <c r="V107" s="62" t="str">
        <f>IFERROR(VLOOKUP(Women[[#This Row],[SM LT O A 2.9.23 R]],$BC$7:$BD$64,2,0)*V$5," ")</f>
        <v xml:space="preserve"> </v>
      </c>
      <c r="W107" s="52" t="str">
        <f>IFERROR(VLOOKUP(Women[[#This Row],[SM LT W 2.9.23 R]],$AZ$7:$BA$64,2,0)*W$5," ")</f>
        <v xml:space="preserve"> </v>
      </c>
      <c r="X107" s="62" t="str">
        <f>IFERROR(VLOOKUP(Women[[#This Row],[TS SH O 13.1.24 R]],$BC$7:$BD$64,2,0)*X$5," ")</f>
        <v xml:space="preserve"> </v>
      </c>
      <c r="Y107" s="52" t="str">
        <f>IFERROR(VLOOKUP(Women[[#This Row],[TS ZH W 6.1.242]],$AZ$7:$BA$64,2,0)*Y$5," ")</f>
        <v xml:space="preserve"> </v>
      </c>
      <c r="Z107" s="62" t="str">
        <f>IFERROR(VLOOKUP(Women[[#This Row],[TS SH O 13.1.24 R]],$BC$7:$BD$64,2,0)*Z$5," ")</f>
        <v xml:space="preserve"> </v>
      </c>
      <c r="AA107" s="52" t="str">
        <f>IFERROR(VLOOKUP(Women[[#This Row],[TS SH W 13.1.24 R]],$AZ$7:$BA$64,2,0)*AA$5," ")</f>
        <v xml:space="preserve"> </v>
      </c>
      <c r="AB107" s="62" t="str">
        <f>IFERROR(VLOOKUP(Women[[#This Row],[TS SH O 13.1.24 R]],$BC$7:$BD$64,2,0)*AB$5," ")</f>
        <v xml:space="preserve"> </v>
      </c>
      <c r="AC107" s="107">
        <v>0</v>
      </c>
      <c r="AD107" s="107">
        <v>0</v>
      </c>
      <c r="AE107" s="107">
        <v>0</v>
      </c>
      <c r="AF107" s="65"/>
      <c r="AG107" s="63"/>
      <c r="AH107" s="65"/>
      <c r="AI107" s="65"/>
      <c r="AJ107" s="63"/>
      <c r="AK107" s="65"/>
      <c r="AL107" s="65"/>
      <c r="AM107" s="63"/>
      <c r="AN107" s="63"/>
      <c r="AO107" s="65"/>
      <c r="AP107" s="65"/>
      <c r="AQ107" s="63"/>
      <c r="AR107" s="65"/>
      <c r="AS107" s="63"/>
      <c r="AT107" s="65"/>
      <c r="AU107" s="63"/>
      <c r="AV107" s="65"/>
    </row>
    <row r="108" spans="1:48">
      <c r="A108" s="53">
        <f>RANK(Women[[#This Row],[PR Punkte]],Women[PR Punkte],0)</f>
        <v>81</v>
      </c>
      <c r="B108">
        <f>IF(Women[[#This Row],[PR Rang beim letzten Turnier]]&gt;Women[[#This Row],[PR Rang]],1,IF(Women[[#This Row],[PR Rang]]=Women[[#This Row],[PR Rang beim letzten Turnier]],0,-1))</f>
        <v>0</v>
      </c>
      <c r="C108" s="53">
        <f>RANK(Women[[#This Row],[PR Punkte]],Women[PR Punkte],0)</f>
        <v>81</v>
      </c>
      <c r="D108" s="7" t="s">
        <v>217</v>
      </c>
      <c r="E108" t="s">
        <v>16</v>
      </c>
      <c r="F108" s="52">
        <f>SUM(Women[[#This Row],[PR 1]:[PR 3]])</f>
        <v>0</v>
      </c>
      <c r="G108" s="52">
        <f>LARGE(Women[[#This Row],[TS SG O 29.04.23]:[PR3]],1)</f>
        <v>0</v>
      </c>
      <c r="H108" s="52">
        <f>LARGE(Women[[#This Row],[TS SG O 29.04.23]:[PR3]],2)</f>
        <v>0</v>
      </c>
      <c r="I108" s="52">
        <f>LARGE(Women[[#This Row],[TS SG O 29.04.23]:[PR3]],3)</f>
        <v>0</v>
      </c>
      <c r="J108">
        <f t="shared" si="6"/>
        <v>81</v>
      </c>
      <c r="K108" s="52">
        <f t="shared" si="7"/>
        <v>0</v>
      </c>
      <c r="L108" s="62" t="str">
        <f>IFERROR(VLOOKUP(Women[[#This Row],[TS SG O 29.04.23 Rang]],$BC$7:$BD$64,2,0)*L$5," ")</f>
        <v xml:space="preserve"> </v>
      </c>
      <c r="M108" s="52" t="str">
        <f>IFERROR(VLOOKUP(Women[[#This Row],[TS SG W 29.04.23]],$AZ$7:$BA$64,2,0)*M$5," ")</f>
        <v xml:space="preserve"> </v>
      </c>
      <c r="N108" s="62" t="str">
        <f>IFERROR(VLOOKUP(Women[[#This Row],[TS ES O 11.06.23 Rang]],$BC$7:$BD$64,2,0)*N$5," ")</f>
        <v xml:space="preserve"> </v>
      </c>
      <c r="O108" s="62" t="str">
        <f>IFERROR(VLOOKUP(Women[[#This Row],[TS SH O 24.06.23 Rang]],$BC$7:$BD$64,2,0)*O$5," ")</f>
        <v xml:space="preserve"> </v>
      </c>
      <c r="P108" s="52" t="str">
        <f>IFERROR(VLOOKUP(Women[[#This Row],[TS SH W 24.06.232]],$AZ$7:$BA$64,2,0)*P$5," ")</f>
        <v xml:space="preserve"> </v>
      </c>
      <c r="Q108" s="62" t="str">
        <f>IFERROR(VLOOKUP(Women[[#This Row],[TS LU O/A 1.7.23 R]],$BC$7:$BD$64,2,0)*Q$5," ")</f>
        <v xml:space="preserve"> </v>
      </c>
      <c r="R108" s="62" t="str">
        <f>IFERROR(VLOOKUP(Women[[#This Row],[TS ZH O/A 8.7.232]],$BC$7:$BD$64,2,0)*R$5," ")</f>
        <v xml:space="preserve"> </v>
      </c>
      <c r="S108" s="52" t="str">
        <f>IFERROR(VLOOKUP(Women[[#This Row],[TS ZH W 8.7.23]],$AZ$7:$BA$64,2,0)*S$5," ")</f>
        <v xml:space="preserve"> </v>
      </c>
      <c r="T108" s="52" t="str">
        <f>IFERROR(VLOOKUP(Women[[#This Row],[TS BA W 12.08.23 R]],$AZ$7:$BA$64,2,0)*T$5," ")</f>
        <v xml:space="preserve"> </v>
      </c>
      <c r="U108" s="62" t="str">
        <f>IFERROR(VLOOKUP(Women[[#This Row],[TS BA O A 12.08.23 R2]],$BC$7:$BD$64,2,0)*U$5," ")</f>
        <v xml:space="preserve"> </v>
      </c>
      <c r="V108" s="62" t="str">
        <f>IFERROR(VLOOKUP(Women[[#This Row],[SM LT O A 2.9.23 R]],$BC$7:$BD$64,2,0)*V$5," ")</f>
        <v xml:space="preserve"> </v>
      </c>
      <c r="W108" s="52" t="str">
        <f>IFERROR(VLOOKUP(Women[[#This Row],[SM LT W 2.9.23 R]],$AZ$7:$BA$64,2,0)*W$5," ")</f>
        <v xml:space="preserve"> </v>
      </c>
      <c r="X108" s="62" t="str">
        <f>IFERROR(VLOOKUP(Women[[#This Row],[TS SH O 13.1.24 R]],$BC$7:$BD$64,2,0)*X$5," ")</f>
        <v xml:space="preserve"> </v>
      </c>
      <c r="Y108" s="52" t="str">
        <f>IFERROR(VLOOKUP(Women[[#This Row],[TS ZH W 6.1.242]],$AZ$7:$BA$64,2,0)*Y$5," ")</f>
        <v xml:space="preserve"> </v>
      </c>
      <c r="Z108" s="62" t="str">
        <f>IFERROR(VLOOKUP(Women[[#This Row],[TS SH O 13.1.24 R]],$BC$7:$BD$64,2,0)*Z$5," ")</f>
        <v xml:space="preserve"> </v>
      </c>
      <c r="AA108" s="52" t="str">
        <f>IFERROR(VLOOKUP(Women[[#This Row],[TS SH W 13.1.24 R]],$AZ$7:$BA$64,2,0)*AA$5," ")</f>
        <v xml:space="preserve"> </v>
      </c>
      <c r="AB108" s="62" t="str">
        <f>IFERROR(VLOOKUP(Women[[#This Row],[TS SH O 13.1.24 R]],$BC$7:$BD$64,2,0)*AB$5," ")</f>
        <v xml:space="preserve"> </v>
      </c>
      <c r="AC108">
        <v>0</v>
      </c>
      <c r="AD108">
        <v>0</v>
      </c>
      <c r="AE108">
        <v>0</v>
      </c>
      <c r="AF108" s="65"/>
      <c r="AG108" s="63"/>
      <c r="AH108" s="65"/>
      <c r="AI108" s="65"/>
      <c r="AJ108" s="63"/>
      <c r="AK108" s="65"/>
      <c r="AL108" s="65"/>
      <c r="AM108" s="63"/>
      <c r="AN108" s="63"/>
      <c r="AO108" s="65"/>
      <c r="AP108" s="65"/>
      <c r="AQ108" s="63"/>
      <c r="AR108" s="65"/>
      <c r="AS108" s="63"/>
      <c r="AT108" s="65"/>
      <c r="AU108" s="63"/>
      <c r="AV108" s="65"/>
    </row>
    <row r="109" spans="1:48">
      <c r="A109" s="53">
        <f>RANK(Women[[#This Row],[PR Punkte]],Women[PR Punkte],0)</f>
        <v>81</v>
      </c>
      <c r="B109">
        <f>IF(Women[[#This Row],[PR Rang beim letzten Turnier]]&gt;Women[[#This Row],[PR Rang]],1,IF(Women[[#This Row],[PR Rang]]=Women[[#This Row],[PR Rang beim letzten Turnier]],0,-1))</f>
        <v>0</v>
      </c>
      <c r="C109" s="53">
        <f>RANK(Women[[#This Row],[PR Punkte]],Women[PR Punkte],0)</f>
        <v>81</v>
      </c>
      <c r="D109" s="7" t="s">
        <v>381</v>
      </c>
      <c r="E109" t="s">
        <v>17</v>
      </c>
      <c r="F109" s="52">
        <f>SUM(Women[[#This Row],[PR 1]:[PR 3]])</f>
        <v>0</v>
      </c>
      <c r="G109" s="52">
        <f>LARGE(Women[[#This Row],[TS SG O 29.04.23]:[PR3]],1)</f>
        <v>0</v>
      </c>
      <c r="H109" s="52">
        <f>LARGE(Women[[#This Row],[TS SG O 29.04.23]:[PR3]],2)</f>
        <v>0</v>
      </c>
      <c r="I109" s="52">
        <f>LARGE(Women[[#This Row],[TS SG O 29.04.23]:[PR3]],3)</f>
        <v>0</v>
      </c>
      <c r="J109">
        <f t="shared" si="6"/>
        <v>81</v>
      </c>
      <c r="K109" s="52">
        <f t="shared" si="7"/>
        <v>0</v>
      </c>
      <c r="L109" s="62" t="str">
        <f>IFERROR(VLOOKUP(Women[[#This Row],[TS SG O 29.04.23 Rang]],$BC$7:$BD$64,2,0)*L$5," ")</f>
        <v xml:space="preserve"> </v>
      </c>
      <c r="M109" s="52" t="str">
        <f>IFERROR(VLOOKUP(Women[[#This Row],[TS SG W 29.04.23]],$AZ$7:$BA$64,2,0)*M$5," ")</f>
        <v xml:space="preserve"> </v>
      </c>
      <c r="N109" s="62" t="str">
        <f>IFERROR(VLOOKUP(Women[[#This Row],[TS ES O 11.06.23 Rang]],$BC$7:$BD$64,2,0)*N$5," ")</f>
        <v xml:space="preserve"> </v>
      </c>
      <c r="O109" s="62" t="str">
        <f>IFERROR(VLOOKUP(Women[[#This Row],[TS SH O 24.06.23 Rang]],$BC$7:$BD$64,2,0)*O$5," ")</f>
        <v xml:space="preserve"> </v>
      </c>
      <c r="P109" s="52" t="str">
        <f>IFERROR(VLOOKUP(Women[[#This Row],[TS SH W 24.06.232]],$AZ$7:$BA$64,2,0)*P$5," ")</f>
        <v xml:space="preserve"> </v>
      </c>
      <c r="Q109" s="62" t="str">
        <f>IFERROR(VLOOKUP(Women[[#This Row],[TS LU O/A 1.7.23 R]],$BC$7:$BD$64,2,0)*Q$5," ")</f>
        <v xml:space="preserve"> </v>
      </c>
      <c r="R109" s="62" t="str">
        <f>IFERROR(VLOOKUP(Women[[#This Row],[TS ZH O/A 8.7.232]],$BC$7:$BD$64,2,0)*R$5," ")</f>
        <v xml:space="preserve"> </v>
      </c>
      <c r="S109" s="52" t="str">
        <f>IFERROR(VLOOKUP(Women[[#This Row],[TS ZH W 8.7.23]],$AZ$7:$BA$64,2,0)*S$5," ")</f>
        <v xml:space="preserve"> </v>
      </c>
      <c r="T109" s="52" t="str">
        <f>IFERROR(VLOOKUP(Women[[#This Row],[TS BA W 12.08.23 R]],$AZ$7:$BA$64,2,0)*T$5," ")</f>
        <v xml:space="preserve"> </v>
      </c>
      <c r="U109" s="62" t="str">
        <f>IFERROR(VLOOKUP(Women[[#This Row],[TS BA O A 12.08.23 R2]],$BC$7:$BD$64,2,0)*U$5," ")</f>
        <v xml:space="preserve"> </v>
      </c>
      <c r="V109" s="62" t="str">
        <f>IFERROR(VLOOKUP(Women[[#This Row],[SM LT O A 2.9.23 R]],$BC$7:$BD$64,2,0)*V$5," ")</f>
        <v xml:space="preserve"> </v>
      </c>
      <c r="W109" s="52" t="str">
        <f>IFERROR(VLOOKUP(Women[[#This Row],[SM LT W 2.9.23 R]],$AZ$7:$BA$64,2,0)*W$5," ")</f>
        <v xml:space="preserve"> </v>
      </c>
      <c r="X109" s="62" t="str">
        <f>IFERROR(VLOOKUP(Women[[#This Row],[TS SH O 13.1.24 R]],$BC$7:$BD$64,2,0)*X$5," ")</f>
        <v xml:space="preserve"> </v>
      </c>
      <c r="Y109" s="52" t="str">
        <f>IFERROR(VLOOKUP(Women[[#This Row],[TS ZH W 6.1.242]],$AZ$7:$BA$64,2,0)*Y$5," ")</f>
        <v xml:space="preserve"> </v>
      </c>
      <c r="Z109" s="62" t="str">
        <f>IFERROR(VLOOKUP(Women[[#This Row],[TS SH O 13.1.24 R]],$BC$7:$BD$64,2,0)*Z$5," ")</f>
        <v xml:space="preserve"> </v>
      </c>
      <c r="AA109" s="52" t="str">
        <f>IFERROR(VLOOKUP(Women[[#This Row],[TS SH W 13.1.24 R]],$AZ$7:$BA$64,2,0)*AA$5," ")</f>
        <v xml:space="preserve"> </v>
      </c>
      <c r="AB109" s="62" t="str">
        <f>IFERROR(VLOOKUP(Women[[#This Row],[TS SH O 13.1.24 R]],$BC$7:$BD$64,2,0)*AB$5," ")</f>
        <v xml:space="preserve"> </v>
      </c>
      <c r="AC109">
        <v>0</v>
      </c>
      <c r="AD109">
        <v>0</v>
      </c>
      <c r="AE109">
        <v>0</v>
      </c>
      <c r="AF109" s="65"/>
      <c r="AG109" s="63"/>
      <c r="AH109" s="65"/>
      <c r="AI109" s="65"/>
      <c r="AJ109" s="63"/>
      <c r="AK109" s="65"/>
      <c r="AL109" s="65"/>
      <c r="AM109" s="63"/>
      <c r="AN109" s="63"/>
      <c r="AO109" s="65"/>
      <c r="AP109" s="65"/>
      <c r="AQ109" s="63"/>
      <c r="AR109" s="65"/>
      <c r="AS109" s="63"/>
      <c r="AT109" s="65"/>
      <c r="AU109" s="63"/>
      <c r="AV109" s="65"/>
    </row>
    <row r="110" spans="1:48">
      <c r="A110" s="53">
        <f>RANK(Women[[#This Row],[PR Punkte]],Women[PR Punkte],0)</f>
        <v>81</v>
      </c>
      <c r="B110">
        <f>IF(Women[[#This Row],[PR Rang beim letzten Turnier]]&gt;Women[[#This Row],[PR Rang]],1,IF(Women[[#This Row],[PR Rang]]=Women[[#This Row],[PR Rang beim letzten Turnier]],0,-1))</f>
        <v>0</v>
      </c>
      <c r="C110" s="53">
        <f>RANK(Women[[#This Row],[PR Punkte]],Women[PR Punkte],0)</f>
        <v>81</v>
      </c>
      <c r="D110" t="s">
        <v>153</v>
      </c>
      <c r="E110" s="1" t="s">
        <v>11</v>
      </c>
      <c r="F110" s="52">
        <f>SUM(Women[[#This Row],[PR 1]:[PR 3]])</f>
        <v>0</v>
      </c>
      <c r="G110" s="52">
        <f>LARGE(Women[[#This Row],[TS SG O 29.04.23]:[PR3]],1)</f>
        <v>0</v>
      </c>
      <c r="H110" s="52">
        <f>LARGE(Women[[#This Row],[TS SG O 29.04.23]:[PR3]],2)</f>
        <v>0</v>
      </c>
      <c r="I110" s="52">
        <f>LARGE(Women[[#This Row],[TS SG O 29.04.23]:[PR3]],3)</f>
        <v>0</v>
      </c>
      <c r="J110" s="1">
        <f t="shared" si="6"/>
        <v>81</v>
      </c>
      <c r="K110" s="52">
        <f t="shared" si="7"/>
        <v>0</v>
      </c>
      <c r="L110" s="62" t="str">
        <f>IFERROR(VLOOKUP(Women[[#This Row],[TS SG O 29.04.23 Rang]],$BC$7:$BD$64,2,0)*L$5," ")</f>
        <v xml:space="preserve"> </v>
      </c>
      <c r="M110" s="52" t="str">
        <f>IFERROR(VLOOKUP(Women[[#This Row],[TS SG W 29.04.23]],$AZ$7:$BA$64,2,0)*M$5," ")</f>
        <v xml:space="preserve"> </v>
      </c>
      <c r="N110" s="62" t="str">
        <f>IFERROR(VLOOKUP(Women[[#This Row],[TS ES O 11.06.23 Rang]],$BC$7:$BD$64,2,0)*N$5," ")</f>
        <v xml:space="preserve"> </v>
      </c>
      <c r="O110" s="62" t="str">
        <f>IFERROR(VLOOKUP(Women[[#This Row],[TS SH O 24.06.23 Rang]],$BC$7:$BD$64,2,0)*O$5," ")</f>
        <v xml:space="preserve"> </v>
      </c>
      <c r="P110" s="52" t="str">
        <f>IFERROR(VLOOKUP(Women[[#This Row],[TS SH W 24.06.232]],$AZ$7:$BA$64,2,0)*P$5," ")</f>
        <v xml:space="preserve"> </v>
      </c>
      <c r="Q110" s="62" t="str">
        <f>IFERROR(VLOOKUP(Women[[#This Row],[TS LU O/A 1.7.23 R]],$BC$7:$BD$64,2,0)*Q$5," ")</f>
        <v xml:space="preserve"> </v>
      </c>
      <c r="R110" s="62" t="str">
        <f>IFERROR(VLOOKUP(Women[[#This Row],[TS ZH O/A 8.7.232]],$BC$7:$BD$64,2,0)*R$5," ")</f>
        <v xml:space="preserve"> </v>
      </c>
      <c r="S110" s="52" t="str">
        <f>IFERROR(VLOOKUP(Women[[#This Row],[TS ZH W 8.7.23]],$AZ$7:$BA$64,2,0)*S$5," ")</f>
        <v xml:space="preserve"> </v>
      </c>
      <c r="T110" s="52" t="str">
        <f>IFERROR(VLOOKUP(Women[[#This Row],[TS BA W 12.08.23 R]],$AZ$7:$BA$64,2,0)*T$5," ")</f>
        <v xml:space="preserve"> </v>
      </c>
      <c r="U110" s="62" t="str">
        <f>IFERROR(VLOOKUP(Women[[#This Row],[TS BA O A 12.08.23 R2]],$BC$7:$BD$64,2,0)*U$5," ")</f>
        <v xml:space="preserve"> </v>
      </c>
      <c r="V110" s="62" t="str">
        <f>IFERROR(VLOOKUP(Women[[#This Row],[SM LT O A 2.9.23 R]],$BC$7:$BD$64,2,0)*V$5," ")</f>
        <v xml:space="preserve"> </v>
      </c>
      <c r="W110" s="52" t="str">
        <f>IFERROR(VLOOKUP(Women[[#This Row],[SM LT W 2.9.23 R]],$AZ$7:$BA$64,2,0)*W$5," ")</f>
        <v xml:space="preserve"> </v>
      </c>
      <c r="X110" s="62" t="str">
        <f>IFERROR(VLOOKUP(Women[[#This Row],[TS SH O 13.1.24 R]],$BC$7:$BD$64,2,0)*X$5," ")</f>
        <v xml:space="preserve"> </v>
      </c>
      <c r="Y110" s="52" t="str">
        <f>IFERROR(VLOOKUP(Women[[#This Row],[TS ZH W 6.1.242]],$AZ$7:$BA$64,2,0)*Y$5," ")</f>
        <v xml:space="preserve"> </v>
      </c>
      <c r="Z110" s="62" t="str">
        <f>IFERROR(VLOOKUP(Women[[#This Row],[TS SH O 13.1.24 R]],$BC$7:$BD$64,2,0)*Z$5," ")</f>
        <v xml:space="preserve"> </v>
      </c>
      <c r="AA110" s="52" t="str">
        <f>IFERROR(VLOOKUP(Women[[#This Row],[TS SH W 13.1.24 R]],$AZ$7:$BA$64,2,0)*AA$5," ")</f>
        <v xml:space="preserve"> </v>
      </c>
      <c r="AB110" s="62" t="str">
        <f>IFERROR(VLOOKUP(Women[[#This Row],[TS SH O 13.1.24 R]],$BC$7:$BD$64,2,0)*AB$5," ")</f>
        <v xml:space="preserve"> </v>
      </c>
      <c r="AC110">
        <v>0</v>
      </c>
      <c r="AD110">
        <v>0</v>
      </c>
      <c r="AE110">
        <v>0</v>
      </c>
      <c r="AF110" s="65"/>
      <c r="AG110" s="63"/>
      <c r="AH110" s="65"/>
      <c r="AI110" s="65"/>
      <c r="AJ110" s="63"/>
      <c r="AK110" s="65"/>
      <c r="AL110" s="65"/>
      <c r="AM110" s="63"/>
      <c r="AN110" s="63"/>
      <c r="AO110" s="65"/>
      <c r="AP110" s="65"/>
      <c r="AQ110" s="63"/>
      <c r="AR110" s="65"/>
      <c r="AS110" s="63"/>
      <c r="AT110" s="65"/>
      <c r="AU110" s="63"/>
      <c r="AV110" s="65"/>
    </row>
    <row r="111" spans="1:48">
      <c r="A111" s="53">
        <f>RANK(Women[[#This Row],[PR Punkte]],Women[PR Punkte],0)</f>
        <v>81</v>
      </c>
      <c r="B111">
        <f>IF(Women[[#This Row],[PR Rang beim letzten Turnier]]&gt;Women[[#This Row],[PR Rang]],1,IF(Women[[#This Row],[PR Rang]]=Women[[#This Row],[PR Rang beim letzten Turnier]],0,-1))</f>
        <v>0</v>
      </c>
      <c r="C111" s="53">
        <f>RANK(Women[[#This Row],[PR Punkte]],Women[PR Punkte],0)</f>
        <v>81</v>
      </c>
      <c r="D111" s="7" t="s">
        <v>220</v>
      </c>
      <c r="E111" t="s">
        <v>0</v>
      </c>
      <c r="F111" s="52">
        <f>SUM(Women[[#This Row],[PR 1]:[PR 3]])</f>
        <v>0</v>
      </c>
      <c r="G111" s="52">
        <f>LARGE(Women[[#This Row],[TS SG O 29.04.23]:[PR3]],1)</f>
        <v>0</v>
      </c>
      <c r="H111" s="52">
        <f>LARGE(Women[[#This Row],[TS SG O 29.04.23]:[PR3]],2)</f>
        <v>0</v>
      </c>
      <c r="I111" s="52">
        <f>LARGE(Women[[#This Row],[TS SG O 29.04.23]:[PR3]],3)</f>
        <v>0</v>
      </c>
      <c r="J111">
        <f t="shared" si="6"/>
        <v>81</v>
      </c>
      <c r="K111" s="52">
        <f t="shared" si="7"/>
        <v>0</v>
      </c>
      <c r="L111" s="62" t="str">
        <f>IFERROR(VLOOKUP(Women[[#This Row],[TS SG O 29.04.23 Rang]],$BC$7:$BD$64,2,0)*L$5," ")</f>
        <v xml:space="preserve"> </v>
      </c>
      <c r="M111" s="52" t="str">
        <f>IFERROR(VLOOKUP(Women[[#This Row],[TS SG W 29.04.23]],$AZ$7:$BA$64,2,0)*M$5," ")</f>
        <v xml:space="preserve"> </v>
      </c>
      <c r="N111" s="62" t="str">
        <f>IFERROR(VLOOKUP(Women[[#This Row],[TS ES O 11.06.23 Rang]],$BC$7:$BD$64,2,0)*N$5," ")</f>
        <v xml:space="preserve"> </v>
      </c>
      <c r="O111" s="62" t="str">
        <f>IFERROR(VLOOKUP(Women[[#This Row],[TS SH O 24.06.23 Rang]],$BC$7:$BD$64,2,0)*O$5," ")</f>
        <v xml:space="preserve"> </v>
      </c>
      <c r="P111" s="52" t="str">
        <f>IFERROR(VLOOKUP(Women[[#This Row],[TS SH W 24.06.232]],$AZ$7:$BA$64,2,0)*P$5," ")</f>
        <v xml:space="preserve"> </v>
      </c>
      <c r="Q111" s="62" t="str">
        <f>IFERROR(VLOOKUP(Women[[#This Row],[TS LU O/A 1.7.23 R]],$BC$7:$BD$64,2,0)*Q$5," ")</f>
        <v xml:space="preserve"> </v>
      </c>
      <c r="R111" s="62" t="str">
        <f>IFERROR(VLOOKUP(Women[[#This Row],[TS ZH O/A 8.7.232]],$BC$7:$BD$64,2,0)*R$5," ")</f>
        <v xml:space="preserve"> </v>
      </c>
      <c r="S111" s="52" t="str">
        <f>IFERROR(VLOOKUP(Women[[#This Row],[TS ZH W 8.7.23]],$AZ$7:$BA$64,2,0)*S$5," ")</f>
        <v xml:space="preserve"> </v>
      </c>
      <c r="T111" s="52" t="str">
        <f>IFERROR(VLOOKUP(Women[[#This Row],[TS BA W 12.08.23 R]],$AZ$7:$BA$64,2,0)*T$5," ")</f>
        <v xml:space="preserve"> </v>
      </c>
      <c r="U111" s="62" t="str">
        <f>IFERROR(VLOOKUP(Women[[#This Row],[TS BA O A 12.08.23 R2]],$BC$7:$BD$64,2,0)*U$5," ")</f>
        <v xml:space="preserve"> </v>
      </c>
      <c r="V111" s="62" t="str">
        <f>IFERROR(VLOOKUP(Women[[#This Row],[SM LT O A 2.9.23 R]],$BC$7:$BD$64,2,0)*V$5," ")</f>
        <v xml:space="preserve"> </v>
      </c>
      <c r="W111" s="52" t="str">
        <f>IFERROR(VLOOKUP(Women[[#This Row],[SM LT W 2.9.23 R]],$AZ$7:$BA$64,2,0)*W$5," ")</f>
        <v xml:space="preserve"> </v>
      </c>
      <c r="X111" s="62" t="str">
        <f>IFERROR(VLOOKUP(Women[[#This Row],[TS SH O 13.1.24 R]],$BC$7:$BD$64,2,0)*X$5," ")</f>
        <v xml:space="preserve"> </v>
      </c>
      <c r="Y111" s="52" t="str">
        <f>IFERROR(VLOOKUP(Women[[#This Row],[TS ZH W 6.1.242]],$AZ$7:$BA$64,2,0)*Y$5," ")</f>
        <v xml:space="preserve"> </v>
      </c>
      <c r="Z111" s="62" t="str">
        <f>IFERROR(VLOOKUP(Women[[#This Row],[TS SH O 13.1.24 R]],$BC$7:$BD$64,2,0)*Z$5," ")</f>
        <v xml:space="preserve"> </v>
      </c>
      <c r="AA111" s="52" t="str">
        <f>IFERROR(VLOOKUP(Women[[#This Row],[TS SH W 13.1.24 R]],$AZ$7:$BA$64,2,0)*AA$5," ")</f>
        <v xml:space="preserve"> </v>
      </c>
      <c r="AB111" s="62" t="str">
        <f>IFERROR(VLOOKUP(Women[[#This Row],[TS SH O 13.1.24 R]],$BC$7:$BD$64,2,0)*AB$5," ")</f>
        <v xml:space="preserve"> </v>
      </c>
      <c r="AC111">
        <v>0</v>
      </c>
      <c r="AD111">
        <v>0</v>
      </c>
      <c r="AE111">
        <v>0</v>
      </c>
      <c r="AF111" s="65"/>
      <c r="AG111" s="63"/>
      <c r="AH111" s="65"/>
      <c r="AI111" s="65"/>
      <c r="AJ111" s="63"/>
      <c r="AK111" s="65"/>
      <c r="AL111" s="65"/>
      <c r="AM111" s="63"/>
      <c r="AN111" s="63"/>
      <c r="AO111" s="65"/>
      <c r="AP111" s="65"/>
      <c r="AQ111" s="63"/>
      <c r="AR111" s="65"/>
      <c r="AS111" s="63"/>
      <c r="AT111" s="65"/>
      <c r="AU111" s="63"/>
      <c r="AV111" s="65"/>
    </row>
    <row r="112" spans="1:48">
      <c r="A112" s="53">
        <f>RANK(Women[[#This Row],[PR Punkte]],Women[PR Punkte],0)</f>
        <v>81</v>
      </c>
      <c r="B112">
        <f>IF(Women[[#This Row],[PR Rang beim letzten Turnier]]&gt;Women[[#This Row],[PR Rang]],1,IF(Women[[#This Row],[PR Rang]]=Women[[#This Row],[PR Rang beim letzten Turnier]],0,-1))</f>
        <v>0</v>
      </c>
      <c r="C112" s="53">
        <f>RANK(Women[[#This Row],[PR Punkte]],Women[PR Punkte],0)</f>
        <v>81</v>
      </c>
      <c r="D112" t="s">
        <v>577</v>
      </c>
      <c r="E112" t="s">
        <v>0</v>
      </c>
      <c r="F112" s="52">
        <f>SUM(Women[[#This Row],[PR 1]:[PR 3]])</f>
        <v>0</v>
      </c>
      <c r="G112" s="52">
        <f>LARGE(Women[[#This Row],[TS SG O 29.04.23]:[PR3]],1)</f>
        <v>0</v>
      </c>
      <c r="H112" s="52">
        <f>LARGE(Women[[#This Row],[TS SG O 29.04.23]:[PR3]],2)</f>
        <v>0</v>
      </c>
      <c r="I112" s="52">
        <f>LARGE(Women[[#This Row],[TS SG O 29.04.23]:[PR3]],3)</f>
        <v>0</v>
      </c>
      <c r="J112">
        <f t="shared" si="6"/>
        <v>81</v>
      </c>
      <c r="K112">
        <f t="shared" si="7"/>
        <v>0</v>
      </c>
      <c r="L112" s="62" t="str">
        <f>IFERROR(VLOOKUP(Women[[#This Row],[TS SG O 29.04.23 Rang]],$BC$7:$BD$64,2,0)*L$5," ")</f>
        <v xml:space="preserve"> </v>
      </c>
      <c r="M112" s="52" t="str">
        <f>IFERROR(VLOOKUP(Women[[#This Row],[TS SG W 29.04.23]],$AZ$7:$BA$64,2,0)*M$5," ")</f>
        <v xml:space="preserve"> </v>
      </c>
      <c r="N112" s="62" t="str">
        <f>IFERROR(VLOOKUP(Women[[#This Row],[TS ES O 11.06.23 Rang]],$BC$7:$BD$64,2,0)*N$5," ")</f>
        <v xml:space="preserve"> </v>
      </c>
      <c r="O112" s="62" t="str">
        <f>IFERROR(VLOOKUP(Women[[#This Row],[TS SH O 24.06.23 Rang]],$BC$7:$BD$64,2,0)*O$5," ")</f>
        <v xml:space="preserve"> </v>
      </c>
      <c r="P112" s="52" t="str">
        <f>IFERROR(VLOOKUP(Women[[#This Row],[TS SH W 24.06.232]],$AZ$7:$BA$64,2,0)*P$5," ")</f>
        <v xml:space="preserve"> </v>
      </c>
      <c r="Q112" s="62" t="str">
        <f>IFERROR(VLOOKUP(Women[[#This Row],[TS LU O/A 1.7.23 R]],$BC$7:$BD$64,2,0)*Q$5," ")</f>
        <v xml:space="preserve"> </v>
      </c>
      <c r="R112" s="62" t="str">
        <f>IFERROR(VLOOKUP(Women[[#This Row],[TS ZH O/A 8.7.232]],$BC$7:$BD$64,2,0)*R$5," ")</f>
        <v xml:space="preserve"> </v>
      </c>
      <c r="S112" s="52" t="str">
        <f>IFERROR(VLOOKUP(Women[[#This Row],[TS ZH W 8.7.23]],$AZ$7:$BA$64,2,0)*S$5," ")</f>
        <v xml:space="preserve"> </v>
      </c>
      <c r="T112" s="52" t="str">
        <f>IFERROR(VLOOKUP(Women[[#This Row],[TS BA W 12.08.23 R]],$AZ$7:$BA$64,2,0)*T$5," ")</f>
        <v xml:space="preserve"> </v>
      </c>
      <c r="U112" s="62" t="str">
        <f>IFERROR(VLOOKUP(Women[[#This Row],[TS BA O A 12.08.23 R2]],$BC$7:$BD$64,2,0)*U$5," ")</f>
        <v xml:space="preserve"> </v>
      </c>
      <c r="V112" s="62" t="str">
        <f>IFERROR(VLOOKUP(Women[[#This Row],[SM LT O A 2.9.23 R]],$BC$7:$BD$64,2,0)*V$5," ")</f>
        <v xml:space="preserve"> </v>
      </c>
      <c r="W112" s="52" t="str">
        <f>IFERROR(VLOOKUP(Women[[#This Row],[SM LT W 2.9.23 R]],$AZ$7:$BA$64,2,0)*W$5," ")</f>
        <v xml:space="preserve"> </v>
      </c>
      <c r="X112" s="62" t="str">
        <f>IFERROR(VLOOKUP(Women[[#This Row],[TS SH O 13.1.24 R]],$BC$7:$BD$64,2,0)*X$5," ")</f>
        <v xml:space="preserve"> </v>
      </c>
      <c r="Y112" s="52" t="str">
        <f>IFERROR(VLOOKUP(Women[[#This Row],[TS ZH W 6.1.242]],$AZ$7:$BA$64,2,0)*Y$5," ")</f>
        <v xml:space="preserve"> </v>
      </c>
      <c r="Z112" s="62" t="str">
        <f>IFERROR(VLOOKUP(Women[[#This Row],[TS SH O 13.1.24 R]],$BC$7:$BD$64,2,0)*Z$5," ")</f>
        <v xml:space="preserve"> </v>
      </c>
      <c r="AA112" s="52" t="str">
        <f>IFERROR(VLOOKUP(Women[[#This Row],[TS SH W 13.1.24 R]],$AZ$7:$BA$64,2,0)*AA$5," ")</f>
        <v xml:space="preserve"> </v>
      </c>
      <c r="AB112" s="62" t="str">
        <f>IFERROR(VLOOKUP(Women[[#This Row],[TS SH O 13.1.24 R]],$BC$7:$BD$64,2,0)*AB$5," ")</f>
        <v xml:space="preserve"> </v>
      </c>
      <c r="AC112" s="107">
        <v>0</v>
      </c>
      <c r="AD112" s="107">
        <v>0</v>
      </c>
      <c r="AE112" s="107">
        <v>0</v>
      </c>
      <c r="AF112" s="65"/>
      <c r="AG112" s="63"/>
      <c r="AH112" s="65"/>
      <c r="AI112" s="65"/>
      <c r="AJ112" s="63"/>
      <c r="AK112" s="65"/>
      <c r="AL112" s="65"/>
      <c r="AM112" s="63"/>
      <c r="AN112" s="63"/>
      <c r="AO112" s="65"/>
      <c r="AP112" s="65"/>
      <c r="AQ112" s="63"/>
      <c r="AR112" s="65"/>
      <c r="AS112" s="63"/>
      <c r="AT112" s="65"/>
      <c r="AU112" s="63"/>
      <c r="AV112" s="65"/>
    </row>
    <row r="113" spans="1:48">
      <c r="A113" s="53">
        <f>RANK(Women[[#This Row],[PR Punkte]],Women[PR Punkte],0)</f>
        <v>81</v>
      </c>
      <c r="B113">
        <f>IF(Women[[#This Row],[PR Rang beim letzten Turnier]]&gt;Women[[#This Row],[PR Rang]],1,IF(Women[[#This Row],[PR Rang]]=Women[[#This Row],[PR Rang beim letzten Turnier]],0,-1))</f>
        <v>0</v>
      </c>
      <c r="C113" s="53">
        <f>RANK(Women[[#This Row],[PR Punkte]],Women[PR Punkte],0)</f>
        <v>81</v>
      </c>
      <c r="D113" s="156" t="s">
        <v>44</v>
      </c>
      <c r="E113" s="1" t="s">
        <v>8</v>
      </c>
      <c r="F113" s="52">
        <f>SUM(Women[[#This Row],[PR 1]:[PR 3]])</f>
        <v>0</v>
      </c>
      <c r="G113" s="52">
        <f>LARGE(Women[[#This Row],[TS SG O 29.04.23]:[PR3]],1)</f>
        <v>0</v>
      </c>
      <c r="H113" s="52">
        <f>LARGE(Women[[#This Row],[TS SG O 29.04.23]:[PR3]],2)</f>
        <v>0</v>
      </c>
      <c r="I113" s="52">
        <f>LARGE(Women[[#This Row],[TS SG O 29.04.23]:[PR3]],3)</f>
        <v>0</v>
      </c>
      <c r="J113" s="1">
        <f t="shared" si="6"/>
        <v>81</v>
      </c>
      <c r="K113" s="52">
        <f t="shared" si="7"/>
        <v>0</v>
      </c>
      <c r="L113" s="62" t="str">
        <f>IFERROR(VLOOKUP(Women[[#This Row],[TS SG O 29.04.23 Rang]],$BC$7:$BD$64,2,0)*L$5," ")</f>
        <v xml:space="preserve"> </v>
      </c>
      <c r="M113" s="52" t="str">
        <f>IFERROR(VLOOKUP(Women[[#This Row],[TS SG W 29.04.23]],$AZ$7:$BA$64,2,0)*M$5," ")</f>
        <v xml:space="preserve"> </v>
      </c>
      <c r="N113" s="62" t="str">
        <f>IFERROR(VLOOKUP(Women[[#This Row],[TS ES O 11.06.23 Rang]],$BC$7:$BD$64,2,0)*N$5," ")</f>
        <v xml:space="preserve"> </v>
      </c>
      <c r="O113" s="62" t="str">
        <f>IFERROR(VLOOKUP(Women[[#This Row],[TS SH O 24.06.23 Rang]],$BC$7:$BD$64,2,0)*O$5," ")</f>
        <v xml:space="preserve"> </v>
      </c>
      <c r="P113" s="52" t="str">
        <f>IFERROR(VLOOKUP(Women[[#This Row],[TS SH W 24.06.232]],$AZ$7:$BA$64,2,0)*P$5," ")</f>
        <v xml:space="preserve"> </v>
      </c>
      <c r="Q113" s="62" t="str">
        <f>IFERROR(VLOOKUP(Women[[#This Row],[TS LU O/A 1.7.23 R]],$BC$7:$BD$64,2,0)*Q$5," ")</f>
        <v xml:space="preserve"> </v>
      </c>
      <c r="R113" s="62" t="str">
        <f>IFERROR(VLOOKUP(Women[[#This Row],[TS ZH O/A 8.7.232]],$BC$7:$BD$64,2,0)*R$5," ")</f>
        <v xml:space="preserve"> </v>
      </c>
      <c r="S113" s="52" t="str">
        <f>IFERROR(VLOOKUP(Women[[#This Row],[TS ZH W 8.7.23]],$AZ$7:$BA$64,2,0)*S$5," ")</f>
        <v xml:space="preserve"> </v>
      </c>
      <c r="T113" s="52" t="str">
        <f>IFERROR(VLOOKUP(Women[[#This Row],[TS BA W 12.08.23 R]],$AZ$7:$BA$64,2,0)*T$5," ")</f>
        <v xml:space="preserve"> </v>
      </c>
      <c r="U113" s="62" t="str">
        <f>IFERROR(VLOOKUP(Women[[#This Row],[TS BA O A 12.08.23 R2]],$BC$7:$BD$64,2,0)*U$5," ")</f>
        <v xml:space="preserve"> </v>
      </c>
      <c r="V113" s="62" t="str">
        <f>IFERROR(VLOOKUP(Women[[#This Row],[SM LT O A 2.9.23 R]],$BC$7:$BD$64,2,0)*V$5," ")</f>
        <v xml:space="preserve"> </v>
      </c>
      <c r="W113" s="52" t="str">
        <f>IFERROR(VLOOKUP(Women[[#This Row],[SM LT W 2.9.23 R]],$AZ$7:$BA$64,2,0)*W$5," ")</f>
        <v xml:space="preserve"> </v>
      </c>
      <c r="X113" s="62" t="str">
        <f>IFERROR(VLOOKUP(Women[[#This Row],[TS SH O 13.1.24 R]],$BC$7:$BD$64,2,0)*X$5," ")</f>
        <v xml:space="preserve"> </v>
      </c>
      <c r="Y113" s="52" t="str">
        <f>IFERROR(VLOOKUP(Women[[#This Row],[TS ZH W 6.1.242]],$AZ$7:$BA$64,2,0)*Y$5," ")</f>
        <v xml:space="preserve"> </v>
      </c>
      <c r="Z113" s="62" t="str">
        <f>IFERROR(VLOOKUP(Women[[#This Row],[TS SH O 13.1.24 R]],$BC$7:$BD$64,2,0)*Z$5," ")</f>
        <v xml:space="preserve"> </v>
      </c>
      <c r="AA113" s="52" t="str">
        <f>IFERROR(VLOOKUP(Women[[#This Row],[TS SH W 13.1.24 R]],$AZ$7:$BA$64,2,0)*AA$5," ")</f>
        <v xml:space="preserve"> </v>
      </c>
      <c r="AB113" s="62" t="str">
        <f>IFERROR(VLOOKUP(Women[[#This Row],[TS SH O 13.1.24 R]],$BC$7:$BD$64,2,0)*AB$5," ")</f>
        <v xml:space="preserve"> </v>
      </c>
      <c r="AC113">
        <v>0</v>
      </c>
      <c r="AD113">
        <v>0</v>
      </c>
      <c r="AE113">
        <v>0</v>
      </c>
      <c r="AF113" s="65"/>
      <c r="AG113" s="63"/>
      <c r="AH113" s="65"/>
      <c r="AI113" s="65"/>
      <c r="AJ113" s="63"/>
      <c r="AK113" s="65"/>
      <c r="AL113" s="65"/>
      <c r="AM113" s="63"/>
      <c r="AN113" s="63"/>
      <c r="AO113" s="65"/>
      <c r="AP113" s="65"/>
      <c r="AQ113" s="63"/>
      <c r="AR113" s="65"/>
      <c r="AS113" s="63"/>
      <c r="AT113" s="65"/>
      <c r="AU113" s="63"/>
      <c r="AV113" s="65"/>
    </row>
    <row r="114" spans="1:48">
      <c r="A114" s="53">
        <f>RANK(Women[[#This Row],[PR Punkte]],Women[PR Punkte],0)</f>
        <v>81</v>
      </c>
      <c r="B114">
        <f>IF(Women[[#This Row],[PR Rang beim letzten Turnier]]&gt;Women[[#This Row],[PR Rang]],1,IF(Women[[#This Row],[PR Rang]]=Women[[#This Row],[PR Rang beim letzten Turnier]],0,-1))</f>
        <v>0</v>
      </c>
      <c r="C114" s="53">
        <f>RANK(Women[[#This Row],[PR Punkte]],Women[PR Punkte],0)</f>
        <v>81</v>
      </c>
      <c r="D114" s="156" t="s">
        <v>45</v>
      </c>
      <c r="E114" s="6" t="s">
        <v>8</v>
      </c>
      <c r="F114" s="52">
        <f>SUM(Women[[#This Row],[PR 1]:[PR 3]])</f>
        <v>0</v>
      </c>
      <c r="G114" s="52">
        <f>LARGE(Women[[#This Row],[TS SG O 29.04.23]:[PR3]],1)</f>
        <v>0</v>
      </c>
      <c r="H114" s="52">
        <f>LARGE(Women[[#This Row],[TS SG O 29.04.23]:[PR3]],2)</f>
        <v>0</v>
      </c>
      <c r="I114" s="52">
        <f>LARGE(Women[[#This Row],[TS SG O 29.04.23]:[PR3]],3)</f>
        <v>0</v>
      </c>
      <c r="J114">
        <f t="shared" si="6"/>
        <v>81</v>
      </c>
      <c r="K114" s="52">
        <f t="shared" si="7"/>
        <v>0</v>
      </c>
      <c r="L114" s="62" t="str">
        <f>IFERROR(VLOOKUP(Women[[#This Row],[TS SG O 29.04.23 Rang]],$BC$7:$BD$64,2,0)*L$5," ")</f>
        <v xml:space="preserve"> </v>
      </c>
      <c r="M114" s="52" t="str">
        <f>IFERROR(VLOOKUP(Women[[#This Row],[TS SG W 29.04.23]],$AZ$7:$BA$64,2,0)*M$5," ")</f>
        <v xml:space="preserve"> </v>
      </c>
      <c r="N114" s="62" t="str">
        <f>IFERROR(VLOOKUP(Women[[#This Row],[TS ES O 11.06.23 Rang]],$BC$7:$BD$64,2,0)*N$5," ")</f>
        <v xml:space="preserve"> </v>
      </c>
      <c r="O114" s="62" t="str">
        <f>IFERROR(VLOOKUP(Women[[#This Row],[TS SH O 24.06.23 Rang]],$BC$7:$BD$64,2,0)*O$5," ")</f>
        <v xml:space="preserve"> </v>
      </c>
      <c r="P114" s="52" t="str">
        <f>IFERROR(VLOOKUP(Women[[#This Row],[TS SH W 24.06.232]],$AZ$7:$BA$64,2,0)*P$5," ")</f>
        <v xml:space="preserve"> </v>
      </c>
      <c r="Q114" s="62" t="str">
        <f>IFERROR(VLOOKUP(Women[[#This Row],[TS LU O/A 1.7.23 R]],$BC$7:$BD$64,2,0)*Q$5," ")</f>
        <v xml:space="preserve"> </v>
      </c>
      <c r="R114" s="62" t="str">
        <f>IFERROR(VLOOKUP(Women[[#This Row],[TS ZH O/A 8.7.232]],$BC$7:$BD$64,2,0)*R$5," ")</f>
        <v xml:space="preserve"> </v>
      </c>
      <c r="S114" s="52" t="str">
        <f>IFERROR(VLOOKUP(Women[[#This Row],[TS ZH W 8.7.23]],$AZ$7:$BA$64,2,0)*S$5," ")</f>
        <v xml:space="preserve"> </v>
      </c>
      <c r="T114" s="52" t="str">
        <f>IFERROR(VLOOKUP(Women[[#This Row],[TS BA W 12.08.23 R]],$AZ$7:$BA$64,2,0)*T$5," ")</f>
        <v xml:space="preserve"> </v>
      </c>
      <c r="U114" s="62" t="str">
        <f>IFERROR(VLOOKUP(Women[[#This Row],[TS BA O A 12.08.23 R2]],$BC$7:$BD$64,2,0)*U$5," ")</f>
        <v xml:space="preserve"> </v>
      </c>
      <c r="V114" s="62" t="str">
        <f>IFERROR(VLOOKUP(Women[[#This Row],[SM LT O A 2.9.23 R]],$BC$7:$BD$64,2,0)*V$5," ")</f>
        <v xml:space="preserve"> </v>
      </c>
      <c r="W114" s="52" t="str">
        <f>IFERROR(VLOOKUP(Women[[#This Row],[SM LT W 2.9.23 R]],$AZ$7:$BA$64,2,0)*W$5," ")</f>
        <v xml:space="preserve"> </v>
      </c>
      <c r="X114" s="62" t="str">
        <f>IFERROR(VLOOKUP(Women[[#This Row],[TS SH O 13.1.24 R]],$BC$7:$BD$64,2,0)*X$5," ")</f>
        <v xml:space="preserve"> </v>
      </c>
      <c r="Y114" s="52" t="str">
        <f>IFERROR(VLOOKUP(Women[[#This Row],[TS ZH W 6.1.242]],$AZ$7:$BA$64,2,0)*Y$5," ")</f>
        <v xml:space="preserve"> </v>
      </c>
      <c r="Z114" s="62" t="str">
        <f>IFERROR(VLOOKUP(Women[[#This Row],[TS SH O 13.1.24 R]],$BC$7:$BD$64,2,0)*Z$5," ")</f>
        <v xml:space="preserve"> </v>
      </c>
      <c r="AA114" s="52" t="str">
        <f>IFERROR(VLOOKUP(Women[[#This Row],[TS SH W 13.1.24 R]],$AZ$7:$BA$64,2,0)*AA$5," ")</f>
        <v xml:space="preserve"> </v>
      </c>
      <c r="AB114" s="62" t="str">
        <f>IFERROR(VLOOKUP(Women[[#This Row],[TS SH O 13.1.24 R]],$BC$7:$BD$64,2,0)*AB$5," ")</f>
        <v xml:space="preserve"> </v>
      </c>
      <c r="AC114">
        <v>0</v>
      </c>
      <c r="AD114">
        <v>0</v>
      </c>
      <c r="AE114">
        <v>0</v>
      </c>
      <c r="AF114" s="65"/>
      <c r="AG114" s="63"/>
      <c r="AH114" s="65"/>
      <c r="AI114" s="65"/>
      <c r="AJ114" s="63"/>
      <c r="AK114" s="65"/>
      <c r="AL114" s="65"/>
      <c r="AM114" s="63"/>
      <c r="AN114" s="63"/>
      <c r="AO114" s="65"/>
      <c r="AP114" s="65"/>
      <c r="AQ114" s="63"/>
      <c r="AR114" s="65"/>
      <c r="AS114" s="63"/>
      <c r="AT114" s="65"/>
      <c r="AU114" s="63"/>
      <c r="AV114" s="65"/>
    </row>
    <row r="115" spans="1:48">
      <c r="A115" s="53">
        <f>RANK(Women[[#This Row],[PR Punkte]],Women[PR Punkte],0)</f>
        <v>81</v>
      </c>
      <c r="B115">
        <f>IF(Women[[#This Row],[PR Rang beim letzten Turnier]]&gt;Women[[#This Row],[PR Rang]],1,IF(Women[[#This Row],[PR Rang]]=Women[[#This Row],[PR Rang beim letzten Turnier]],0,-1))</f>
        <v>0</v>
      </c>
      <c r="C115" s="53">
        <f>RANK(Women[[#This Row],[PR Punkte]],Women[PR Punkte],0)</f>
        <v>81</v>
      </c>
      <c r="D115" s="158" t="s">
        <v>383</v>
      </c>
      <c r="E115" t="s">
        <v>9</v>
      </c>
      <c r="F115" s="52">
        <f>SUM(Women[[#This Row],[PR 1]:[PR 3]])</f>
        <v>0</v>
      </c>
      <c r="G115" s="52">
        <f>LARGE(Women[[#This Row],[TS SG O 29.04.23]:[PR3]],1)</f>
        <v>0</v>
      </c>
      <c r="H115" s="52">
        <f>LARGE(Women[[#This Row],[TS SG O 29.04.23]:[PR3]],2)</f>
        <v>0</v>
      </c>
      <c r="I115" s="52">
        <f>LARGE(Women[[#This Row],[TS SG O 29.04.23]:[PR3]],3)</f>
        <v>0</v>
      </c>
      <c r="J115">
        <f t="shared" si="6"/>
        <v>81</v>
      </c>
      <c r="K115" s="52">
        <f t="shared" si="7"/>
        <v>0</v>
      </c>
      <c r="L115" s="62" t="str">
        <f>IFERROR(VLOOKUP(Women[[#This Row],[TS SG O 29.04.23 Rang]],$BC$7:$BD$64,2,0)*L$5," ")</f>
        <v xml:space="preserve"> </v>
      </c>
      <c r="M115" s="52" t="str">
        <f>IFERROR(VLOOKUP(Women[[#This Row],[TS SG W 29.04.23]],$AZ$7:$BA$64,2,0)*M$5," ")</f>
        <v xml:space="preserve"> </v>
      </c>
      <c r="N115" s="62" t="str">
        <f>IFERROR(VLOOKUP(Women[[#This Row],[TS ES O 11.06.23 Rang]],$BC$7:$BD$64,2,0)*N$5," ")</f>
        <v xml:space="preserve"> </v>
      </c>
      <c r="O115" s="62" t="str">
        <f>IFERROR(VLOOKUP(Women[[#This Row],[TS SH O 24.06.23 Rang]],$BC$7:$BD$64,2,0)*O$5," ")</f>
        <v xml:space="preserve"> </v>
      </c>
      <c r="P115" s="52" t="str">
        <f>IFERROR(VLOOKUP(Women[[#This Row],[TS SH W 24.06.232]],$AZ$7:$BA$64,2,0)*P$5," ")</f>
        <v xml:space="preserve"> </v>
      </c>
      <c r="Q115" s="62" t="str">
        <f>IFERROR(VLOOKUP(Women[[#This Row],[TS LU O/A 1.7.23 R]],$BC$7:$BD$64,2,0)*Q$5," ")</f>
        <v xml:space="preserve"> </v>
      </c>
      <c r="R115" s="62" t="str">
        <f>IFERROR(VLOOKUP(Women[[#This Row],[TS ZH O/A 8.7.232]],$BC$7:$BD$64,2,0)*R$5," ")</f>
        <v xml:space="preserve"> </v>
      </c>
      <c r="S115" s="52" t="str">
        <f>IFERROR(VLOOKUP(Women[[#This Row],[TS ZH W 8.7.23]],$AZ$7:$BA$64,2,0)*S$5," ")</f>
        <v xml:space="preserve"> </v>
      </c>
      <c r="T115" s="52" t="str">
        <f>IFERROR(VLOOKUP(Women[[#This Row],[TS BA W 12.08.23 R]],$AZ$7:$BA$64,2,0)*T$5," ")</f>
        <v xml:space="preserve"> </v>
      </c>
      <c r="U115" s="62" t="str">
        <f>IFERROR(VLOOKUP(Women[[#This Row],[TS BA O A 12.08.23 R2]],$BC$7:$BD$64,2,0)*U$5," ")</f>
        <v xml:space="preserve"> </v>
      </c>
      <c r="V115" s="62" t="str">
        <f>IFERROR(VLOOKUP(Women[[#This Row],[SM LT O A 2.9.23 R]],$BC$7:$BD$64,2,0)*V$5," ")</f>
        <v xml:space="preserve"> </v>
      </c>
      <c r="W115" s="52" t="str">
        <f>IFERROR(VLOOKUP(Women[[#This Row],[SM LT W 2.9.23 R]],$AZ$7:$BA$64,2,0)*W$5," ")</f>
        <v xml:space="preserve"> </v>
      </c>
      <c r="X115" s="62" t="str">
        <f>IFERROR(VLOOKUP(Women[[#This Row],[TS SH O 13.1.24 R]],$BC$7:$BD$64,2,0)*X$5," ")</f>
        <v xml:space="preserve"> </v>
      </c>
      <c r="Y115" s="52" t="str">
        <f>IFERROR(VLOOKUP(Women[[#This Row],[TS ZH W 6.1.242]],$AZ$7:$BA$64,2,0)*Y$5," ")</f>
        <v xml:space="preserve"> </v>
      </c>
      <c r="Z115" s="62" t="str">
        <f>IFERROR(VLOOKUP(Women[[#This Row],[TS SH O 13.1.24 R]],$BC$7:$BD$64,2,0)*Z$5," ")</f>
        <v xml:space="preserve"> </v>
      </c>
      <c r="AA115" s="52" t="str">
        <f>IFERROR(VLOOKUP(Women[[#This Row],[TS SH W 13.1.24 R]],$AZ$7:$BA$64,2,0)*AA$5," ")</f>
        <v xml:space="preserve"> </v>
      </c>
      <c r="AB115" s="62" t="str">
        <f>IFERROR(VLOOKUP(Women[[#This Row],[TS SH O 13.1.24 R]],$BC$7:$BD$64,2,0)*AB$5," ")</f>
        <v xml:space="preserve"> </v>
      </c>
      <c r="AC115">
        <v>0</v>
      </c>
      <c r="AD115">
        <v>0</v>
      </c>
      <c r="AE115">
        <v>0</v>
      </c>
      <c r="AF115" s="65"/>
      <c r="AG115" s="63"/>
      <c r="AH115" s="65"/>
      <c r="AI115" s="65"/>
      <c r="AJ115" s="63"/>
      <c r="AK115" s="65"/>
      <c r="AL115" s="65"/>
      <c r="AM115" s="63"/>
      <c r="AN115" s="63"/>
      <c r="AO115" s="65"/>
      <c r="AP115" s="65"/>
      <c r="AQ115" s="63"/>
      <c r="AR115" s="65"/>
      <c r="AS115" s="63"/>
      <c r="AT115" s="65"/>
      <c r="AU115" s="63"/>
      <c r="AV115" s="65"/>
    </row>
    <row r="116" spans="1:48">
      <c r="A116" s="53">
        <f>RANK(Women[[#This Row],[PR Punkte]],Women[PR Punkte],0)</f>
        <v>81</v>
      </c>
      <c r="B116">
        <f>IF(Women[[#This Row],[PR Rang beim letzten Turnier]]&gt;Women[[#This Row],[PR Rang]],1,IF(Women[[#This Row],[PR Rang]]=Women[[#This Row],[PR Rang beim letzten Turnier]],0,-1))</f>
        <v>0</v>
      </c>
      <c r="C116" s="53">
        <f>RANK(Women[[#This Row],[PR Punkte]],Women[PR Punkte],0)</f>
        <v>81</v>
      </c>
      <c r="D116" s="159" t="s">
        <v>711</v>
      </c>
      <c r="E116" t="s">
        <v>633</v>
      </c>
      <c r="F116" s="52">
        <f>SUM(Women[[#This Row],[PR 1]:[PR 3]])</f>
        <v>0</v>
      </c>
      <c r="G116" s="52">
        <f>LARGE(Women[[#This Row],[TS SG O 29.04.23]:[PR3]],1)</f>
        <v>0</v>
      </c>
      <c r="H116" s="52">
        <f>LARGE(Women[[#This Row],[TS SG O 29.04.23]:[PR3]],2)</f>
        <v>0</v>
      </c>
      <c r="I116" s="52">
        <f>LARGE(Women[[#This Row],[TS SG O 29.04.23]:[PR3]],3)</f>
        <v>0</v>
      </c>
      <c r="J116" s="1">
        <f t="shared" si="6"/>
        <v>81</v>
      </c>
      <c r="K116" s="52">
        <f t="shared" si="7"/>
        <v>0</v>
      </c>
      <c r="L116" s="62" t="str">
        <f>IFERROR(VLOOKUP(Women[[#This Row],[TS SG O 29.04.23 Rang]],$BC$7:$BD$64,2,0)*L$5," ")</f>
        <v xml:space="preserve"> </v>
      </c>
      <c r="M116" s="52" t="str">
        <f>IFERROR(VLOOKUP(Women[[#This Row],[TS SG W 29.04.23]],$AZ$7:$BA$64,2,0)*M$5," ")</f>
        <v xml:space="preserve"> </v>
      </c>
      <c r="N116" s="62" t="str">
        <f>IFERROR(VLOOKUP(Women[[#This Row],[TS ES O 11.06.23 Rang]],$BC$7:$BD$64,2,0)*N$5," ")</f>
        <v xml:space="preserve"> </v>
      </c>
      <c r="O116" s="62" t="str">
        <f>IFERROR(VLOOKUP(Women[[#This Row],[TS SH O 24.06.23 Rang]],$BC$7:$BD$64,2,0)*O$5," ")</f>
        <v xml:space="preserve"> </v>
      </c>
      <c r="P116" s="52" t="str">
        <f>IFERROR(VLOOKUP(Women[[#This Row],[TS SH W 24.06.232]],$AZ$7:$BA$64,2,0)*P$5," ")</f>
        <v xml:space="preserve"> </v>
      </c>
      <c r="Q116" s="62" t="str">
        <f>IFERROR(VLOOKUP(Women[[#This Row],[TS LU O/A 1.7.23 R]],$BC$7:$BD$64,2,0)*Q$5," ")</f>
        <v xml:space="preserve"> </v>
      </c>
      <c r="R116" s="62" t="str">
        <f>IFERROR(VLOOKUP(Women[[#This Row],[TS ZH O/A 8.7.232]],$BC$7:$BD$64,2,0)*R$5," ")</f>
        <v xml:space="preserve"> </v>
      </c>
      <c r="S116" s="52" t="str">
        <f>IFERROR(VLOOKUP(Women[[#This Row],[TS ZH W 8.7.23]],$AZ$7:$BA$64,2,0)*S$5," ")</f>
        <v xml:space="preserve"> </v>
      </c>
      <c r="T116" s="52" t="str">
        <f>IFERROR(VLOOKUP(Women[[#This Row],[TS BA W 12.08.23 R]],$AZ$7:$BA$64,2,0)*T$5," ")</f>
        <v xml:space="preserve"> </v>
      </c>
      <c r="U116" s="62" t="str">
        <f>IFERROR(VLOOKUP(Women[[#This Row],[TS BA O A 12.08.23 R2]],$BC$7:$BD$64,2,0)*U$5," ")</f>
        <v xml:space="preserve"> </v>
      </c>
      <c r="V116" s="62" t="str">
        <f>IFERROR(VLOOKUP(Women[[#This Row],[SM LT O A 2.9.23 R]],$BC$7:$BD$64,2,0)*V$5," ")</f>
        <v xml:space="preserve"> </v>
      </c>
      <c r="W116" s="52" t="str">
        <f>IFERROR(VLOOKUP(Women[[#This Row],[SM LT W 2.9.23 R]],$AZ$7:$BA$64,2,0)*W$5," ")</f>
        <v xml:space="preserve"> </v>
      </c>
      <c r="X116" s="62" t="str">
        <f>IFERROR(VLOOKUP(Women[[#This Row],[TS SH O 13.1.24 R]],$BC$7:$BD$64,2,0)*X$5," ")</f>
        <v xml:space="preserve"> </v>
      </c>
      <c r="Y116" s="52" t="str">
        <f>IFERROR(VLOOKUP(Women[[#This Row],[TS ZH W 6.1.242]],$AZ$7:$BA$64,2,0)*Y$5," ")</f>
        <v xml:space="preserve"> </v>
      </c>
      <c r="Z116" s="62" t="str">
        <f>IFERROR(VLOOKUP(Women[[#This Row],[TS SH O 13.1.24 R]],$BC$7:$BD$64,2,0)*Z$5," ")</f>
        <v xml:space="preserve"> </v>
      </c>
      <c r="AA116" s="52" t="str">
        <f>IFERROR(VLOOKUP(Women[[#This Row],[TS SH W 13.1.24 R]],$AZ$7:$BA$64,2,0)*AA$5," ")</f>
        <v xml:space="preserve"> </v>
      </c>
      <c r="AB116" s="62" t="str">
        <f>IFERROR(VLOOKUP(Women[[#This Row],[TS SH O 13.1.24 R]],$BC$7:$BD$64,2,0)*AB$5," ")</f>
        <v xml:space="preserve"> </v>
      </c>
      <c r="AC116">
        <v>0</v>
      </c>
      <c r="AD116">
        <v>0</v>
      </c>
      <c r="AE116">
        <v>0</v>
      </c>
      <c r="AF116" s="65"/>
      <c r="AG116" s="63"/>
      <c r="AH116" s="65"/>
      <c r="AI116" s="65"/>
      <c r="AJ116" s="63"/>
      <c r="AK116" s="65"/>
      <c r="AL116" s="65"/>
      <c r="AM116" s="63"/>
      <c r="AN116" s="63"/>
      <c r="AO116" s="65"/>
      <c r="AP116" s="65"/>
      <c r="AQ116" s="63"/>
      <c r="AR116" s="65"/>
      <c r="AS116" s="63"/>
      <c r="AT116" s="65"/>
      <c r="AU116" s="63"/>
      <c r="AV116" s="65"/>
    </row>
    <row r="117" spans="1:48">
      <c r="A117" s="53">
        <f>RANK(Women[[#This Row],[PR Punkte]],Women[PR Punkte],0)</f>
        <v>81</v>
      </c>
      <c r="B117">
        <f>IF(Women[[#This Row],[PR Rang beim letzten Turnier]]&gt;Women[[#This Row],[PR Rang]],1,IF(Women[[#This Row],[PR Rang]]=Women[[#This Row],[PR Rang beim letzten Turnier]],0,-1))</f>
        <v>0</v>
      </c>
      <c r="C117" s="53">
        <f>RANK(Women[[#This Row],[PR Punkte]],Women[PR Punkte],0)</f>
        <v>81</v>
      </c>
      <c r="D117" t="s">
        <v>710</v>
      </c>
      <c r="E117" t="s">
        <v>17</v>
      </c>
      <c r="F117" s="52">
        <f>SUM(Women[[#This Row],[PR 1]:[PR 3]])</f>
        <v>0</v>
      </c>
      <c r="G117" s="52">
        <f>LARGE(Women[[#This Row],[TS SG O 29.04.23]:[PR3]],1)</f>
        <v>0</v>
      </c>
      <c r="H117" s="52">
        <f>LARGE(Women[[#This Row],[TS SG O 29.04.23]:[PR3]],2)</f>
        <v>0</v>
      </c>
      <c r="I117" s="52">
        <f>LARGE(Women[[#This Row],[TS SG O 29.04.23]:[PR3]],3)</f>
        <v>0</v>
      </c>
      <c r="J117" s="1">
        <f t="shared" si="6"/>
        <v>81</v>
      </c>
      <c r="K117" s="52">
        <f t="shared" si="7"/>
        <v>0</v>
      </c>
      <c r="L117" s="62" t="str">
        <f>IFERROR(VLOOKUP(Women[[#This Row],[TS SG O 29.04.23 Rang]],$BC$7:$BD$64,2,0)*L$5," ")</f>
        <v xml:space="preserve"> </v>
      </c>
      <c r="M117" s="52" t="str">
        <f>IFERROR(VLOOKUP(Women[[#This Row],[TS SG W 29.04.23]],$AZ$7:$BA$64,2,0)*M$5," ")</f>
        <v xml:space="preserve"> </v>
      </c>
      <c r="N117" s="62" t="str">
        <f>IFERROR(VLOOKUP(Women[[#This Row],[TS ES O 11.06.23 Rang]],$BC$7:$BD$64,2,0)*N$5," ")</f>
        <v xml:space="preserve"> </v>
      </c>
      <c r="O117" s="62" t="str">
        <f>IFERROR(VLOOKUP(Women[[#This Row],[TS SH O 24.06.23 Rang]],$BC$7:$BD$64,2,0)*O$5," ")</f>
        <v xml:space="preserve"> </v>
      </c>
      <c r="P117" s="52" t="str">
        <f>IFERROR(VLOOKUP(Women[[#This Row],[TS SH W 24.06.232]],$AZ$7:$BA$64,2,0)*P$5," ")</f>
        <v xml:space="preserve"> </v>
      </c>
      <c r="Q117" s="62" t="str">
        <f>IFERROR(VLOOKUP(Women[[#This Row],[TS LU O/A 1.7.23 R]],$BC$7:$BD$64,2,0)*Q$5," ")</f>
        <v xml:space="preserve"> </v>
      </c>
      <c r="R117" s="62" t="str">
        <f>IFERROR(VLOOKUP(Women[[#This Row],[TS ZH O/A 8.7.232]],$BC$7:$BD$64,2,0)*R$5," ")</f>
        <v xml:space="preserve"> </v>
      </c>
      <c r="S117" s="52" t="str">
        <f>IFERROR(VLOOKUP(Women[[#This Row],[TS ZH W 8.7.23]],$AZ$7:$BA$64,2,0)*S$5," ")</f>
        <v xml:space="preserve"> </v>
      </c>
      <c r="T117" s="52" t="str">
        <f>IFERROR(VLOOKUP(Women[[#This Row],[TS BA W 12.08.23 R]],$AZ$7:$BA$64,2,0)*T$5," ")</f>
        <v xml:space="preserve"> </v>
      </c>
      <c r="U117" s="62" t="str">
        <f>IFERROR(VLOOKUP(Women[[#This Row],[TS BA O A 12.08.23 R2]],$BC$7:$BD$64,2,0)*U$5," ")</f>
        <v xml:space="preserve"> </v>
      </c>
      <c r="V117" s="62" t="str">
        <f>IFERROR(VLOOKUP(Women[[#This Row],[SM LT O A 2.9.23 R]],$BC$7:$BD$64,2,0)*V$5," ")</f>
        <v xml:space="preserve"> </v>
      </c>
      <c r="W117" s="52" t="str">
        <f>IFERROR(VLOOKUP(Women[[#This Row],[SM LT W 2.9.23 R]],$AZ$7:$BA$64,2,0)*W$5," ")</f>
        <v xml:space="preserve"> </v>
      </c>
      <c r="X117" s="62" t="str">
        <f>IFERROR(VLOOKUP(Women[[#This Row],[TS SH O 13.1.24 R]],$BC$7:$BD$64,2,0)*X$5," ")</f>
        <v xml:space="preserve"> </v>
      </c>
      <c r="Y117" s="52" t="str">
        <f>IFERROR(VLOOKUP(Women[[#This Row],[TS ZH W 6.1.242]],$AZ$7:$BA$64,2,0)*Y$5," ")</f>
        <v xml:space="preserve"> </v>
      </c>
      <c r="Z117" s="62" t="str">
        <f>IFERROR(VLOOKUP(Women[[#This Row],[TS SH O 13.1.24 R]],$BC$7:$BD$64,2,0)*Z$5," ")</f>
        <v xml:space="preserve"> </v>
      </c>
      <c r="AA117" s="52" t="str">
        <f>IFERROR(VLOOKUP(Women[[#This Row],[TS SH W 13.1.24 R]],$AZ$7:$BA$64,2,0)*AA$5," ")</f>
        <v xml:space="preserve"> </v>
      </c>
      <c r="AB117" s="62" t="str">
        <f>IFERROR(VLOOKUP(Women[[#This Row],[TS SH O 13.1.24 R]],$BC$7:$BD$64,2,0)*AB$5," ")</f>
        <v xml:space="preserve"> </v>
      </c>
      <c r="AC117">
        <v>0</v>
      </c>
      <c r="AD117">
        <v>0</v>
      </c>
      <c r="AE117">
        <v>0</v>
      </c>
      <c r="AF117" s="65"/>
      <c r="AG117" s="63"/>
      <c r="AH117" s="65"/>
      <c r="AI117" s="65"/>
      <c r="AJ117" s="63"/>
      <c r="AK117" s="65"/>
      <c r="AL117" s="65"/>
      <c r="AM117" s="63"/>
      <c r="AN117" s="63"/>
      <c r="AO117" s="65"/>
      <c r="AP117" s="65"/>
      <c r="AQ117" s="63"/>
      <c r="AR117" s="65"/>
      <c r="AS117" s="63"/>
      <c r="AT117" s="65"/>
      <c r="AU117" s="63"/>
      <c r="AV117" s="65"/>
    </row>
    <row r="118" spans="1:48">
      <c r="A118" s="53">
        <f>RANK(Women[[#This Row],[PR Punkte]],Women[PR Punkte],0)</f>
        <v>81</v>
      </c>
      <c r="B118">
        <f>IF(Women[[#This Row],[PR Rang beim letzten Turnier]]&gt;Women[[#This Row],[PR Rang]],1,IF(Women[[#This Row],[PR Rang]]=Women[[#This Row],[PR Rang beim letzten Turnier]],0,-1))</f>
        <v>0</v>
      </c>
      <c r="C118" s="53">
        <f>RANK(Women[[#This Row],[PR Punkte]],Women[PR Punkte],0)</f>
        <v>81</v>
      </c>
      <c r="D118" t="s">
        <v>595</v>
      </c>
      <c r="E118" t="s">
        <v>15</v>
      </c>
      <c r="F118" s="52">
        <f>SUM(Women[[#This Row],[PR 1]:[PR 3]])</f>
        <v>0</v>
      </c>
      <c r="G118" s="52">
        <f>LARGE(Women[[#This Row],[TS SG O 29.04.23]:[PR3]],1)</f>
        <v>0</v>
      </c>
      <c r="H118" s="52">
        <f>LARGE(Women[[#This Row],[TS SG O 29.04.23]:[PR3]],2)</f>
        <v>0</v>
      </c>
      <c r="I118" s="52">
        <f>LARGE(Women[[#This Row],[TS SG O 29.04.23]:[PR3]],3)</f>
        <v>0</v>
      </c>
      <c r="J118">
        <f t="shared" si="6"/>
        <v>81</v>
      </c>
      <c r="K118">
        <f t="shared" si="7"/>
        <v>0</v>
      </c>
      <c r="L118" s="62" t="str">
        <f>IFERROR(VLOOKUP(Women[[#This Row],[TS SG O 29.04.23 Rang]],$BC$7:$BD$64,2,0)*L$5," ")</f>
        <v xml:space="preserve"> </v>
      </c>
      <c r="M118" s="52" t="str">
        <f>IFERROR(VLOOKUP(Women[[#This Row],[TS SG W 29.04.23]],$AZ$7:$BA$64,2,0)*M$5," ")</f>
        <v xml:space="preserve"> </v>
      </c>
      <c r="N118" s="62" t="str">
        <f>IFERROR(VLOOKUP(Women[[#This Row],[TS ES O 11.06.23 Rang]],$BC$7:$BD$64,2,0)*N$5," ")</f>
        <v xml:space="preserve"> </v>
      </c>
      <c r="O118" s="62" t="str">
        <f>IFERROR(VLOOKUP(Women[[#This Row],[TS SH O 24.06.23 Rang]],$BC$7:$BD$64,2,0)*O$5," ")</f>
        <v xml:space="preserve"> </v>
      </c>
      <c r="P118" s="52" t="str">
        <f>IFERROR(VLOOKUP(Women[[#This Row],[TS SH W 24.06.232]],$AZ$7:$BA$64,2,0)*P$5," ")</f>
        <v xml:space="preserve"> </v>
      </c>
      <c r="Q118" s="62" t="str">
        <f>IFERROR(VLOOKUP(Women[[#This Row],[TS LU O/A 1.7.23 R]],$BC$7:$BD$64,2,0)*Q$5," ")</f>
        <v xml:space="preserve"> </v>
      </c>
      <c r="R118" s="62" t="str">
        <f>IFERROR(VLOOKUP(Women[[#This Row],[TS ZH O/A 8.7.232]],$BC$7:$BD$64,2,0)*R$5," ")</f>
        <v xml:space="preserve"> </v>
      </c>
      <c r="S118" s="52" t="str">
        <f>IFERROR(VLOOKUP(Women[[#This Row],[TS ZH W 8.7.23]],$AZ$7:$BA$64,2,0)*S$5," ")</f>
        <v xml:space="preserve"> </v>
      </c>
      <c r="T118" s="52" t="str">
        <f>IFERROR(VLOOKUP(Women[[#This Row],[TS BA W 12.08.23 R]],$AZ$7:$BA$64,2,0)*T$5," ")</f>
        <v xml:space="preserve"> </v>
      </c>
      <c r="U118" s="62" t="str">
        <f>IFERROR(VLOOKUP(Women[[#This Row],[TS BA O A 12.08.23 R2]],$BC$7:$BD$64,2,0)*U$5," ")</f>
        <v xml:space="preserve"> </v>
      </c>
      <c r="V118" s="62" t="str">
        <f>IFERROR(VLOOKUP(Women[[#This Row],[SM LT O A 2.9.23 R]],$BC$7:$BD$64,2,0)*V$5," ")</f>
        <v xml:space="preserve"> </v>
      </c>
      <c r="W118" s="52" t="str">
        <f>IFERROR(VLOOKUP(Women[[#This Row],[SM LT W 2.9.23 R]],$AZ$7:$BA$64,2,0)*W$5," ")</f>
        <v xml:space="preserve"> </v>
      </c>
      <c r="X118" s="62" t="str">
        <f>IFERROR(VLOOKUP(Women[[#This Row],[TS SH O 13.1.24 R]],$BC$7:$BD$64,2,0)*X$5," ")</f>
        <v xml:space="preserve"> </v>
      </c>
      <c r="Y118" s="52" t="str">
        <f>IFERROR(VLOOKUP(Women[[#This Row],[TS ZH W 6.1.242]],$AZ$7:$BA$64,2,0)*Y$5," ")</f>
        <v xml:space="preserve"> </v>
      </c>
      <c r="Z118" s="62" t="str">
        <f>IFERROR(VLOOKUP(Women[[#This Row],[TS SH O 13.1.24 R]],$BC$7:$BD$64,2,0)*Z$5," ")</f>
        <v xml:space="preserve"> </v>
      </c>
      <c r="AA118" s="52" t="str">
        <f>IFERROR(VLOOKUP(Women[[#This Row],[TS SH W 13.1.24 R]],$AZ$7:$BA$64,2,0)*AA$5," ")</f>
        <v xml:space="preserve"> </v>
      </c>
      <c r="AB118" s="62" t="str">
        <f>IFERROR(VLOOKUP(Women[[#This Row],[TS SH O 13.1.24 R]],$BC$7:$BD$64,2,0)*AB$5," ")</f>
        <v xml:space="preserve"> </v>
      </c>
      <c r="AC118">
        <v>0</v>
      </c>
      <c r="AD118">
        <v>0</v>
      </c>
      <c r="AE118">
        <v>0</v>
      </c>
      <c r="AF118" s="65"/>
      <c r="AG118" s="63"/>
      <c r="AH118" s="65"/>
      <c r="AI118" s="65"/>
      <c r="AJ118" s="63"/>
      <c r="AK118" s="65"/>
      <c r="AL118" s="65"/>
      <c r="AM118" s="63"/>
      <c r="AN118" s="63"/>
      <c r="AO118" s="65"/>
      <c r="AP118" s="65"/>
      <c r="AQ118" s="63"/>
      <c r="AR118" s="65"/>
      <c r="AS118" s="63"/>
      <c r="AT118" s="65"/>
      <c r="AU118" s="63"/>
      <c r="AV118" s="65"/>
    </row>
    <row r="119" spans="1:48">
      <c r="A119" s="53">
        <f>RANK(Women[[#This Row],[PR Punkte]],Women[PR Punkte],0)</f>
        <v>81</v>
      </c>
      <c r="B119">
        <f>IF(Women[[#This Row],[PR Rang beim letzten Turnier]]&gt;Women[[#This Row],[PR Rang]],1,IF(Women[[#This Row],[PR Rang]]=Women[[#This Row],[PR Rang beim letzten Turnier]],0,-1))</f>
        <v>0</v>
      </c>
      <c r="C119" s="53">
        <f>RANK(Women[[#This Row],[PR Punkte]],Women[PR Punkte],0)</f>
        <v>81</v>
      </c>
      <c r="D119" s="1" t="s">
        <v>547</v>
      </c>
      <c r="E119" t="s">
        <v>9</v>
      </c>
      <c r="F119" s="52">
        <f>SUM(Women[[#This Row],[PR 1]:[PR 3]])</f>
        <v>0</v>
      </c>
      <c r="G119" s="52">
        <f>LARGE(Women[[#This Row],[TS SG O 29.04.23]:[PR3]],1)</f>
        <v>0</v>
      </c>
      <c r="H119" s="52">
        <f>LARGE(Women[[#This Row],[TS SG O 29.04.23]:[PR3]],2)</f>
        <v>0</v>
      </c>
      <c r="I119" s="52">
        <f>LARGE(Women[[#This Row],[TS SG O 29.04.23]:[PR3]],3)</f>
        <v>0</v>
      </c>
      <c r="J119">
        <f t="shared" si="6"/>
        <v>81</v>
      </c>
      <c r="K119" s="52">
        <f t="shared" si="7"/>
        <v>0</v>
      </c>
      <c r="L119" s="62" t="str">
        <f>IFERROR(VLOOKUP(Women[[#This Row],[TS SG O 29.04.23 Rang]],$BC$7:$BD$64,2,0)*L$5," ")</f>
        <v xml:space="preserve"> </v>
      </c>
      <c r="M119" s="52" t="str">
        <f>IFERROR(VLOOKUP(Women[[#This Row],[TS SG W 29.04.23]],$AZ$7:$BA$64,2,0)*M$5," ")</f>
        <v xml:space="preserve"> </v>
      </c>
      <c r="N119" s="62" t="str">
        <f>IFERROR(VLOOKUP(Women[[#This Row],[TS ES O 11.06.23 Rang]],$BC$7:$BD$64,2,0)*N$5," ")</f>
        <v xml:space="preserve"> </v>
      </c>
      <c r="O119" s="62" t="str">
        <f>IFERROR(VLOOKUP(Women[[#This Row],[TS SH O 24.06.23 Rang]],$BC$7:$BD$64,2,0)*O$5," ")</f>
        <v xml:space="preserve"> </v>
      </c>
      <c r="P119" s="52" t="str">
        <f>IFERROR(VLOOKUP(Women[[#This Row],[TS SH W 24.06.232]],$AZ$7:$BA$64,2,0)*P$5," ")</f>
        <v xml:space="preserve"> </v>
      </c>
      <c r="Q119" s="62" t="str">
        <f>IFERROR(VLOOKUP(Women[[#This Row],[TS LU O/A 1.7.23 R]],$BC$7:$BD$64,2,0)*Q$5," ")</f>
        <v xml:space="preserve"> </v>
      </c>
      <c r="R119" s="62" t="str">
        <f>IFERROR(VLOOKUP(Women[[#This Row],[TS ZH O/A 8.7.232]],$BC$7:$BD$64,2,0)*R$5," ")</f>
        <v xml:space="preserve"> </v>
      </c>
      <c r="S119" s="52" t="str">
        <f>IFERROR(VLOOKUP(Women[[#This Row],[TS ZH W 8.7.23]],$AZ$7:$BA$64,2,0)*S$5," ")</f>
        <v xml:space="preserve"> </v>
      </c>
      <c r="T119" s="52" t="str">
        <f>IFERROR(VLOOKUP(Women[[#This Row],[TS BA W 12.08.23 R]],$AZ$7:$BA$64,2,0)*T$5," ")</f>
        <v xml:space="preserve"> </v>
      </c>
      <c r="U119" s="62" t="str">
        <f>IFERROR(VLOOKUP(Women[[#This Row],[TS BA O A 12.08.23 R2]],$BC$7:$BD$64,2,0)*U$5," ")</f>
        <v xml:space="preserve"> </v>
      </c>
      <c r="V119" s="62" t="str">
        <f>IFERROR(VLOOKUP(Women[[#This Row],[SM LT O A 2.9.23 R]],$BC$7:$BD$64,2,0)*V$5," ")</f>
        <v xml:space="preserve"> </v>
      </c>
      <c r="W119" s="52" t="str">
        <f>IFERROR(VLOOKUP(Women[[#This Row],[SM LT W 2.9.23 R]],$AZ$7:$BA$64,2,0)*W$5," ")</f>
        <v xml:space="preserve"> </v>
      </c>
      <c r="X119" s="62" t="str">
        <f>IFERROR(VLOOKUP(Women[[#This Row],[TS SH O 13.1.24 R]],$BC$7:$BD$64,2,0)*X$5," ")</f>
        <v xml:space="preserve"> </v>
      </c>
      <c r="Y119" s="52" t="str">
        <f>IFERROR(VLOOKUP(Women[[#This Row],[TS ZH W 6.1.242]],$AZ$7:$BA$64,2,0)*Y$5," ")</f>
        <v xml:space="preserve"> </v>
      </c>
      <c r="Z119" s="62" t="str">
        <f>IFERROR(VLOOKUP(Women[[#This Row],[TS SH O 13.1.24 R]],$BC$7:$BD$64,2,0)*Z$5," ")</f>
        <v xml:space="preserve"> </v>
      </c>
      <c r="AA119" s="52" t="str">
        <f>IFERROR(VLOOKUP(Women[[#This Row],[TS SH W 13.1.24 R]],$AZ$7:$BA$64,2,0)*AA$5," ")</f>
        <v xml:space="preserve"> </v>
      </c>
      <c r="AB119" s="62" t="str">
        <f>IFERROR(VLOOKUP(Women[[#This Row],[TS SH O 13.1.24 R]],$BC$7:$BD$64,2,0)*AB$5," ")</f>
        <v xml:space="preserve"> </v>
      </c>
      <c r="AC119" s="107">
        <v>0</v>
      </c>
      <c r="AD119" s="107">
        <v>0</v>
      </c>
      <c r="AE119" s="107">
        <v>0</v>
      </c>
      <c r="AF119" s="65"/>
      <c r="AG119" s="63"/>
      <c r="AH119" s="65"/>
      <c r="AI119" s="65"/>
      <c r="AJ119" s="63"/>
      <c r="AK119" s="65"/>
      <c r="AL119" s="65"/>
      <c r="AM119" s="63"/>
      <c r="AN119" s="63"/>
      <c r="AO119" s="65"/>
      <c r="AP119" s="65"/>
      <c r="AQ119" s="63"/>
      <c r="AR119" s="65"/>
      <c r="AS119" s="63"/>
      <c r="AT119" s="65"/>
      <c r="AU119" s="63"/>
      <c r="AV119" s="65"/>
    </row>
    <row r="120" spans="1:48">
      <c r="A120" s="53">
        <f>RANK(Women[[#This Row],[PR Punkte]],Women[PR Punkte],0)</f>
        <v>81</v>
      </c>
      <c r="B120">
        <f>IF(Women[[#This Row],[PR Rang beim letzten Turnier]]&gt;Women[[#This Row],[PR Rang]],1,IF(Women[[#This Row],[PR Rang]]=Women[[#This Row],[PR Rang beim letzten Turnier]],0,-1))</f>
        <v>0</v>
      </c>
      <c r="C120" s="53">
        <f>RANK(Women[[#This Row],[PR Punkte]],Women[PR Punkte],0)</f>
        <v>81</v>
      </c>
      <c r="D120" s="6" t="s">
        <v>417</v>
      </c>
      <c r="E120" s="6" t="s">
        <v>15</v>
      </c>
      <c r="F120" s="52">
        <f>SUM(Women[[#This Row],[PR 1]:[PR 3]])</f>
        <v>0</v>
      </c>
      <c r="G120" s="52">
        <f>LARGE(Women[[#This Row],[TS SG O 29.04.23]:[PR3]],1)</f>
        <v>0</v>
      </c>
      <c r="H120" s="52">
        <f>LARGE(Women[[#This Row],[TS SG O 29.04.23]:[PR3]],2)</f>
        <v>0</v>
      </c>
      <c r="I120" s="52">
        <f>LARGE(Women[[#This Row],[TS SG O 29.04.23]:[PR3]],3)</f>
        <v>0</v>
      </c>
      <c r="J120">
        <f t="shared" si="6"/>
        <v>81</v>
      </c>
      <c r="K120" s="52">
        <f t="shared" si="7"/>
        <v>0</v>
      </c>
      <c r="L120" s="62" t="str">
        <f>IFERROR(VLOOKUP(Women[[#This Row],[TS SG O 29.04.23 Rang]],$BC$7:$BD$64,2,0)*L$5," ")</f>
        <v xml:space="preserve"> </v>
      </c>
      <c r="M120" s="52" t="str">
        <f>IFERROR(VLOOKUP(Women[[#This Row],[TS SG W 29.04.23]],$AZ$7:$BA$64,2,0)*M$5," ")</f>
        <v xml:space="preserve"> </v>
      </c>
      <c r="N120" s="62" t="str">
        <f>IFERROR(VLOOKUP(Women[[#This Row],[TS ES O 11.06.23 Rang]],$BC$7:$BD$64,2,0)*N$5," ")</f>
        <v xml:space="preserve"> </v>
      </c>
      <c r="O120" s="62" t="str">
        <f>IFERROR(VLOOKUP(Women[[#This Row],[TS SH O 24.06.23 Rang]],$BC$7:$BD$64,2,0)*O$5," ")</f>
        <v xml:space="preserve"> </v>
      </c>
      <c r="P120" s="52" t="str">
        <f>IFERROR(VLOOKUP(Women[[#This Row],[TS SH W 24.06.232]],$AZ$7:$BA$64,2,0)*P$5," ")</f>
        <v xml:space="preserve"> </v>
      </c>
      <c r="Q120" s="62" t="str">
        <f>IFERROR(VLOOKUP(Women[[#This Row],[TS LU O/A 1.7.23 R]],$BC$7:$BD$64,2,0)*Q$5," ")</f>
        <v xml:space="preserve"> </v>
      </c>
      <c r="R120" s="62" t="str">
        <f>IFERROR(VLOOKUP(Women[[#This Row],[TS ZH O/A 8.7.232]],$BC$7:$BD$64,2,0)*R$5," ")</f>
        <v xml:space="preserve"> </v>
      </c>
      <c r="S120" s="52" t="str">
        <f>IFERROR(VLOOKUP(Women[[#This Row],[TS ZH W 8.7.23]],$AZ$7:$BA$64,2,0)*S$5," ")</f>
        <v xml:space="preserve"> </v>
      </c>
      <c r="T120" s="52" t="str">
        <f>IFERROR(VLOOKUP(Women[[#This Row],[TS BA W 12.08.23 R]],$AZ$7:$BA$64,2,0)*T$5," ")</f>
        <v xml:space="preserve"> </v>
      </c>
      <c r="U120" s="62" t="str">
        <f>IFERROR(VLOOKUP(Women[[#This Row],[TS BA O A 12.08.23 R2]],$BC$7:$BD$64,2,0)*U$5," ")</f>
        <v xml:space="preserve"> </v>
      </c>
      <c r="V120" s="62" t="str">
        <f>IFERROR(VLOOKUP(Women[[#This Row],[SM LT O A 2.9.23 R]],$BC$7:$BD$64,2,0)*V$5," ")</f>
        <v xml:space="preserve"> </v>
      </c>
      <c r="W120" s="52" t="str">
        <f>IFERROR(VLOOKUP(Women[[#This Row],[SM LT W 2.9.23 R]],$AZ$7:$BA$64,2,0)*W$5," ")</f>
        <v xml:space="preserve"> </v>
      </c>
      <c r="X120" s="62" t="str">
        <f>IFERROR(VLOOKUP(Women[[#This Row],[TS SH O 13.1.24 R]],$BC$7:$BD$64,2,0)*X$5," ")</f>
        <v xml:space="preserve"> </v>
      </c>
      <c r="Y120" s="52" t="str">
        <f>IFERROR(VLOOKUP(Women[[#This Row],[TS ZH W 6.1.242]],$AZ$7:$BA$64,2,0)*Y$5," ")</f>
        <v xml:space="preserve"> </v>
      </c>
      <c r="Z120" s="62" t="str">
        <f>IFERROR(VLOOKUP(Women[[#This Row],[TS SH O 13.1.24 R]],$BC$7:$BD$64,2,0)*Z$5," ")</f>
        <v xml:space="preserve"> </v>
      </c>
      <c r="AA120" s="52" t="str">
        <f>IFERROR(VLOOKUP(Women[[#This Row],[TS SH W 13.1.24 R]],$AZ$7:$BA$64,2,0)*AA$5," ")</f>
        <v xml:space="preserve"> </v>
      </c>
      <c r="AB120" s="62" t="str">
        <f>IFERROR(VLOOKUP(Women[[#This Row],[TS SH O 13.1.24 R]],$BC$7:$BD$64,2,0)*AB$5," ")</f>
        <v xml:space="preserve"> </v>
      </c>
      <c r="AC120">
        <v>0</v>
      </c>
      <c r="AD120">
        <v>0</v>
      </c>
      <c r="AE120">
        <v>0</v>
      </c>
      <c r="AF120" s="65"/>
      <c r="AG120" s="63"/>
      <c r="AH120" s="65"/>
      <c r="AI120" s="65"/>
      <c r="AJ120" s="63"/>
      <c r="AK120" s="65"/>
      <c r="AL120" s="65"/>
      <c r="AM120" s="63"/>
      <c r="AN120" s="63"/>
      <c r="AO120" s="65"/>
      <c r="AP120" s="65"/>
      <c r="AQ120" s="63"/>
      <c r="AR120" s="65"/>
      <c r="AS120" s="63"/>
      <c r="AT120" s="65"/>
      <c r="AU120" s="63"/>
      <c r="AV120" s="65"/>
    </row>
    <row r="121" spans="1:48">
      <c r="A121" s="112">
        <f>RANK(Women[[#This Row],[PR Punkte]],Women[PR Punkte],0)</f>
        <v>81</v>
      </c>
      <c r="B121" s="111">
        <f>IF(Women[[#This Row],[PR Rang beim letzten Turnier]]&gt;Women[[#This Row],[PR Rang]],1,IF(Women[[#This Row],[PR Rang]]=Women[[#This Row],[PR Rang beim letzten Turnier]],0,-1))</f>
        <v>0</v>
      </c>
      <c r="C121" s="112">
        <f>RANK(Women[[#This Row],[PR Punkte]],Women[PR Punkte],0)</f>
        <v>81</v>
      </c>
      <c r="D121" s="111" t="s">
        <v>576</v>
      </c>
      <c r="E121" t="s">
        <v>10</v>
      </c>
      <c r="F121" s="114">
        <f>SUM(Women[[#This Row],[PR 1]:[PR 3]])</f>
        <v>0</v>
      </c>
      <c r="G121" s="52">
        <f>LARGE(Women[[#This Row],[TS SG O 29.04.23]:[PR3]],1)</f>
        <v>0</v>
      </c>
      <c r="H121" s="52">
        <f>LARGE(Women[[#This Row],[TS SG O 29.04.23]:[PR3]],2)</f>
        <v>0</v>
      </c>
      <c r="I121" s="52">
        <f>LARGE(Women[[#This Row],[TS SG O 29.04.23]:[PR3]],3)</f>
        <v>0</v>
      </c>
      <c r="J121">
        <f t="shared" si="6"/>
        <v>81</v>
      </c>
      <c r="K121" s="111">
        <f t="shared" si="7"/>
        <v>0</v>
      </c>
      <c r="L121" s="62" t="str">
        <f>IFERROR(VLOOKUP(Women[[#This Row],[TS SG O 29.04.23 Rang]],$BC$7:$BD$64,2,0)*L$5," ")</f>
        <v xml:space="preserve"> </v>
      </c>
      <c r="M121" s="52" t="str">
        <f>IFERROR(VLOOKUP(Women[[#This Row],[TS SG W 29.04.23]],$AZ$7:$BA$64,2,0)*M$5," ")</f>
        <v xml:space="preserve"> </v>
      </c>
      <c r="N121" s="62" t="str">
        <f>IFERROR(VLOOKUP(Women[[#This Row],[TS ES O 11.06.23 Rang]],$BC$7:$BD$64,2,0)*N$5," ")</f>
        <v xml:space="preserve"> </v>
      </c>
      <c r="O121" s="62" t="str">
        <f>IFERROR(VLOOKUP(Women[[#This Row],[TS SH O 24.06.23 Rang]],$BC$7:$BD$64,2,0)*O$5," ")</f>
        <v xml:space="preserve"> </v>
      </c>
      <c r="P121" s="52" t="str">
        <f>IFERROR(VLOOKUP(Women[[#This Row],[TS SH W 24.06.232]],$AZ$7:$BA$64,2,0)*P$5," ")</f>
        <v xml:space="preserve"> </v>
      </c>
      <c r="Q121" s="62" t="str">
        <f>IFERROR(VLOOKUP(Women[[#This Row],[TS LU O/A 1.7.23 R]],$BC$7:$BD$64,2,0)*Q$5," ")</f>
        <v xml:space="preserve"> </v>
      </c>
      <c r="R121" s="62" t="str">
        <f>IFERROR(VLOOKUP(Women[[#This Row],[TS ZH O/A 8.7.232]],$BC$7:$BD$64,2,0)*R$5," ")</f>
        <v xml:space="preserve"> </v>
      </c>
      <c r="S121" s="52" t="str">
        <f>IFERROR(VLOOKUP(Women[[#This Row],[TS ZH W 8.7.23]],$AZ$7:$BA$64,2,0)*S$5," ")</f>
        <v xml:space="preserve"> </v>
      </c>
      <c r="T121" s="52" t="str">
        <f>IFERROR(VLOOKUP(Women[[#This Row],[TS BA W 12.08.23 R]],$AZ$7:$BA$64,2,0)*T$5," ")</f>
        <v xml:space="preserve"> </v>
      </c>
      <c r="U121" s="62" t="str">
        <f>IFERROR(VLOOKUP(Women[[#This Row],[TS BA O A 12.08.23 R2]],$BC$7:$BD$64,2,0)*U$5," ")</f>
        <v xml:space="preserve"> </v>
      </c>
      <c r="V121" s="62" t="str">
        <f>IFERROR(VLOOKUP(Women[[#This Row],[SM LT O A 2.9.23 R]],$BC$7:$BD$64,2,0)*V$5," ")</f>
        <v xml:space="preserve"> </v>
      </c>
      <c r="W121" s="52" t="str">
        <f>IFERROR(VLOOKUP(Women[[#This Row],[SM LT W 2.9.23 R]],$AZ$7:$BA$64,2,0)*W$5," ")</f>
        <v xml:space="preserve"> </v>
      </c>
      <c r="X121" s="62" t="str">
        <f>IFERROR(VLOOKUP(Women[[#This Row],[TS SH O 13.1.24 R]],$BC$7:$BD$64,2,0)*X$5," ")</f>
        <v xml:space="preserve"> </v>
      </c>
      <c r="Y121" s="52" t="str">
        <f>IFERROR(VLOOKUP(Women[[#This Row],[TS ZH W 6.1.242]],$AZ$7:$BA$64,2,0)*Y$5," ")</f>
        <v xml:space="preserve"> </v>
      </c>
      <c r="Z121" s="62" t="str">
        <f>IFERROR(VLOOKUP(Women[[#This Row],[TS SH O 13.1.24 R]],$BC$7:$BD$64,2,0)*Z$5," ")</f>
        <v xml:space="preserve"> </v>
      </c>
      <c r="AA121" s="52" t="str">
        <f>IFERROR(VLOOKUP(Women[[#This Row],[TS SH W 13.1.24 R]],$AZ$7:$BA$64,2,0)*AA$5," ")</f>
        <v xml:space="preserve"> </v>
      </c>
      <c r="AB121" s="62" t="str">
        <f>IFERROR(VLOOKUP(Women[[#This Row],[TS SH O 13.1.24 R]],$BC$7:$BD$64,2,0)*AB$5," ")</f>
        <v xml:space="preserve"> </v>
      </c>
      <c r="AC121" s="107">
        <v>0</v>
      </c>
      <c r="AD121" s="107">
        <v>0</v>
      </c>
      <c r="AE121" s="107">
        <v>0</v>
      </c>
      <c r="AF121" s="65"/>
      <c r="AG121" s="63"/>
      <c r="AH121" s="65"/>
      <c r="AI121" s="65"/>
      <c r="AJ121" s="63"/>
      <c r="AK121" s="65"/>
      <c r="AL121" s="65"/>
      <c r="AM121" s="63"/>
      <c r="AN121" s="63"/>
      <c r="AO121" s="65"/>
      <c r="AP121" s="65"/>
      <c r="AQ121" s="63"/>
      <c r="AR121" s="65"/>
      <c r="AS121" s="63"/>
      <c r="AT121" s="65"/>
      <c r="AU121" s="63"/>
      <c r="AV121" s="65"/>
    </row>
    <row r="122" spans="1:48">
      <c r="A122" s="53">
        <f>RANK(Women[[#This Row],[PR Punkte]],Women[PR Punkte],0)</f>
        <v>81</v>
      </c>
      <c r="B122">
        <f>IF(Women[[#This Row],[PR Rang beim letzten Turnier]]&gt;Women[[#This Row],[PR Rang]],1,IF(Women[[#This Row],[PR Rang]]=Women[[#This Row],[PR Rang beim letzten Turnier]],0,-1))</f>
        <v>0</v>
      </c>
      <c r="C122" s="53">
        <f>RANK(Women[[#This Row],[PR Punkte]],Women[PR Punkte],0)</f>
        <v>81</v>
      </c>
      <c r="D122" s="1" t="s">
        <v>272</v>
      </c>
      <c r="E122" s="1" t="s">
        <v>0</v>
      </c>
      <c r="F122" s="52">
        <f>SUM(Women[[#This Row],[PR 1]:[PR 3]])</f>
        <v>0</v>
      </c>
      <c r="G122" s="52">
        <f>LARGE(Women[[#This Row],[TS SG O 29.04.23]:[PR3]],1)</f>
        <v>0</v>
      </c>
      <c r="H122" s="52">
        <f>LARGE(Women[[#This Row],[TS SG O 29.04.23]:[PR3]],2)</f>
        <v>0</v>
      </c>
      <c r="I122" s="52">
        <f>LARGE(Women[[#This Row],[TS SG O 29.04.23]:[PR3]],3)</f>
        <v>0</v>
      </c>
      <c r="J122" s="1">
        <f t="shared" si="6"/>
        <v>81</v>
      </c>
      <c r="K122" s="52">
        <f t="shared" si="7"/>
        <v>0</v>
      </c>
      <c r="L122" s="62" t="str">
        <f>IFERROR(VLOOKUP(Women[[#This Row],[TS SG O 29.04.23 Rang]],$BC$7:$BD$64,2,0)*L$5," ")</f>
        <v xml:space="preserve"> </v>
      </c>
      <c r="M122" s="52" t="str">
        <f>IFERROR(VLOOKUP(Women[[#This Row],[TS SG W 29.04.23]],$AZ$7:$BA$64,2,0)*M$5," ")</f>
        <v xml:space="preserve"> </v>
      </c>
      <c r="N122" s="62" t="str">
        <f>IFERROR(VLOOKUP(Women[[#This Row],[TS ES O 11.06.23 Rang]],$BC$7:$BD$64,2,0)*N$5," ")</f>
        <v xml:space="preserve"> </v>
      </c>
      <c r="O122" s="62" t="str">
        <f>IFERROR(VLOOKUP(Women[[#This Row],[TS SH O 24.06.23 Rang]],$BC$7:$BD$64,2,0)*O$5," ")</f>
        <v xml:space="preserve"> </v>
      </c>
      <c r="P122" s="52" t="str">
        <f>IFERROR(VLOOKUP(Women[[#This Row],[TS SH W 24.06.232]],$AZ$7:$BA$64,2,0)*P$5," ")</f>
        <v xml:space="preserve"> </v>
      </c>
      <c r="Q122" s="62" t="str">
        <f>IFERROR(VLOOKUP(Women[[#This Row],[TS LU O/A 1.7.23 R]],$BC$7:$BD$64,2,0)*Q$5," ")</f>
        <v xml:space="preserve"> </v>
      </c>
      <c r="R122" s="62" t="str">
        <f>IFERROR(VLOOKUP(Women[[#This Row],[TS ZH O/A 8.7.232]],$BC$7:$BD$64,2,0)*R$5," ")</f>
        <v xml:space="preserve"> </v>
      </c>
      <c r="S122" s="52" t="str">
        <f>IFERROR(VLOOKUP(Women[[#This Row],[TS ZH W 8.7.23]],$AZ$7:$BA$64,2,0)*S$5," ")</f>
        <v xml:space="preserve"> </v>
      </c>
      <c r="T122" s="52" t="str">
        <f>IFERROR(VLOOKUP(Women[[#This Row],[TS BA W 12.08.23 R]],$AZ$7:$BA$64,2,0)*T$5," ")</f>
        <v xml:space="preserve"> </v>
      </c>
      <c r="U122" s="62" t="str">
        <f>IFERROR(VLOOKUP(Women[[#This Row],[TS BA O A 12.08.23 R2]],$BC$7:$BD$64,2,0)*U$5," ")</f>
        <v xml:space="preserve"> </v>
      </c>
      <c r="V122" s="62" t="str">
        <f>IFERROR(VLOOKUP(Women[[#This Row],[SM LT O A 2.9.23 R]],$BC$7:$BD$64,2,0)*V$5," ")</f>
        <v xml:space="preserve"> </v>
      </c>
      <c r="W122" s="52" t="str">
        <f>IFERROR(VLOOKUP(Women[[#This Row],[SM LT W 2.9.23 R]],$AZ$7:$BA$64,2,0)*W$5," ")</f>
        <v xml:space="preserve"> </v>
      </c>
      <c r="X122" s="62" t="str">
        <f>IFERROR(VLOOKUP(Women[[#This Row],[TS SH O 13.1.24 R]],$BC$7:$BD$64,2,0)*X$5," ")</f>
        <v xml:space="preserve"> </v>
      </c>
      <c r="Y122" s="52" t="str">
        <f>IFERROR(VLOOKUP(Women[[#This Row],[TS ZH W 6.1.242]],$AZ$7:$BA$64,2,0)*Y$5," ")</f>
        <v xml:space="preserve"> </v>
      </c>
      <c r="Z122" s="62" t="str">
        <f>IFERROR(VLOOKUP(Women[[#This Row],[TS SH O 13.1.24 R]],$BC$7:$BD$64,2,0)*Z$5," ")</f>
        <v xml:space="preserve"> </v>
      </c>
      <c r="AA122" s="52" t="str">
        <f>IFERROR(VLOOKUP(Women[[#This Row],[TS SH W 13.1.24 R]],$AZ$7:$BA$64,2,0)*AA$5," ")</f>
        <v xml:space="preserve"> </v>
      </c>
      <c r="AB122" s="62" t="str">
        <f>IFERROR(VLOOKUP(Women[[#This Row],[TS SH O 13.1.24 R]],$BC$7:$BD$64,2,0)*AB$5," ")</f>
        <v xml:space="preserve"> </v>
      </c>
      <c r="AC122">
        <v>0</v>
      </c>
      <c r="AD122">
        <v>0</v>
      </c>
      <c r="AE122">
        <v>0</v>
      </c>
      <c r="AF122" s="65"/>
      <c r="AG122" s="63"/>
      <c r="AH122" s="65"/>
      <c r="AI122" s="65"/>
      <c r="AJ122" s="63"/>
      <c r="AK122" s="65"/>
      <c r="AL122" s="65"/>
      <c r="AM122" s="63"/>
      <c r="AN122" s="63"/>
      <c r="AO122" s="65"/>
      <c r="AP122" s="65"/>
      <c r="AQ122" s="63"/>
      <c r="AR122" s="65"/>
      <c r="AS122" s="63"/>
      <c r="AT122" s="65"/>
      <c r="AU122" s="63"/>
      <c r="AV122" s="65"/>
    </row>
    <row r="123" spans="1:48">
      <c r="A123" s="53">
        <f>RANK(Women[[#This Row],[PR Punkte]],Women[PR Punkte],0)</f>
        <v>81</v>
      </c>
      <c r="B123">
        <f>IF(Women[[#This Row],[PR Rang beim letzten Turnier]]&gt;Women[[#This Row],[PR Rang]],1,IF(Women[[#This Row],[PR Rang]]=Women[[#This Row],[PR Rang beim letzten Turnier]],0,-1))</f>
        <v>0</v>
      </c>
      <c r="C123" s="53">
        <f>RANK(Women[[#This Row],[PR Punkte]],Women[PR Punkte],0)</f>
        <v>81</v>
      </c>
      <c r="D123" s="7" t="s">
        <v>384</v>
      </c>
      <c r="E123" t="s">
        <v>0</v>
      </c>
      <c r="F123" s="52">
        <f>SUM(Women[[#This Row],[PR 1]:[PR 3]])</f>
        <v>0</v>
      </c>
      <c r="G123" s="52">
        <f>LARGE(Women[[#This Row],[TS SG O 29.04.23]:[PR3]],1)</f>
        <v>0</v>
      </c>
      <c r="H123" s="52">
        <f>LARGE(Women[[#This Row],[TS SG O 29.04.23]:[PR3]],2)</f>
        <v>0</v>
      </c>
      <c r="I123" s="52">
        <f>LARGE(Women[[#This Row],[TS SG O 29.04.23]:[PR3]],3)</f>
        <v>0</v>
      </c>
      <c r="J123">
        <f t="shared" si="6"/>
        <v>81</v>
      </c>
      <c r="K123" s="52">
        <f t="shared" si="7"/>
        <v>0</v>
      </c>
      <c r="L123" s="62" t="str">
        <f>IFERROR(VLOOKUP(Women[[#This Row],[TS SG O 29.04.23 Rang]],$BC$7:$BD$64,2,0)*L$5," ")</f>
        <v xml:space="preserve"> </v>
      </c>
      <c r="M123" s="52" t="str">
        <f>IFERROR(VLOOKUP(Women[[#This Row],[TS SG W 29.04.23]],$AZ$7:$BA$64,2,0)*M$5," ")</f>
        <v xml:space="preserve"> </v>
      </c>
      <c r="N123" s="62" t="str">
        <f>IFERROR(VLOOKUP(Women[[#This Row],[TS ES O 11.06.23 Rang]],$BC$7:$BD$64,2,0)*N$5," ")</f>
        <v xml:space="preserve"> </v>
      </c>
      <c r="O123" s="62" t="str">
        <f>IFERROR(VLOOKUP(Women[[#This Row],[TS SH O 24.06.23 Rang]],$BC$7:$BD$64,2,0)*O$5," ")</f>
        <v xml:space="preserve"> </v>
      </c>
      <c r="P123" s="52" t="str">
        <f>IFERROR(VLOOKUP(Women[[#This Row],[TS SH W 24.06.232]],$AZ$7:$BA$64,2,0)*P$5," ")</f>
        <v xml:space="preserve"> </v>
      </c>
      <c r="Q123" s="62" t="str">
        <f>IFERROR(VLOOKUP(Women[[#This Row],[TS LU O/A 1.7.23 R]],$BC$7:$BD$64,2,0)*Q$5," ")</f>
        <v xml:space="preserve"> </v>
      </c>
      <c r="R123" s="62" t="str">
        <f>IFERROR(VLOOKUP(Women[[#This Row],[TS ZH O/A 8.7.232]],$BC$7:$BD$64,2,0)*R$5," ")</f>
        <v xml:space="preserve"> </v>
      </c>
      <c r="S123" s="52" t="str">
        <f>IFERROR(VLOOKUP(Women[[#This Row],[TS ZH W 8.7.23]],$AZ$7:$BA$64,2,0)*S$5," ")</f>
        <v xml:space="preserve"> </v>
      </c>
      <c r="T123" s="52" t="str">
        <f>IFERROR(VLOOKUP(Women[[#This Row],[TS BA W 12.08.23 R]],$AZ$7:$BA$64,2,0)*T$5," ")</f>
        <v xml:space="preserve"> </v>
      </c>
      <c r="U123" s="62" t="str">
        <f>IFERROR(VLOOKUP(Women[[#This Row],[TS BA O A 12.08.23 R2]],$BC$7:$BD$64,2,0)*U$5," ")</f>
        <v xml:space="preserve"> </v>
      </c>
      <c r="V123" s="62" t="str">
        <f>IFERROR(VLOOKUP(Women[[#This Row],[SM LT O A 2.9.23 R]],$BC$7:$BD$64,2,0)*V$5," ")</f>
        <v xml:space="preserve"> </v>
      </c>
      <c r="W123" s="52" t="str">
        <f>IFERROR(VLOOKUP(Women[[#This Row],[SM LT W 2.9.23 R]],$AZ$7:$BA$64,2,0)*W$5," ")</f>
        <v xml:space="preserve"> </v>
      </c>
      <c r="X123" s="62" t="str">
        <f>IFERROR(VLOOKUP(Women[[#This Row],[TS SH O 13.1.24 R]],$BC$7:$BD$64,2,0)*X$5," ")</f>
        <v xml:space="preserve"> </v>
      </c>
      <c r="Y123" s="52" t="str">
        <f>IFERROR(VLOOKUP(Women[[#This Row],[TS ZH W 6.1.242]],$AZ$7:$BA$64,2,0)*Y$5," ")</f>
        <v xml:space="preserve"> </v>
      </c>
      <c r="Z123" s="62" t="str">
        <f>IFERROR(VLOOKUP(Women[[#This Row],[TS SH O 13.1.24 R]],$BC$7:$BD$64,2,0)*Z$5," ")</f>
        <v xml:space="preserve"> </v>
      </c>
      <c r="AA123" s="52" t="str">
        <f>IFERROR(VLOOKUP(Women[[#This Row],[TS SH W 13.1.24 R]],$AZ$7:$BA$64,2,0)*AA$5," ")</f>
        <v xml:space="preserve"> </v>
      </c>
      <c r="AB123" s="62" t="str">
        <f>IFERROR(VLOOKUP(Women[[#This Row],[TS SH O 13.1.24 R]],$BC$7:$BD$64,2,0)*AB$5," ")</f>
        <v xml:space="preserve"> </v>
      </c>
      <c r="AC123">
        <v>0</v>
      </c>
      <c r="AD123">
        <v>0</v>
      </c>
      <c r="AE123">
        <v>0</v>
      </c>
      <c r="AF123" s="65"/>
      <c r="AG123" s="63"/>
      <c r="AH123" s="65"/>
      <c r="AI123" s="65"/>
      <c r="AJ123" s="63"/>
      <c r="AK123" s="65"/>
      <c r="AL123" s="65"/>
      <c r="AM123" s="63"/>
      <c r="AN123" s="63"/>
      <c r="AO123" s="65"/>
      <c r="AP123" s="65"/>
      <c r="AQ123" s="63"/>
      <c r="AR123" s="65"/>
      <c r="AS123" s="63"/>
      <c r="AT123" s="65"/>
      <c r="AU123" s="63"/>
      <c r="AV123" s="65"/>
    </row>
    <row r="124" spans="1:48">
      <c r="A124" s="53">
        <f>RANK(Women[[#This Row],[PR Punkte]],Women[PR Punkte],0)</f>
        <v>81</v>
      </c>
      <c r="B124">
        <f>IF(Women[[#This Row],[PR Rang beim letzten Turnier]]&gt;Women[[#This Row],[PR Rang]],1,IF(Women[[#This Row],[PR Rang]]=Women[[#This Row],[PR Rang beim letzten Turnier]],0,-1))</f>
        <v>0</v>
      </c>
      <c r="C124" s="53">
        <f>RANK(Women[[#This Row],[PR Punkte]],Women[PR Punkte],0)</f>
        <v>81</v>
      </c>
      <c r="D124" s="7" t="s">
        <v>122</v>
      </c>
      <c r="E124" t="s">
        <v>16</v>
      </c>
      <c r="F124" s="52">
        <f>SUM(Women[[#This Row],[PR 1]:[PR 3]])</f>
        <v>0</v>
      </c>
      <c r="G124" s="52">
        <f>LARGE(Women[[#This Row],[TS SG O 29.04.23]:[PR3]],1)</f>
        <v>0</v>
      </c>
      <c r="H124" s="52">
        <f>LARGE(Women[[#This Row],[TS SG O 29.04.23]:[PR3]],2)</f>
        <v>0</v>
      </c>
      <c r="I124" s="52">
        <f>LARGE(Women[[#This Row],[TS SG O 29.04.23]:[PR3]],3)</f>
        <v>0</v>
      </c>
      <c r="J124">
        <f t="shared" si="6"/>
        <v>81</v>
      </c>
      <c r="K124" s="52">
        <f t="shared" si="7"/>
        <v>0</v>
      </c>
      <c r="L124" s="62" t="str">
        <f>IFERROR(VLOOKUP(Women[[#This Row],[TS SG O 29.04.23 Rang]],$BC$7:$BD$64,2,0)*L$5," ")</f>
        <v xml:space="preserve"> </v>
      </c>
      <c r="M124" s="52" t="str">
        <f>IFERROR(VLOOKUP(Women[[#This Row],[TS SG W 29.04.23]],$AZ$7:$BA$64,2,0)*M$5," ")</f>
        <v xml:space="preserve"> </v>
      </c>
      <c r="N124" s="62" t="str">
        <f>IFERROR(VLOOKUP(Women[[#This Row],[TS ES O 11.06.23 Rang]],$BC$7:$BD$64,2,0)*N$5," ")</f>
        <v xml:space="preserve"> </v>
      </c>
      <c r="O124" s="62" t="str">
        <f>IFERROR(VLOOKUP(Women[[#This Row],[TS SH O 24.06.23 Rang]],$BC$7:$BD$64,2,0)*O$5," ")</f>
        <v xml:space="preserve"> </v>
      </c>
      <c r="P124" s="52" t="str">
        <f>IFERROR(VLOOKUP(Women[[#This Row],[TS SH W 24.06.232]],$AZ$7:$BA$64,2,0)*P$5," ")</f>
        <v xml:space="preserve"> </v>
      </c>
      <c r="Q124" s="62" t="str">
        <f>IFERROR(VLOOKUP(Women[[#This Row],[TS LU O/A 1.7.23 R]],$BC$7:$BD$64,2,0)*Q$5," ")</f>
        <v xml:space="preserve"> </v>
      </c>
      <c r="R124" s="62" t="str">
        <f>IFERROR(VLOOKUP(Women[[#This Row],[TS ZH O/A 8.7.232]],$BC$7:$BD$64,2,0)*R$5," ")</f>
        <v xml:space="preserve"> </v>
      </c>
      <c r="S124" s="52" t="str">
        <f>IFERROR(VLOOKUP(Women[[#This Row],[TS ZH W 8.7.23]],$AZ$7:$BA$64,2,0)*S$5," ")</f>
        <v xml:space="preserve"> </v>
      </c>
      <c r="T124" s="52" t="str">
        <f>IFERROR(VLOOKUP(Women[[#This Row],[TS BA W 12.08.23 R]],$AZ$7:$BA$64,2,0)*T$5," ")</f>
        <v xml:space="preserve"> </v>
      </c>
      <c r="U124" s="62" t="str">
        <f>IFERROR(VLOOKUP(Women[[#This Row],[TS BA O A 12.08.23 R2]],$BC$7:$BD$64,2,0)*U$5," ")</f>
        <v xml:space="preserve"> </v>
      </c>
      <c r="V124" s="62" t="str">
        <f>IFERROR(VLOOKUP(Women[[#This Row],[SM LT O A 2.9.23 R]],$BC$7:$BD$64,2,0)*V$5," ")</f>
        <v xml:space="preserve"> </v>
      </c>
      <c r="W124" s="52" t="str">
        <f>IFERROR(VLOOKUP(Women[[#This Row],[SM LT W 2.9.23 R]],$AZ$7:$BA$64,2,0)*W$5," ")</f>
        <v xml:space="preserve"> </v>
      </c>
      <c r="X124" s="62" t="str">
        <f>IFERROR(VLOOKUP(Women[[#This Row],[TS SH O 13.1.24 R]],$BC$7:$BD$64,2,0)*X$5," ")</f>
        <v xml:space="preserve"> </v>
      </c>
      <c r="Y124" s="52" t="str">
        <f>IFERROR(VLOOKUP(Women[[#This Row],[TS ZH W 6.1.242]],$AZ$7:$BA$64,2,0)*Y$5," ")</f>
        <v xml:space="preserve"> </v>
      </c>
      <c r="Z124" s="62" t="str">
        <f>IFERROR(VLOOKUP(Women[[#This Row],[TS SH O 13.1.24 R]],$BC$7:$BD$64,2,0)*Z$5," ")</f>
        <v xml:space="preserve"> </v>
      </c>
      <c r="AA124" s="52" t="str">
        <f>IFERROR(VLOOKUP(Women[[#This Row],[TS SH W 13.1.24 R]],$AZ$7:$BA$64,2,0)*AA$5," ")</f>
        <v xml:space="preserve"> </v>
      </c>
      <c r="AB124" s="62" t="str">
        <f>IFERROR(VLOOKUP(Women[[#This Row],[TS SH O 13.1.24 R]],$BC$7:$BD$64,2,0)*AB$5," ")</f>
        <v xml:space="preserve"> </v>
      </c>
      <c r="AC124">
        <v>0</v>
      </c>
      <c r="AD124">
        <v>0</v>
      </c>
      <c r="AE124">
        <v>0</v>
      </c>
      <c r="AF124" s="65"/>
      <c r="AG124" s="63"/>
      <c r="AH124" s="65"/>
      <c r="AI124" s="65"/>
      <c r="AJ124" s="63"/>
      <c r="AK124" s="65"/>
      <c r="AL124" s="65"/>
      <c r="AM124" s="63"/>
      <c r="AN124" s="63"/>
      <c r="AO124" s="65"/>
      <c r="AP124" s="65"/>
      <c r="AQ124" s="63"/>
      <c r="AR124" s="65"/>
      <c r="AS124" s="63"/>
      <c r="AT124" s="65"/>
      <c r="AU124" s="63"/>
      <c r="AV124" s="65"/>
    </row>
    <row r="125" spans="1:48">
      <c r="A125" s="112">
        <f>RANK(Women[[#This Row],[PR Punkte]],Women[PR Punkte],0)</f>
        <v>81</v>
      </c>
      <c r="B125" s="111">
        <f>IF(Women[[#This Row],[PR Rang beim letzten Turnier]]&gt;Women[[#This Row],[PR Rang]],1,IF(Women[[#This Row],[PR Rang]]=Women[[#This Row],[PR Rang beim letzten Turnier]],0,-1))</f>
        <v>0</v>
      </c>
      <c r="C125" s="112">
        <f>RANK(Women[[#This Row],[PR Punkte]],Women[PR Punkte],0)</f>
        <v>81</v>
      </c>
      <c r="D125" s="111" t="s">
        <v>572</v>
      </c>
      <c r="E125" t="s">
        <v>7</v>
      </c>
      <c r="F125" s="114">
        <f>SUM(Women[[#This Row],[PR 1]:[PR 3]])</f>
        <v>0</v>
      </c>
      <c r="G125" s="52">
        <f>LARGE(Women[[#This Row],[TS SG O 29.04.23]:[PR3]],1)</f>
        <v>0</v>
      </c>
      <c r="H125" s="52">
        <f>LARGE(Women[[#This Row],[TS SG O 29.04.23]:[PR3]],2)</f>
        <v>0</v>
      </c>
      <c r="I125" s="52">
        <f>LARGE(Women[[#This Row],[TS SG O 29.04.23]:[PR3]],3)</f>
        <v>0</v>
      </c>
      <c r="J125">
        <f t="shared" si="6"/>
        <v>81</v>
      </c>
      <c r="K125" s="111">
        <f t="shared" si="7"/>
        <v>0</v>
      </c>
      <c r="L125" s="62" t="str">
        <f>IFERROR(VLOOKUP(Women[[#This Row],[TS SG O 29.04.23 Rang]],$BC$7:$BD$64,2,0)*L$5," ")</f>
        <v xml:space="preserve"> </v>
      </c>
      <c r="M125" s="52" t="str">
        <f>IFERROR(VLOOKUP(Women[[#This Row],[TS SG W 29.04.23]],$AZ$7:$BA$64,2,0)*M$5," ")</f>
        <v xml:space="preserve"> </v>
      </c>
      <c r="N125" s="62" t="str">
        <f>IFERROR(VLOOKUP(Women[[#This Row],[TS ES O 11.06.23 Rang]],$BC$7:$BD$64,2,0)*N$5," ")</f>
        <v xml:space="preserve"> </v>
      </c>
      <c r="O125" s="62" t="str">
        <f>IFERROR(VLOOKUP(Women[[#This Row],[TS SH O 24.06.23 Rang]],$BC$7:$BD$64,2,0)*O$5," ")</f>
        <v xml:space="preserve"> </v>
      </c>
      <c r="P125" s="52" t="str">
        <f>IFERROR(VLOOKUP(Women[[#This Row],[TS SH W 24.06.232]],$AZ$7:$BA$64,2,0)*P$5," ")</f>
        <v xml:space="preserve"> </v>
      </c>
      <c r="Q125" s="62" t="str">
        <f>IFERROR(VLOOKUP(Women[[#This Row],[TS LU O/A 1.7.23 R]],$BC$7:$BD$64,2,0)*Q$5," ")</f>
        <v xml:space="preserve"> </v>
      </c>
      <c r="R125" s="62" t="str">
        <f>IFERROR(VLOOKUP(Women[[#This Row],[TS ZH O/A 8.7.232]],$BC$7:$BD$64,2,0)*R$5," ")</f>
        <v xml:space="preserve"> </v>
      </c>
      <c r="S125" s="52" t="str">
        <f>IFERROR(VLOOKUP(Women[[#This Row],[TS ZH W 8.7.23]],$AZ$7:$BA$64,2,0)*S$5," ")</f>
        <v xml:space="preserve"> </v>
      </c>
      <c r="T125" s="52" t="str">
        <f>IFERROR(VLOOKUP(Women[[#This Row],[TS BA W 12.08.23 R]],$AZ$7:$BA$64,2,0)*T$5," ")</f>
        <v xml:space="preserve"> </v>
      </c>
      <c r="U125" s="62" t="str">
        <f>IFERROR(VLOOKUP(Women[[#This Row],[TS BA O A 12.08.23 R2]],$BC$7:$BD$64,2,0)*U$5," ")</f>
        <v xml:space="preserve"> </v>
      </c>
      <c r="V125" s="62" t="str">
        <f>IFERROR(VLOOKUP(Women[[#This Row],[SM LT O A 2.9.23 R]],$BC$7:$BD$64,2,0)*V$5," ")</f>
        <v xml:space="preserve"> </v>
      </c>
      <c r="W125" s="52" t="str">
        <f>IFERROR(VLOOKUP(Women[[#This Row],[SM LT W 2.9.23 R]],$AZ$7:$BA$64,2,0)*W$5," ")</f>
        <v xml:space="preserve"> </v>
      </c>
      <c r="X125" s="62" t="str">
        <f>IFERROR(VLOOKUP(Women[[#This Row],[TS SH O 13.1.24 R]],$BC$7:$BD$64,2,0)*X$5," ")</f>
        <v xml:space="preserve"> </v>
      </c>
      <c r="Y125" s="52" t="str">
        <f>IFERROR(VLOOKUP(Women[[#This Row],[TS ZH W 6.1.242]],$AZ$7:$BA$64,2,0)*Y$5," ")</f>
        <v xml:space="preserve"> </v>
      </c>
      <c r="Z125" s="62" t="str">
        <f>IFERROR(VLOOKUP(Women[[#This Row],[TS SH O 13.1.24 R]],$BC$7:$BD$64,2,0)*Z$5," ")</f>
        <v xml:space="preserve"> </v>
      </c>
      <c r="AA125" s="52" t="str">
        <f>IFERROR(VLOOKUP(Women[[#This Row],[TS SH W 13.1.24 R]],$AZ$7:$BA$64,2,0)*AA$5," ")</f>
        <v xml:space="preserve"> </v>
      </c>
      <c r="AB125" s="62" t="str">
        <f>IFERROR(VLOOKUP(Women[[#This Row],[TS SH O 13.1.24 R]],$BC$7:$BD$64,2,0)*AB$5," ")</f>
        <v xml:space="preserve"> </v>
      </c>
      <c r="AC125" s="107">
        <v>0</v>
      </c>
      <c r="AD125" s="107">
        <v>0</v>
      </c>
      <c r="AE125" s="107">
        <v>0</v>
      </c>
      <c r="AF125" s="65"/>
      <c r="AG125" s="63"/>
      <c r="AH125" s="65"/>
      <c r="AI125" s="65"/>
      <c r="AJ125" s="63"/>
      <c r="AK125" s="65"/>
      <c r="AL125" s="65"/>
      <c r="AM125" s="63"/>
      <c r="AN125" s="63"/>
      <c r="AO125" s="65"/>
      <c r="AP125" s="65"/>
      <c r="AQ125" s="63"/>
      <c r="AR125" s="65"/>
      <c r="AS125" s="63"/>
      <c r="AT125" s="65"/>
      <c r="AU125" s="63"/>
      <c r="AV125" s="65"/>
    </row>
    <row r="126" spans="1:48">
      <c r="A126" s="53">
        <f>RANK(Women[[#This Row],[PR Punkte]],Women[PR Punkte],0)</f>
        <v>81</v>
      </c>
      <c r="B126">
        <f>IF(Women[[#This Row],[PR Rang beim letzten Turnier]]&gt;Women[[#This Row],[PR Rang]],1,IF(Women[[#This Row],[PR Rang]]=Women[[#This Row],[PR Rang beim letzten Turnier]],0,-1))</f>
        <v>0</v>
      </c>
      <c r="C126" s="53">
        <f>RANK(Women[[#This Row],[PR Punkte]],Women[PR Punkte],0)</f>
        <v>81</v>
      </c>
      <c r="D126" t="s">
        <v>156</v>
      </c>
      <c r="E126" s="1" t="s">
        <v>13</v>
      </c>
      <c r="F126" s="52">
        <f>SUM(Women[[#This Row],[PR 1]:[PR 3]])</f>
        <v>0</v>
      </c>
      <c r="G126" s="52">
        <f>LARGE(Women[[#This Row],[TS SG O 29.04.23]:[PR3]],1)</f>
        <v>0</v>
      </c>
      <c r="H126" s="52">
        <f>LARGE(Women[[#This Row],[TS SG O 29.04.23]:[PR3]],2)</f>
        <v>0</v>
      </c>
      <c r="I126" s="52">
        <f>LARGE(Women[[#This Row],[TS SG O 29.04.23]:[PR3]],3)</f>
        <v>0</v>
      </c>
      <c r="J126" s="1">
        <f t="shared" si="6"/>
        <v>81</v>
      </c>
      <c r="K126" s="52">
        <f t="shared" si="7"/>
        <v>0</v>
      </c>
      <c r="L126" s="62" t="str">
        <f>IFERROR(VLOOKUP(Women[[#This Row],[TS SG O 29.04.23 Rang]],$BC$7:$BD$64,2,0)*L$5," ")</f>
        <v xml:space="preserve"> </v>
      </c>
      <c r="M126" s="52" t="str">
        <f>IFERROR(VLOOKUP(Women[[#This Row],[TS SG W 29.04.23]],$AZ$7:$BA$64,2,0)*M$5," ")</f>
        <v xml:space="preserve"> </v>
      </c>
      <c r="N126" s="62" t="str">
        <f>IFERROR(VLOOKUP(Women[[#This Row],[TS ES O 11.06.23 Rang]],$BC$7:$BD$64,2,0)*N$5," ")</f>
        <v xml:space="preserve"> </v>
      </c>
      <c r="O126" s="62" t="str">
        <f>IFERROR(VLOOKUP(Women[[#This Row],[TS SH O 24.06.23 Rang]],$BC$7:$BD$64,2,0)*O$5," ")</f>
        <v xml:space="preserve"> </v>
      </c>
      <c r="P126" s="52" t="str">
        <f>IFERROR(VLOOKUP(Women[[#This Row],[TS SH W 24.06.232]],$AZ$7:$BA$64,2,0)*P$5," ")</f>
        <v xml:space="preserve"> </v>
      </c>
      <c r="Q126" s="62" t="str">
        <f>IFERROR(VLOOKUP(Women[[#This Row],[TS LU O/A 1.7.23 R]],$BC$7:$BD$64,2,0)*Q$5," ")</f>
        <v xml:space="preserve"> </v>
      </c>
      <c r="R126" s="62" t="str">
        <f>IFERROR(VLOOKUP(Women[[#This Row],[TS ZH O/A 8.7.232]],$BC$7:$BD$64,2,0)*R$5," ")</f>
        <v xml:space="preserve"> </v>
      </c>
      <c r="S126" s="52" t="str">
        <f>IFERROR(VLOOKUP(Women[[#This Row],[TS ZH W 8.7.23]],$AZ$7:$BA$64,2,0)*S$5," ")</f>
        <v xml:space="preserve"> </v>
      </c>
      <c r="T126" s="52" t="str">
        <f>IFERROR(VLOOKUP(Women[[#This Row],[TS BA W 12.08.23 R]],$AZ$7:$BA$64,2,0)*T$5," ")</f>
        <v xml:space="preserve"> </v>
      </c>
      <c r="U126" s="62" t="str">
        <f>IFERROR(VLOOKUP(Women[[#This Row],[TS BA O A 12.08.23 R2]],$BC$7:$BD$64,2,0)*U$5," ")</f>
        <v xml:space="preserve"> </v>
      </c>
      <c r="V126" s="62" t="str">
        <f>IFERROR(VLOOKUP(Women[[#This Row],[SM LT O A 2.9.23 R]],$BC$7:$BD$64,2,0)*V$5," ")</f>
        <v xml:space="preserve"> </v>
      </c>
      <c r="W126" s="52" t="str">
        <f>IFERROR(VLOOKUP(Women[[#This Row],[SM LT W 2.9.23 R]],$AZ$7:$BA$64,2,0)*W$5," ")</f>
        <v xml:space="preserve"> </v>
      </c>
      <c r="X126" s="62" t="str">
        <f>IFERROR(VLOOKUP(Women[[#This Row],[TS SH O 13.1.24 R]],$BC$7:$BD$64,2,0)*X$5," ")</f>
        <v xml:space="preserve"> </v>
      </c>
      <c r="Y126" s="52" t="str">
        <f>IFERROR(VLOOKUP(Women[[#This Row],[TS ZH W 6.1.242]],$AZ$7:$BA$64,2,0)*Y$5," ")</f>
        <v xml:space="preserve"> </v>
      </c>
      <c r="Z126" s="62" t="str">
        <f>IFERROR(VLOOKUP(Women[[#This Row],[TS SH O 13.1.24 R]],$BC$7:$BD$64,2,0)*Z$5," ")</f>
        <v xml:space="preserve"> </v>
      </c>
      <c r="AA126" s="52" t="str">
        <f>IFERROR(VLOOKUP(Women[[#This Row],[TS SH W 13.1.24 R]],$AZ$7:$BA$64,2,0)*AA$5," ")</f>
        <v xml:space="preserve"> </v>
      </c>
      <c r="AB126" s="62" t="str">
        <f>IFERROR(VLOOKUP(Women[[#This Row],[TS SH O 13.1.24 R]],$BC$7:$BD$64,2,0)*AB$5," ")</f>
        <v xml:space="preserve"> </v>
      </c>
      <c r="AC126">
        <v>0</v>
      </c>
      <c r="AD126">
        <v>0</v>
      </c>
      <c r="AE126">
        <v>0</v>
      </c>
      <c r="AF126" s="65"/>
      <c r="AG126" s="63"/>
      <c r="AH126" s="65"/>
      <c r="AI126" s="65"/>
      <c r="AJ126" s="63"/>
      <c r="AK126" s="65"/>
      <c r="AL126" s="65"/>
      <c r="AM126" s="63"/>
      <c r="AN126" s="63"/>
      <c r="AO126" s="65"/>
      <c r="AP126" s="65"/>
      <c r="AQ126" s="63"/>
      <c r="AR126" s="65"/>
      <c r="AS126" s="63"/>
      <c r="AT126" s="65"/>
      <c r="AU126" s="63"/>
      <c r="AV126" s="65"/>
    </row>
    <row r="127" spans="1:48">
      <c r="A127" s="53">
        <f>RANK(Women[[#This Row],[PR Punkte]],Women[PR Punkte],0)</f>
        <v>81</v>
      </c>
      <c r="B127">
        <f>IF(Women[[#This Row],[PR Rang beim letzten Turnier]]&gt;Women[[#This Row],[PR Rang]],1,IF(Women[[#This Row],[PR Rang]]=Women[[#This Row],[PR Rang beim letzten Turnier]],0,-1))</f>
        <v>0</v>
      </c>
      <c r="C127" s="53">
        <f>RANK(Women[[#This Row],[PR Punkte]],Women[PR Punkte],0)</f>
        <v>81</v>
      </c>
      <c r="D127" t="s">
        <v>876</v>
      </c>
      <c r="E127" s="1" t="s">
        <v>10</v>
      </c>
      <c r="F127" s="52">
        <f>SUM(Women[[#This Row],[PR 1]:[PR 3]])</f>
        <v>0</v>
      </c>
      <c r="G127" s="52">
        <f>LARGE(Women[[#This Row],[TS SG O 29.04.23]:[PR3]],1)</f>
        <v>0</v>
      </c>
      <c r="H127" s="52">
        <f>LARGE(Women[[#This Row],[TS SG O 29.04.23]:[PR3]],2)</f>
        <v>0</v>
      </c>
      <c r="I127" s="52">
        <f>LARGE(Women[[#This Row],[TS SG O 29.04.23]:[PR3]],3)</f>
        <v>0</v>
      </c>
      <c r="J127" s="1">
        <f t="shared" si="6"/>
        <v>81</v>
      </c>
      <c r="K127" s="52">
        <f t="shared" si="7"/>
        <v>0</v>
      </c>
      <c r="L127" s="62" t="str">
        <f>IFERROR(VLOOKUP(Women[[#This Row],[TS SG O 29.04.23 Rang]],$BC$7:$BD$64,2,0)*L$5," ")</f>
        <v xml:space="preserve"> </v>
      </c>
      <c r="M127" s="52" t="str">
        <f>IFERROR(VLOOKUP(Women[[#This Row],[TS SG W 29.04.23]],$AZ$7:$BA$64,2,0)*M$5," ")</f>
        <v xml:space="preserve"> </v>
      </c>
      <c r="N127" s="62" t="str">
        <f>IFERROR(VLOOKUP(Women[[#This Row],[TS ES O 11.06.23 Rang]],$BC$7:$BD$64,2,0)*N$5," ")</f>
        <v xml:space="preserve"> </v>
      </c>
      <c r="O127" s="62" t="str">
        <f>IFERROR(VLOOKUP(Women[[#This Row],[TS SH O 24.06.23 Rang]],$BC$7:$BD$64,2,0)*O$5," ")</f>
        <v xml:space="preserve"> </v>
      </c>
      <c r="P127" s="52" t="str">
        <f>IFERROR(VLOOKUP(Women[[#This Row],[TS SH W 24.06.232]],$AZ$7:$BA$64,2,0)*P$5," ")</f>
        <v xml:space="preserve"> </v>
      </c>
      <c r="Q127" s="62" t="str">
        <f>IFERROR(VLOOKUP(Women[[#This Row],[TS LU O/A 1.7.23 R]],$BC$7:$BD$64,2,0)*Q$5," ")</f>
        <v xml:space="preserve"> </v>
      </c>
      <c r="R127" s="62" t="str">
        <f>IFERROR(VLOOKUP(Women[[#This Row],[TS ZH O/A 8.7.232]],$BC$7:$BD$64,2,0)*R$5," ")</f>
        <v xml:space="preserve"> </v>
      </c>
      <c r="S127" s="52" t="str">
        <f>IFERROR(VLOOKUP(Women[[#This Row],[TS ZH W 8.7.23]],$AZ$7:$BA$64,2,0)*S$5," ")</f>
        <v xml:space="preserve"> </v>
      </c>
      <c r="T127" s="52" t="str">
        <f>IFERROR(VLOOKUP(Women[[#This Row],[TS BA W 12.08.23 R]],$AZ$7:$BA$64,2,0)*T$5," ")</f>
        <v xml:space="preserve"> </v>
      </c>
      <c r="U127" s="62" t="str">
        <f>IFERROR(VLOOKUP(Women[[#This Row],[TS BA O A 12.08.23 R2]],$BC$7:$BD$64,2,0)*U$5," ")</f>
        <v xml:space="preserve"> </v>
      </c>
      <c r="V127" s="62" t="str">
        <f>IFERROR(VLOOKUP(Women[[#This Row],[SM LT O A 2.9.23 R]],$BC$7:$BD$64,2,0)*V$5," ")</f>
        <v xml:space="preserve"> </v>
      </c>
      <c r="W127" s="52" t="str">
        <f>IFERROR(VLOOKUP(Women[[#This Row],[SM LT W 2.9.23 R]],$AZ$7:$BA$64,2,0)*W$5," ")</f>
        <v xml:space="preserve"> </v>
      </c>
      <c r="X127" s="62" t="str">
        <f>IFERROR(VLOOKUP(Women[[#This Row],[TS SH O 13.1.24 R]],$BC$7:$BD$64,2,0)*X$5," ")</f>
        <v xml:space="preserve"> </v>
      </c>
      <c r="Y127" s="52" t="str">
        <f>IFERROR(VLOOKUP(Women[[#This Row],[TS ZH W 6.1.242]],$AZ$7:$BA$64,2,0)*Y$5," ")</f>
        <v xml:space="preserve"> </v>
      </c>
      <c r="Z127" s="62" t="str">
        <f>IFERROR(VLOOKUP(Women[[#This Row],[TS SH O 13.1.24 R]],$BC$7:$BD$64,2,0)*Z$5," ")</f>
        <v xml:space="preserve"> </v>
      </c>
      <c r="AA127" s="52" t="str">
        <f>IFERROR(VLOOKUP(Women[[#This Row],[TS SH W 13.1.24 R]],$AZ$7:$BA$64,2,0)*AA$5," ")</f>
        <v xml:space="preserve"> </v>
      </c>
      <c r="AB127" s="62" t="str">
        <f>IFERROR(VLOOKUP(Women[[#This Row],[TS SH O 13.1.24 R]],$BC$7:$BD$64,2,0)*AB$5," ")</f>
        <v xml:space="preserve"> </v>
      </c>
      <c r="AC127">
        <v>0</v>
      </c>
      <c r="AD127">
        <v>0</v>
      </c>
      <c r="AE127">
        <v>0</v>
      </c>
      <c r="AF127" s="65"/>
      <c r="AG127" s="63"/>
      <c r="AH127" s="65"/>
      <c r="AI127" s="65"/>
      <c r="AJ127" s="63"/>
      <c r="AK127" s="65"/>
      <c r="AL127" s="65"/>
      <c r="AM127" s="63"/>
      <c r="AN127" s="63"/>
      <c r="AO127" s="65"/>
      <c r="AP127" s="65"/>
      <c r="AQ127" s="63"/>
      <c r="AR127" s="65"/>
      <c r="AS127" s="63"/>
      <c r="AT127" s="65"/>
      <c r="AU127" s="63"/>
      <c r="AV127" s="65"/>
    </row>
    <row r="128" spans="1:48">
      <c r="A128" s="53">
        <f>RANK(Women[[#This Row],[PR Punkte]],Women[PR Punkte],0)</f>
        <v>81</v>
      </c>
      <c r="B128">
        <f>IF(Women[[#This Row],[PR Rang beim letzten Turnier]]&gt;Women[[#This Row],[PR Rang]],1,IF(Women[[#This Row],[PR Rang]]=Women[[#This Row],[PR Rang beim letzten Turnier]],0,-1))</f>
        <v>0</v>
      </c>
      <c r="C128" s="53">
        <f>RANK(Women[[#This Row],[PR Punkte]],Women[PR Punkte],0)</f>
        <v>81</v>
      </c>
      <c r="D128" s="2" t="s">
        <v>160</v>
      </c>
      <c r="E128" s="1" t="s">
        <v>9</v>
      </c>
      <c r="F128" s="52">
        <f>SUM(Women[[#This Row],[PR 1]:[PR 3]])</f>
        <v>0</v>
      </c>
      <c r="G128" s="52">
        <f>LARGE(Women[[#This Row],[TS SG O 29.04.23]:[PR3]],1)</f>
        <v>0</v>
      </c>
      <c r="H128" s="52">
        <f>LARGE(Women[[#This Row],[TS SG O 29.04.23]:[PR3]],2)</f>
        <v>0</v>
      </c>
      <c r="I128" s="52">
        <f>LARGE(Women[[#This Row],[TS SG O 29.04.23]:[PR3]],3)</f>
        <v>0</v>
      </c>
      <c r="J128" s="1">
        <f t="shared" si="6"/>
        <v>81</v>
      </c>
      <c r="K128" s="52">
        <f t="shared" si="7"/>
        <v>0</v>
      </c>
      <c r="L128" s="62" t="str">
        <f>IFERROR(VLOOKUP(Women[[#This Row],[TS SG O 29.04.23 Rang]],$BC$7:$BD$64,2,0)*L$5," ")</f>
        <v xml:space="preserve"> </v>
      </c>
      <c r="M128" s="52" t="str">
        <f>IFERROR(VLOOKUP(Women[[#This Row],[TS SG W 29.04.23]],$AZ$7:$BA$64,2,0)*M$5," ")</f>
        <v xml:space="preserve"> </v>
      </c>
      <c r="N128" s="62" t="str">
        <f>IFERROR(VLOOKUP(Women[[#This Row],[TS ES O 11.06.23 Rang]],$BC$7:$BD$64,2,0)*N$5," ")</f>
        <v xml:space="preserve"> </v>
      </c>
      <c r="O128" s="62" t="str">
        <f>IFERROR(VLOOKUP(Women[[#This Row],[TS SH O 24.06.23 Rang]],$BC$7:$BD$64,2,0)*O$5," ")</f>
        <v xml:space="preserve"> </v>
      </c>
      <c r="P128" s="52" t="str">
        <f>IFERROR(VLOOKUP(Women[[#This Row],[TS SH W 24.06.232]],$AZ$7:$BA$64,2,0)*P$5," ")</f>
        <v xml:space="preserve"> </v>
      </c>
      <c r="Q128" s="62" t="str">
        <f>IFERROR(VLOOKUP(Women[[#This Row],[TS LU O/A 1.7.23 R]],$BC$7:$BD$64,2,0)*Q$5," ")</f>
        <v xml:space="preserve"> </v>
      </c>
      <c r="R128" s="62" t="str">
        <f>IFERROR(VLOOKUP(Women[[#This Row],[TS ZH O/A 8.7.232]],$BC$7:$BD$64,2,0)*R$5," ")</f>
        <v xml:space="preserve"> </v>
      </c>
      <c r="S128" s="52" t="str">
        <f>IFERROR(VLOOKUP(Women[[#This Row],[TS ZH W 8.7.23]],$AZ$7:$BA$64,2,0)*S$5," ")</f>
        <v xml:space="preserve"> </v>
      </c>
      <c r="T128" s="52" t="str">
        <f>IFERROR(VLOOKUP(Women[[#This Row],[TS BA W 12.08.23 R]],$AZ$7:$BA$64,2,0)*T$5," ")</f>
        <v xml:space="preserve"> </v>
      </c>
      <c r="U128" s="62" t="str">
        <f>IFERROR(VLOOKUP(Women[[#This Row],[TS BA O A 12.08.23 R2]],$BC$7:$BD$64,2,0)*U$5," ")</f>
        <v xml:space="preserve"> </v>
      </c>
      <c r="V128" s="62" t="str">
        <f>IFERROR(VLOOKUP(Women[[#This Row],[SM LT O A 2.9.23 R]],$BC$7:$BD$64,2,0)*V$5," ")</f>
        <v xml:space="preserve"> </v>
      </c>
      <c r="W128" s="52" t="str">
        <f>IFERROR(VLOOKUP(Women[[#This Row],[SM LT W 2.9.23 R]],$AZ$7:$BA$64,2,0)*W$5," ")</f>
        <v xml:space="preserve"> </v>
      </c>
      <c r="X128" s="62" t="str">
        <f>IFERROR(VLOOKUP(Women[[#This Row],[TS SH O 13.1.24 R]],$BC$7:$BD$64,2,0)*X$5," ")</f>
        <v xml:space="preserve"> </v>
      </c>
      <c r="Y128" s="52" t="str">
        <f>IFERROR(VLOOKUP(Women[[#This Row],[TS ZH W 6.1.242]],$AZ$7:$BA$64,2,0)*Y$5," ")</f>
        <v xml:space="preserve"> </v>
      </c>
      <c r="Z128" s="62" t="str">
        <f>IFERROR(VLOOKUP(Women[[#This Row],[TS SH O 13.1.24 R]],$BC$7:$BD$64,2,0)*Z$5," ")</f>
        <v xml:space="preserve"> </v>
      </c>
      <c r="AA128" s="52" t="str">
        <f>IFERROR(VLOOKUP(Women[[#This Row],[TS SH W 13.1.24 R]],$AZ$7:$BA$64,2,0)*AA$5," ")</f>
        <v xml:space="preserve"> </v>
      </c>
      <c r="AB128" s="62" t="str">
        <f>IFERROR(VLOOKUP(Women[[#This Row],[TS SH O 13.1.24 R]],$BC$7:$BD$64,2,0)*AB$5," ")</f>
        <v xml:space="preserve"> </v>
      </c>
      <c r="AC128">
        <v>0</v>
      </c>
      <c r="AD128">
        <v>0</v>
      </c>
      <c r="AE128">
        <v>0</v>
      </c>
      <c r="AF128" s="65"/>
      <c r="AG128" s="63"/>
      <c r="AH128" s="65"/>
      <c r="AI128" s="65"/>
      <c r="AJ128" s="63"/>
      <c r="AK128" s="65"/>
      <c r="AL128" s="65"/>
      <c r="AM128" s="63"/>
      <c r="AN128" s="63"/>
      <c r="AO128" s="65"/>
      <c r="AP128" s="65"/>
      <c r="AQ128" s="63"/>
      <c r="AR128" s="65"/>
      <c r="AS128" s="63"/>
      <c r="AT128" s="65"/>
      <c r="AU128" s="63"/>
      <c r="AV128" s="65"/>
    </row>
    <row r="129" spans="1:48">
      <c r="A129" s="53">
        <f>RANK(Women[[#This Row],[PR Punkte]],Women[PR Punkte],0)</f>
        <v>81</v>
      </c>
      <c r="B129">
        <f>IF(Women[[#This Row],[PR Rang beim letzten Turnier]]&gt;Women[[#This Row],[PR Rang]],1,IF(Women[[#This Row],[PR Rang]]=Women[[#This Row],[PR Rang beim letzten Turnier]],0,-1))</f>
        <v>0</v>
      </c>
      <c r="C129" s="53">
        <f>RANK(Women[[#This Row],[PR Punkte]],Women[PR Punkte],0)</f>
        <v>81</v>
      </c>
      <c r="D129" s="1" t="s">
        <v>502</v>
      </c>
      <c r="E129" s="1" t="s">
        <v>503</v>
      </c>
      <c r="F129" s="52">
        <f>SUM(Women[[#This Row],[PR 1]:[PR 3]])</f>
        <v>0</v>
      </c>
      <c r="G129" s="52">
        <f>LARGE(Women[[#This Row],[TS SG O 29.04.23]:[PR3]],1)</f>
        <v>0</v>
      </c>
      <c r="H129" s="52">
        <f>LARGE(Women[[#This Row],[TS SG O 29.04.23]:[PR3]],2)</f>
        <v>0</v>
      </c>
      <c r="I129" s="52">
        <f>LARGE(Women[[#This Row],[TS SG O 29.04.23]:[PR3]],3)</f>
        <v>0</v>
      </c>
      <c r="J129" s="1">
        <f t="shared" si="6"/>
        <v>81</v>
      </c>
      <c r="K129" s="52">
        <f t="shared" si="7"/>
        <v>0</v>
      </c>
      <c r="L129" s="62" t="str">
        <f>IFERROR(VLOOKUP(Women[[#This Row],[TS SG O 29.04.23 Rang]],$BC$7:$BD$64,2,0)*L$5," ")</f>
        <v xml:space="preserve"> </v>
      </c>
      <c r="M129" s="52" t="str">
        <f>IFERROR(VLOOKUP(Women[[#This Row],[TS SG W 29.04.23]],$AZ$7:$BA$64,2,0)*M$5," ")</f>
        <v xml:space="preserve"> </v>
      </c>
      <c r="N129" s="62" t="str">
        <f>IFERROR(VLOOKUP(Women[[#This Row],[TS ES O 11.06.23 Rang]],$BC$7:$BD$64,2,0)*N$5," ")</f>
        <v xml:space="preserve"> </v>
      </c>
      <c r="O129" s="62" t="str">
        <f>IFERROR(VLOOKUP(Women[[#This Row],[TS SH O 24.06.23 Rang]],$BC$7:$BD$64,2,0)*O$5," ")</f>
        <v xml:space="preserve"> </v>
      </c>
      <c r="P129" s="52" t="str">
        <f>IFERROR(VLOOKUP(Women[[#This Row],[TS SH W 24.06.232]],$AZ$7:$BA$64,2,0)*P$5," ")</f>
        <v xml:space="preserve"> </v>
      </c>
      <c r="Q129" s="62" t="str">
        <f>IFERROR(VLOOKUP(Women[[#This Row],[TS LU O/A 1.7.23 R]],$BC$7:$BD$64,2,0)*Q$5," ")</f>
        <v xml:space="preserve"> </v>
      </c>
      <c r="R129" s="62" t="str">
        <f>IFERROR(VLOOKUP(Women[[#This Row],[TS ZH O/A 8.7.232]],$BC$7:$BD$64,2,0)*R$5," ")</f>
        <v xml:space="preserve"> </v>
      </c>
      <c r="S129" s="52" t="str">
        <f>IFERROR(VLOOKUP(Women[[#This Row],[TS ZH W 8.7.23]],$AZ$7:$BA$64,2,0)*S$5," ")</f>
        <v xml:space="preserve"> </v>
      </c>
      <c r="T129" s="52" t="str">
        <f>IFERROR(VLOOKUP(Women[[#This Row],[TS BA W 12.08.23 R]],$AZ$7:$BA$64,2,0)*T$5," ")</f>
        <v xml:space="preserve"> </v>
      </c>
      <c r="U129" s="62" t="str">
        <f>IFERROR(VLOOKUP(Women[[#This Row],[TS BA O A 12.08.23 R2]],$BC$7:$BD$64,2,0)*U$5," ")</f>
        <v xml:space="preserve"> </v>
      </c>
      <c r="V129" s="62" t="str">
        <f>IFERROR(VLOOKUP(Women[[#This Row],[SM LT O A 2.9.23 R]],$BC$7:$BD$64,2,0)*V$5," ")</f>
        <v xml:space="preserve"> </v>
      </c>
      <c r="W129" s="52" t="str">
        <f>IFERROR(VLOOKUP(Women[[#This Row],[SM LT W 2.9.23 R]],$AZ$7:$BA$64,2,0)*W$5," ")</f>
        <v xml:space="preserve"> </v>
      </c>
      <c r="X129" s="62" t="str">
        <f>IFERROR(VLOOKUP(Women[[#This Row],[TS SH O 13.1.24 R]],$BC$7:$BD$64,2,0)*X$5," ")</f>
        <v xml:space="preserve"> </v>
      </c>
      <c r="Y129" s="52" t="str">
        <f>IFERROR(VLOOKUP(Women[[#This Row],[TS ZH W 6.1.242]],$AZ$7:$BA$64,2,0)*Y$5," ")</f>
        <v xml:space="preserve"> </v>
      </c>
      <c r="Z129" s="62" t="str">
        <f>IFERROR(VLOOKUP(Women[[#This Row],[TS SH O 13.1.24 R]],$BC$7:$BD$64,2,0)*Z$5," ")</f>
        <v xml:space="preserve"> </v>
      </c>
      <c r="AA129" s="52" t="str">
        <f>IFERROR(VLOOKUP(Women[[#This Row],[TS SH W 13.1.24 R]],$AZ$7:$BA$64,2,0)*AA$5," ")</f>
        <v xml:space="preserve"> </v>
      </c>
      <c r="AB129" s="62" t="str">
        <f>IFERROR(VLOOKUP(Women[[#This Row],[TS SH O 13.1.24 R]],$BC$7:$BD$64,2,0)*AB$5," ")</f>
        <v xml:space="preserve"> </v>
      </c>
      <c r="AC129">
        <v>0</v>
      </c>
      <c r="AD129">
        <v>0</v>
      </c>
      <c r="AE129">
        <v>0</v>
      </c>
      <c r="AF129" s="65"/>
      <c r="AG129" s="63"/>
      <c r="AH129" s="65"/>
      <c r="AI129" s="65"/>
      <c r="AJ129" s="63"/>
      <c r="AK129" s="65"/>
      <c r="AL129" s="65"/>
      <c r="AM129" s="63"/>
      <c r="AN129" s="63"/>
      <c r="AO129" s="65"/>
      <c r="AP129" s="65"/>
      <c r="AQ129" s="63"/>
      <c r="AR129" s="65"/>
      <c r="AS129" s="63"/>
      <c r="AT129" s="65"/>
      <c r="AU129" s="63"/>
      <c r="AV129" s="65"/>
    </row>
    <row r="130" spans="1:48">
      <c r="A130" s="53">
        <f>RANK(Women[[#This Row],[PR Punkte]],Women[PR Punkte],0)</f>
        <v>81</v>
      </c>
      <c r="B130">
        <f>IF(Women[[#This Row],[PR Rang beim letzten Turnier]]&gt;Women[[#This Row],[PR Rang]],1,IF(Women[[#This Row],[PR Rang]]=Women[[#This Row],[PR Rang beim letzten Turnier]],0,-1))</f>
        <v>0</v>
      </c>
      <c r="C130" s="53">
        <f>RANK(Women[[#This Row],[PR Punkte]],Women[PR Punkte],0)</f>
        <v>81</v>
      </c>
      <c r="D130" t="s">
        <v>152</v>
      </c>
      <c r="E130" s="1" t="s">
        <v>12</v>
      </c>
      <c r="F130" s="52">
        <f>SUM(Women[[#This Row],[PR 1]:[PR 3]])</f>
        <v>0</v>
      </c>
      <c r="G130" s="52">
        <f>LARGE(Women[[#This Row],[TS SG O 29.04.23]:[PR3]],1)</f>
        <v>0</v>
      </c>
      <c r="H130" s="52">
        <f>LARGE(Women[[#This Row],[TS SG O 29.04.23]:[PR3]],2)</f>
        <v>0</v>
      </c>
      <c r="I130" s="52">
        <f>LARGE(Women[[#This Row],[TS SG O 29.04.23]:[PR3]],3)</f>
        <v>0</v>
      </c>
      <c r="J130" s="1">
        <f t="shared" si="6"/>
        <v>81</v>
      </c>
      <c r="K130" s="52">
        <f t="shared" si="7"/>
        <v>0</v>
      </c>
      <c r="L130" s="62" t="str">
        <f>IFERROR(VLOOKUP(Women[[#This Row],[TS SG O 29.04.23 Rang]],$BC$7:$BD$64,2,0)*L$5," ")</f>
        <v xml:space="preserve"> </v>
      </c>
      <c r="M130" s="52" t="str">
        <f>IFERROR(VLOOKUP(Women[[#This Row],[TS SG W 29.04.23]],$AZ$7:$BA$64,2,0)*M$5," ")</f>
        <v xml:space="preserve"> </v>
      </c>
      <c r="N130" s="62" t="str">
        <f>IFERROR(VLOOKUP(Women[[#This Row],[TS ES O 11.06.23 Rang]],$BC$7:$BD$64,2,0)*N$5," ")</f>
        <v xml:space="preserve"> </v>
      </c>
      <c r="O130" s="62" t="str">
        <f>IFERROR(VLOOKUP(Women[[#This Row],[TS SH O 24.06.23 Rang]],$BC$7:$BD$64,2,0)*O$5," ")</f>
        <v xml:space="preserve"> </v>
      </c>
      <c r="P130" s="52" t="str">
        <f>IFERROR(VLOOKUP(Women[[#This Row],[TS SH W 24.06.232]],$AZ$7:$BA$64,2,0)*P$5," ")</f>
        <v xml:space="preserve"> </v>
      </c>
      <c r="Q130" s="62" t="str">
        <f>IFERROR(VLOOKUP(Women[[#This Row],[TS LU O/A 1.7.23 R]],$BC$7:$BD$64,2,0)*Q$5," ")</f>
        <v xml:space="preserve"> </v>
      </c>
      <c r="R130" s="62" t="str">
        <f>IFERROR(VLOOKUP(Women[[#This Row],[TS ZH O/A 8.7.232]],$BC$7:$BD$64,2,0)*R$5," ")</f>
        <v xml:space="preserve"> </v>
      </c>
      <c r="S130" s="52" t="str">
        <f>IFERROR(VLOOKUP(Women[[#This Row],[TS ZH W 8.7.23]],$AZ$7:$BA$64,2,0)*S$5," ")</f>
        <v xml:space="preserve"> </v>
      </c>
      <c r="T130" s="52" t="str">
        <f>IFERROR(VLOOKUP(Women[[#This Row],[TS BA W 12.08.23 R]],$AZ$7:$BA$64,2,0)*T$5," ")</f>
        <v xml:space="preserve"> </v>
      </c>
      <c r="U130" s="62" t="str">
        <f>IFERROR(VLOOKUP(Women[[#This Row],[TS BA O A 12.08.23 R2]],$BC$7:$BD$64,2,0)*U$5," ")</f>
        <v xml:space="preserve"> </v>
      </c>
      <c r="V130" s="62" t="str">
        <f>IFERROR(VLOOKUP(Women[[#This Row],[SM LT O A 2.9.23 R]],$BC$7:$BD$64,2,0)*V$5," ")</f>
        <v xml:space="preserve"> </v>
      </c>
      <c r="W130" s="52" t="str">
        <f>IFERROR(VLOOKUP(Women[[#This Row],[SM LT W 2.9.23 R]],$AZ$7:$BA$64,2,0)*W$5," ")</f>
        <v xml:space="preserve"> </v>
      </c>
      <c r="X130" s="62" t="str">
        <f>IFERROR(VLOOKUP(Women[[#This Row],[TS SH O 13.1.24 R]],$BC$7:$BD$64,2,0)*X$5," ")</f>
        <v xml:space="preserve"> </v>
      </c>
      <c r="Y130" s="52" t="str">
        <f>IFERROR(VLOOKUP(Women[[#This Row],[TS ZH W 6.1.242]],$AZ$7:$BA$64,2,0)*Y$5," ")</f>
        <v xml:space="preserve"> </v>
      </c>
      <c r="Z130" s="62" t="str">
        <f>IFERROR(VLOOKUP(Women[[#This Row],[TS SH O 13.1.24 R]],$BC$7:$BD$64,2,0)*Z$5," ")</f>
        <v xml:space="preserve"> </v>
      </c>
      <c r="AA130" s="52" t="str">
        <f>IFERROR(VLOOKUP(Women[[#This Row],[TS SH W 13.1.24 R]],$AZ$7:$BA$64,2,0)*AA$5," ")</f>
        <v xml:space="preserve"> </v>
      </c>
      <c r="AB130" s="62" t="str">
        <f>IFERROR(VLOOKUP(Women[[#This Row],[TS SH O 13.1.24 R]],$BC$7:$BD$64,2,0)*AB$5," ")</f>
        <v xml:space="preserve"> </v>
      </c>
      <c r="AC130">
        <v>0</v>
      </c>
      <c r="AD130">
        <v>0</v>
      </c>
      <c r="AE130">
        <v>0</v>
      </c>
      <c r="AF130" s="66"/>
      <c r="AG130" s="64"/>
      <c r="AH130" s="66"/>
      <c r="AI130" s="66"/>
      <c r="AJ130" s="64"/>
      <c r="AK130" s="66"/>
      <c r="AL130" s="66"/>
      <c r="AM130" s="64"/>
      <c r="AN130" s="64"/>
      <c r="AO130" s="66"/>
      <c r="AP130" s="66"/>
      <c r="AQ130" s="64"/>
      <c r="AR130" s="66"/>
      <c r="AS130" s="64"/>
      <c r="AT130" s="66"/>
      <c r="AU130" s="64"/>
      <c r="AV130" s="66"/>
    </row>
    <row r="131" spans="1:48">
      <c r="A131" s="53">
        <f>RANK(Women[[#This Row],[PR Punkte]],Women[PR Punkte],0)</f>
        <v>81</v>
      </c>
      <c r="B131">
        <f>IF(Women[[#This Row],[PR Rang beim letzten Turnier]]&gt;Women[[#This Row],[PR Rang]],1,IF(Women[[#This Row],[PR Rang]]=Women[[#This Row],[PR Rang beim letzten Turnier]],0,-1))</f>
        <v>0</v>
      </c>
      <c r="C131" s="53">
        <f>RANK(Women[[#This Row],[PR Punkte]],Women[PR Punkte],0)</f>
        <v>81</v>
      </c>
      <c r="D131" t="s">
        <v>42</v>
      </c>
      <c r="E131" t="s">
        <v>9</v>
      </c>
      <c r="F131" s="52">
        <f>SUM(Women[[#This Row],[PR 1]:[PR 3]])</f>
        <v>0</v>
      </c>
      <c r="G131" s="52">
        <f>LARGE(Women[[#This Row],[TS SG O 29.04.23]:[PR3]],1)</f>
        <v>0</v>
      </c>
      <c r="H131" s="52">
        <f>LARGE(Women[[#This Row],[TS SG O 29.04.23]:[PR3]],2)</f>
        <v>0</v>
      </c>
      <c r="I131" s="52">
        <f>LARGE(Women[[#This Row],[TS SG O 29.04.23]:[PR3]],3)</f>
        <v>0</v>
      </c>
      <c r="J131">
        <f t="shared" si="6"/>
        <v>81</v>
      </c>
      <c r="K131" s="52">
        <f t="shared" si="7"/>
        <v>0</v>
      </c>
      <c r="L131" s="62" t="str">
        <f>IFERROR(VLOOKUP(Women[[#This Row],[TS SG O 29.04.23 Rang]],$BC$7:$BD$64,2,0)*L$5," ")</f>
        <v xml:space="preserve"> </v>
      </c>
      <c r="M131" s="52" t="str">
        <f>IFERROR(VLOOKUP(Women[[#This Row],[TS SG W 29.04.23]],$AZ$7:$BA$64,2,0)*M$5," ")</f>
        <v xml:space="preserve"> </v>
      </c>
      <c r="N131" s="62" t="str">
        <f>IFERROR(VLOOKUP(Women[[#This Row],[TS ES O 11.06.23 Rang]],$BC$7:$BD$64,2,0)*N$5," ")</f>
        <v xml:space="preserve"> </v>
      </c>
      <c r="O131" s="62" t="str">
        <f>IFERROR(VLOOKUP(Women[[#This Row],[TS SH O 24.06.23 Rang]],$BC$7:$BD$64,2,0)*O$5," ")</f>
        <v xml:space="preserve"> </v>
      </c>
      <c r="P131" s="52" t="str">
        <f>IFERROR(VLOOKUP(Women[[#This Row],[TS SH W 24.06.232]],$AZ$7:$BA$64,2,0)*P$5," ")</f>
        <v xml:space="preserve"> </v>
      </c>
      <c r="Q131" s="62" t="str">
        <f>IFERROR(VLOOKUP(Women[[#This Row],[TS LU O/A 1.7.23 R]],$BC$7:$BD$64,2,0)*Q$5," ")</f>
        <v xml:space="preserve"> </v>
      </c>
      <c r="R131" s="62" t="str">
        <f>IFERROR(VLOOKUP(Women[[#This Row],[TS ZH O/A 8.7.232]],$BC$7:$BD$64,2,0)*R$5," ")</f>
        <v xml:space="preserve"> </v>
      </c>
      <c r="S131" s="52" t="str">
        <f>IFERROR(VLOOKUP(Women[[#This Row],[TS ZH W 8.7.23]],$AZ$7:$BA$64,2,0)*S$5," ")</f>
        <v xml:space="preserve"> </v>
      </c>
      <c r="T131" s="52" t="str">
        <f>IFERROR(VLOOKUP(Women[[#This Row],[TS BA W 12.08.23 R]],$AZ$7:$BA$64,2,0)*T$5," ")</f>
        <v xml:space="preserve"> </v>
      </c>
      <c r="U131" s="62" t="str">
        <f>IFERROR(VLOOKUP(Women[[#This Row],[TS BA O A 12.08.23 R2]],$BC$7:$BD$64,2,0)*U$5," ")</f>
        <v xml:space="preserve"> </v>
      </c>
      <c r="V131" s="62" t="str">
        <f>IFERROR(VLOOKUP(Women[[#This Row],[SM LT O A 2.9.23 R]],$BC$7:$BD$64,2,0)*V$5," ")</f>
        <v xml:space="preserve"> </v>
      </c>
      <c r="W131" s="52" t="str">
        <f>IFERROR(VLOOKUP(Women[[#This Row],[SM LT W 2.9.23 R]],$AZ$7:$BA$64,2,0)*W$5," ")</f>
        <v xml:space="preserve"> </v>
      </c>
      <c r="X131" s="62" t="str">
        <f>IFERROR(VLOOKUP(Women[[#This Row],[TS SH O 13.1.24 R]],$BC$7:$BD$64,2,0)*X$5," ")</f>
        <v xml:space="preserve"> </v>
      </c>
      <c r="Y131" s="52" t="str">
        <f>IFERROR(VLOOKUP(Women[[#This Row],[TS ZH W 6.1.242]],$AZ$7:$BA$64,2,0)*Y$5," ")</f>
        <v xml:space="preserve"> </v>
      </c>
      <c r="Z131" s="62" t="str">
        <f>IFERROR(VLOOKUP(Women[[#This Row],[TS SH O 13.1.24 R]],$BC$7:$BD$64,2,0)*Z$5," ")</f>
        <v xml:space="preserve"> </v>
      </c>
      <c r="AA131" s="52" t="str">
        <f>IFERROR(VLOOKUP(Women[[#This Row],[TS SH W 13.1.24 R]],$AZ$7:$BA$64,2,0)*AA$5," ")</f>
        <v xml:space="preserve"> </v>
      </c>
      <c r="AB131" s="62" t="str">
        <f>IFERROR(VLOOKUP(Women[[#This Row],[TS SH O 13.1.24 R]],$BC$7:$BD$64,2,0)*AB$5," ")</f>
        <v xml:space="preserve"> </v>
      </c>
      <c r="AC131">
        <v>0</v>
      </c>
      <c r="AD131">
        <v>0</v>
      </c>
      <c r="AE131">
        <v>0</v>
      </c>
      <c r="AF131" s="65"/>
      <c r="AG131" s="63"/>
      <c r="AH131" s="65"/>
      <c r="AI131" s="65"/>
      <c r="AJ131" s="63"/>
      <c r="AK131" s="65"/>
      <c r="AL131" s="65"/>
      <c r="AM131" s="63"/>
      <c r="AN131" s="63"/>
      <c r="AO131" s="65"/>
      <c r="AP131" s="65"/>
      <c r="AQ131" s="63"/>
      <c r="AR131" s="65"/>
      <c r="AS131" s="63"/>
      <c r="AT131" s="65"/>
      <c r="AU131" s="63"/>
      <c r="AV131" s="65"/>
    </row>
    <row r="132" spans="1:48">
      <c r="A132" s="53">
        <f>RANK(Women[[#This Row],[PR Punkte]],Women[PR Punkte],0)</f>
        <v>81</v>
      </c>
      <c r="B132">
        <f>IF(Women[[#This Row],[PR Rang beim letzten Turnier]]&gt;Women[[#This Row],[PR Rang]],1,IF(Women[[#This Row],[PR Rang]]=Women[[#This Row],[PR Rang beim letzten Turnier]],0,-1))</f>
        <v>0</v>
      </c>
      <c r="C132" s="53">
        <f>RANK(Women[[#This Row],[PR Punkte]],Women[PR Punkte],0)</f>
        <v>81</v>
      </c>
      <c r="D132" t="s">
        <v>196</v>
      </c>
      <c r="E132" s="1" t="s">
        <v>0</v>
      </c>
      <c r="F132" s="52">
        <f>SUM(Women[[#This Row],[PR 1]:[PR 3]])</f>
        <v>0</v>
      </c>
      <c r="G132" s="52">
        <f>LARGE(Women[[#This Row],[TS SG O 29.04.23]:[PR3]],1)</f>
        <v>0</v>
      </c>
      <c r="H132" s="52">
        <f>LARGE(Women[[#This Row],[TS SG O 29.04.23]:[PR3]],2)</f>
        <v>0</v>
      </c>
      <c r="I132" s="52">
        <f>LARGE(Women[[#This Row],[TS SG O 29.04.23]:[PR3]],3)</f>
        <v>0</v>
      </c>
      <c r="J132" s="1">
        <f t="shared" si="6"/>
        <v>81</v>
      </c>
      <c r="K132" s="52">
        <f t="shared" si="7"/>
        <v>0</v>
      </c>
      <c r="L132" s="62" t="str">
        <f>IFERROR(VLOOKUP(Women[[#This Row],[TS SG O 29.04.23 Rang]],$BC$7:$BD$64,2,0)*L$5," ")</f>
        <v xml:space="preserve"> </v>
      </c>
      <c r="M132" s="52" t="str">
        <f>IFERROR(VLOOKUP(Women[[#This Row],[TS SG W 29.04.23]],$AZ$7:$BA$64,2,0)*M$5," ")</f>
        <v xml:space="preserve"> </v>
      </c>
      <c r="N132" s="62" t="str">
        <f>IFERROR(VLOOKUP(Women[[#This Row],[TS ES O 11.06.23 Rang]],$BC$7:$BD$64,2,0)*N$5," ")</f>
        <v xml:space="preserve"> </v>
      </c>
      <c r="O132" s="62" t="str">
        <f>IFERROR(VLOOKUP(Women[[#This Row],[TS SH O 24.06.23 Rang]],$BC$7:$BD$64,2,0)*O$5," ")</f>
        <v xml:space="preserve"> </v>
      </c>
      <c r="P132" s="52" t="str">
        <f>IFERROR(VLOOKUP(Women[[#This Row],[TS SH W 24.06.232]],$AZ$7:$BA$64,2,0)*P$5," ")</f>
        <v xml:space="preserve"> </v>
      </c>
      <c r="Q132" s="62" t="str">
        <f>IFERROR(VLOOKUP(Women[[#This Row],[TS LU O/A 1.7.23 R]],$BC$7:$BD$64,2,0)*Q$5," ")</f>
        <v xml:space="preserve"> </v>
      </c>
      <c r="R132" s="62" t="str">
        <f>IFERROR(VLOOKUP(Women[[#This Row],[TS ZH O/A 8.7.232]],$BC$7:$BD$64,2,0)*R$5," ")</f>
        <v xml:space="preserve"> </v>
      </c>
      <c r="S132" s="52" t="str">
        <f>IFERROR(VLOOKUP(Women[[#This Row],[TS ZH W 8.7.23]],$AZ$7:$BA$64,2,0)*S$5," ")</f>
        <v xml:space="preserve"> </v>
      </c>
      <c r="T132" s="52" t="str">
        <f>IFERROR(VLOOKUP(Women[[#This Row],[TS BA W 12.08.23 R]],$AZ$7:$BA$64,2,0)*T$5," ")</f>
        <v xml:space="preserve"> </v>
      </c>
      <c r="U132" s="62" t="str">
        <f>IFERROR(VLOOKUP(Women[[#This Row],[TS BA O A 12.08.23 R2]],$BC$7:$BD$64,2,0)*U$5," ")</f>
        <v xml:space="preserve"> </v>
      </c>
      <c r="V132" s="62" t="str">
        <f>IFERROR(VLOOKUP(Women[[#This Row],[SM LT O A 2.9.23 R]],$BC$7:$BD$64,2,0)*V$5," ")</f>
        <v xml:space="preserve"> </v>
      </c>
      <c r="W132" s="52" t="str">
        <f>IFERROR(VLOOKUP(Women[[#This Row],[SM LT W 2.9.23 R]],$AZ$7:$BA$64,2,0)*W$5," ")</f>
        <v xml:space="preserve"> </v>
      </c>
      <c r="X132" s="62" t="str">
        <f>IFERROR(VLOOKUP(Women[[#This Row],[TS SH O 13.1.24 R]],$BC$7:$BD$64,2,0)*X$5," ")</f>
        <v xml:space="preserve"> </v>
      </c>
      <c r="Y132" s="52" t="str">
        <f>IFERROR(VLOOKUP(Women[[#This Row],[TS ZH W 6.1.242]],$AZ$7:$BA$64,2,0)*Y$5," ")</f>
        <v xml:space="preserve"> </v>
      </c>
      <c r="Z132" s="62" t="str">
        <f>IFERROR(VLOOKUP(Women[[#This Row],[TS SH O 13.1.24 R]],$BC$7:$BD$64,2,0)*Z$5," ")</f>
        <v xml:space="preserve"> </v>
      </c>
      <c r="AA132" s="52" t="str">
        <f>IFERROR(VLOOKUP(Women[[#This Row],[TS SH W 13.1.24 R]],$AZ$7:$BA$64,2,0)*AA$5," ")</f>
        <v xml:space="preserve"> </v>
      </c>
      <c r="AB132" s="62" t="str">
        <f>IFERROR(VLOOKUP(Women[[#This Row],[TS SH O 13.1.24 R]],$BC$7:$BD$64,2,0)*AB$5," ")</f>
        <v xml:space="preserve"> </v>
      </c>
      <c r="AC132">
        <v>0</v>
      </c>
      <c r="AD132">
        <v>0</v>
      </c>
      <c r="AE132">
        <v>0</v>
      </c>
      <c r="AF132" s="66"/>
      <c r="AG132" s="64"/>
      <c r="AH132" s="66"/>
      <c r="AI132" s="66"/>
      <c r="AJ132" s="64"/>
      <c r="AK132" s="66"/>
      <c r="AL132" s="66"/>
      <c r="AM132" s="64"/>
      <c r="AN132" s="63"/>
      <c r="AO132" s="66"/>
      <c r="AP132" s="66"/>
      <c r="AQ132" s="64"/>
      <c r="AR132" s="66"/>
      <c r="AS132" s="64"/>
      <c r="AT132" s="66"/>
      <c r="AU132" s="64"/>
      <c r="AV132" s="66"/>
    </row>
    <row r="133" spans="1:48">
      <c r="A133" s="53">
        <f>RANK(Women[[#This Row],[PR Punkte]],Women[PR Punkte],0)</f>
        <v>81</v>
      </c>
      <c r="B133">
        <f>IF(Women[[#This Row],[PR Rang beim letzten Turnier]]&gt;Women[[#This Row],[PR Rang]],1,IF(Women[[#This Row],[PR Rang]]=Women[[#This Row],[PR Rang beim letzten Turnier]],0,-1))</f>
        <v>0</v>
      </c>
      <c r="C133" s="53">
        <f>RANK(Women[[#This Row],[PR Punkte]],Women[PR Punkte],0)</f>
        <v>81</v>
      </c>
      <c r="D133" s="7" t="s">
        <v>224</v>
      </c>
      <c r="E133" t="s">
        <v>8</v>
      </c>
      <c r="F133" s="52">
        <f>SUM(Women[[#This Row],[PR 1]:[PR 3]])</f>
        <v>0</v>
      </c>
      <c r="G133" s="52">
        <f>LARGE(Women[[#This Row],[TS SG O 29.04.23]:[PR3]],1)</f>
        <v>0</v>
      </c>
      <c r="H133" s="52">
        <f>LARGE(Women[[#This Row],[TS SG O 29.04.23]:[PR3]],2)</f>
        <v>0</v>
      </c>
      <c r="I133" s="52">
        <f>LARGE(Women[[#This Row],[TS SG O 29.04.23]:[PR3]],3)</f>
        <v>0</v>
      </c>
      <c r="J133">
        <f t="shared" si="6"/>
        <v>81</v>
      </c>
      <c r="K133" s="52">
        <f t="shared" si="7"/>
        <v>0</v>
      </c>
      <c r="L133" s="62" t="str">
        <f>IFERROR(VLOOKUP(Women[[#This Row],[TS SG O 29.04.23 Rang]],$BC$7:$BD$64,2,0)*L$5," ")</f>
        <v xml:space="preserve"> </v>
      </c>
      <c r="M133" s="52" t="str">
        <f>IFERROR(VLOOKUP(Women[[#This Row],[TS SG W 29.04.23]],$AZ$7:$BA$64,2,0)*M$5," ")</f>
        <v xml:space="preserve"> </v>
      </c>
      <c r="N133" s="62" t="str">
        <f>IFERROR(VLOOKUP(Women[[#This Row],[TS ES O 11.06.23 Rang]],$BC$7:$BD$64,2,0)*N$5," ")</f>
        <v xml:space="preserve"> </v>
      </c>
      <c r="O133" s="62" t="str">
        <f>IFERROR(VLOOKUP(Women[[#This Row],[TS SH O 24.06.23 Rang]],$BC$7:$BD$64,2,0)*O$5," ")</f>
        <v xml:space="preserve"> </v>
      </c>
      <c r="P133" s="52" t="str">
        <f>IFERROR(VLOOKUP(Women[[#This Row],[TS SH W 24.06.232]],$AZ$7:$BA$64,2,0)*P$5," ")</f>
        <v xml:space="preserve"> </v>
      </c>
      <c r="Q133" s="62" t="str">
        <f>IFERROR(VLOOKUP(Women[[#This Row],[TS LU O/A 1.7.23 R]],$BC$7:$BD$64,2,0)*Q$5," ")</f>
        <v xml:space="preserve"> </v>
      </c>
      <c r="R133" s="62" t="str">
        <f>IFERROR(VLOOKUP(Women[[#This Row],[TS ZH O/A 8.7.232]],$BC$7:$BD$64,2,0)*R$5," ")</f>
        <v xml:space="preserve"> </v>
      </c>
      <c r="S133" s="52" t="str">
        <f>IFERROR(VLOOKUP(Women[[#This Row],[TS ZH W 8.7.23]],$AZ$7:$BA$64,2,0)*S$5," ")</f>
        <v xml:space="preserve"> </v>
      </c>
      <c r="T133" s="52" t="str">
        <f>IFERROR(VLOOKUP(Women[[#This Row],[TS BA W 12.08.23 R]],$AZ$7:$BA$64,2,0)*T$5," ")</f>
        <v xml:space="preserve"> </v>
      </c>
      <c r="U133" s="62" t="str">
        <f>IFERROR(VLOOKUP(Women[[#This Row],[TS BA O A 12.08.23 R2]],$BC$7:$BD$64,2,0)*U$5," ")</f>
        <v xml:space="preserve"> </v>
      </c>
      <c r="V133" s="62" t="str">
        <f>IFERROR(VLOOKUP(Women[[#This Row],[SM LT O A 2.9.23 R]],$BC$7:$BD$64,2,0)*V$5," ")</f>
        <v xml:space="preserve"> </v>
      </c>
      <c r="W133" s="52" t="str">
        <f>IFERROR(VLOOKUP(Women[[#This Row],[SM LT W 2.9.23 R]],$AZ$7:$BA$64,2,0)*W$5," ")</f>
        <v xml:space="preserve"> </v>
      </c>
      <c r="X133" s="62" t="str">
        <f>IFERROR(VLOOKUP(Women[[#This Row],[TS SH O 13.1.24 R]],$BC$7:$BD$64,2,0)*X$5," ")</f>
        <v xml:space="preserve"> </v>
      </c>
      <c r="Y133" s="52" t="str">
        <f>IFERROR(VLOOKUP(Women[[#This Row],[TS ZH W 6.1.242]],$AZ$7:$BA$64,2,0)*Y$5," ")</f>
        <v xml:space="preserve"> </v>
      </c>
      <c r="Z133" s="62" t="str">
        <f>IFERROR(VLOOKUP(Women[[#This Row],[TS SH O 13.1.24 R]],$BC$7:$BD$64,2,0)*Z$5," ")</f>
        <v xml:space="preserve"> </v>
      </c>
      <c r="AA133" s="52" t="str">
        <f>IFERROR(VLOOKUP(Women[[#This Row],[TS SH W 13.1.24 R]],$AZ$7:$BA$64,2,0)*AA$5," ")</f>
        <v xml:space="preserve"> </v>
      </c>
      <c r="AB133" s="62" t="str">
        <f>IFERROR(VLOOKUP(Women[[#This Row],[TS SH O 13.1.24 R]],$BC$7:$BD$64,2,0)*AB$5," ")</f>
        <v xml:space="preserve"> </v>
      </c>
      <c r="AC133">
        <v>0</v>
      </c>
      <c r="AD133">
        <v>0</v>
      </c>
      <c r="AE133">
        <v>0</v>
      </c>
      <c r="AF133" s="66"/>
      <c r="AG133" s="64"/>
      <c r="AH133" s="66"/>
      <c r="AI133" s="66"/>
      <c r="AJ133" s="64"/>
      <c r="AK133" s="66"/>
      <c r="AL133" s="66"/>
      <c r="AM133" s="64"/>
      <c r="AN133" s="64"/>
      <c r="AO133" s="66"/>
      <c r="AP133" s="66"/>
      <c r="AQ133" s="64"/>
      <c r="AR133" s="66"/>
      <c r="AS133" s="64"/>
      <c r="AT133" s="66"/>
      <c r="AU133" s="64"/>
      <c r="AV133" s="66"/>
    </row>
    <row r="134" spans="1:48">
      <c r="A134" s="53">
        <f>RANK(Women[[#This Row],[PR Punkte]],Women[PR Punkte],0)</f>
        <v>81</v>
      </c>
      <c r="B134">
        <f>IF(Women[[#This Row],[PR Rang beim letzten Turnier]]&gt;Women[[#This Row],[PR Rang]],1,IF(Women[[#This Row],[PR Rang]]=Women[[#This Row],[PR Rang beim letzten Turnier]],0,-1))</f>
        <v>0</v>
      </c>
      <c r="C134" s="53">
        <f>RANK(Women[[#This Row],[PR Punkte]],Women[PR Punkte],0)</f>
        <v>81</v>
      </c>
      <c r="D134" s="1" t="s">
        <v>194</v>
      </c>
      <c r="E134" s="1" t="s">
        <v>7</v>
      </c>
      <c r="F134" s="52">
        <f>SUM(Women[[#This Row],[PR 1]:[PR 3]])</f>
        <v>0</v>
      </c>
      <c r="G134" s="52">
        <f>LARGE(Women[[#This Row],[TS SG O 29.04.23]:[PR3]],1)</f>
        <v>0</v>
      </c>
      <c r="H134" s="52">
        <f>LARGE(Women[[#This Row],[TS SG O 29.04.23]:[PR3]],2)</f>
        <v>0</v>
      </c>
      <c r="I134" s="52">
        <f>LARGE(Women[[#This Row],[TS SG O 29.04.23]:[PR3]],3)</f>
        <v>0</v>
      </c>
      <c r="J134" s="1">
        <f t="shared" si="6"/>
        <v>81</v>
      </c>
      <c r="K134" s="52">
        <f t="shared" si="7"/>
        <v>0</v>
      </c>
      <c r="L134" s="62" t="str">
        <f>IFERROR(VLOOKUP(Women[[#This Row],[TS SG O 29.04.23 Rang]],$BC$7:$BD$64,2,0)*L$5," ")</f>
        <v xml:space="preserve"> </v>
      </c>
      <c r="M134" s="52" t="str">
        <f>IFERROR(VLOOKUP(Women[[#This Row],[TS SG W 29.04.23]],$AZ$7:$BA$64,2,0)*M$5," ")</f>
        <v xml:space="preserve"> </v>
      </c>
      <c r="N134" s="62" t="str">
        <f>IFERROR(VLOOKUP(Women[[#This Row],[TS ES O 11.06.23 Rang]],$BC$7:$BD$64,2,0)*N$5," ")</f>
        <v xml:space="preserve"> </v>
      </c>
      <c r="O134" s="62" t="str">
        <f>IFERROR(VLOOKUP(Women[[#This Row],[TS SH O 24.06.23 Rang]],$BC$7:$BD$64,2,0)*O$5," ")</f>
        <v xml:space="preserve"> </v>
      </c>
      <c r="P134" s="52" t="str">
        <f>IFERROR(VLOOKUP(Women[[#This Row],[TS SH W 24.06.232]],$AZ$7:$BA$64,2,0)*P$5," ")</f>
        <v xml:space="preserve"> </v>
      </c>
      <c r="Q134" s="62" t="str">
        <f>IFERROR(VLOOKUP(Women[[#This Row],[TS LU O/A 1.7.23 R]],$BC$7:$BD$64,2,0)*Q$5," ")</f>
        <v xml:space="preserve"> </v>
      </c>
      <c r="R134" s="62" t="str">
        <f>IFERROR(VLOOKUP(Women[[#This Row],[TS ZH O/A 8.7.232]],$BC$7:$BD$64,2,0)*R$5," ")</f>
        <v xml:space="preserve"> </v>
      </c>
      <c r="S134" s="52" t="str">
        <f>IFERROR(VLOOKUP(Women[[#This Row],[TS ZH W 8.7.23]],$AZ$7:$BA$64,2,0)*S$5," ")</f>
        <v xml:space="preserve"> </v>
      </c>
      <c r="T134" s="52" t="str">
        <f>IFERROR(VLOOKUP(Women[[#This Row],[TS BA W 12.08.23 R]],$AZ$7:$BA$64,2,0)*T$5," ")</f>
        <v xml:space="preserve"> </v>
      </c>
      <c r="U134" s="62" t="str">
        <f>IFERROR(VLOOKUP(Women[[#This Row],[TS BA O A 12.08.23 R2]],$BC$7:$BD$64,2,0)*U$5," ")</f>
        <v xml:space="preserve"> </v>
      </c>
      <c r="V134" s="62" t="str">
        <f>IFERROR(VLOOKUP(Women[[#This Row],[SM LT O A 2.9.23 R]],$BC$7:$BD$64,2,0)*V$5," ")</f>
        <v xml:space="preserve"> </v>
      </c>
      <c r="W134" s="52" t="str">
        <f>IFERROR(VLOOKUP(Women[[#This Row],[SM LT W 2.9.23 R]],$AZ$7:$BA$64,2,0)*W$5," ")</f>
        <v xml:space="preserve"> </v>
      </c>
      <c r="X134" s="62" t="str">
        <f>IFERROR(VLOOKUP(Women[[#This Row],[TS SH O 13.1.24 R]],$BC$7:$BD$64,2,0)*X$5," ")</f>
        <v xml:space="preserve"> </v>
      </c>
      <c r="Y134" s="52" t="str">
        <f>IFERROR(VLOOKUP(Women[[#This Row],[TS ZH W 6.1.242]],$AZ$7:$BA$64,2,0)*Y$5," ")</f>
        <v xml:space="preserve"> </v>
      </c>
      <c r="Z134" s="62" t="str">
        <f>IFERROR(VLOOKUP(Women[[#This Row],[TS SH O 13.1.24 R]],$BC$7:$BD$64,2,0)*Z$5," ")</f>
        <v xml:space="preserve"> </v>
      </c>
      <c r="AA134" s="52" t="str">
        <f>IFERROR(VLOOKUP(Women[[#This Row],[TS SH W 13.1.24 R]],$AZ$7:$BA$64,2,0)*AA$5," ")</f>
        <v xml:space="preserve"> </v>
      </c>
      <c r="AB134" s="62" t="str">
        <f>IFERROR(VLOOKUP(Women[[#This Row],[TS SH O 13.1.24 R]],$BC$7:$BD$64,2,0)*AB$5," ")</f>
        <v xml:space="preserve"> </v>
      </c>
      <c r="AC134">
        <v>0</v>
      </c>
      <c r="AD134">
        <v>0</v>
      </c>
      <c r="AE134">
        <v>0</v>
      </c>
      <c r="AF134" s="65"/>
      <c r="AG134" s="63"/>
      <c r="AH134" s="65"/>
      <c r="AI134" s="65"/>
      <c r="AJ134" s="63"/>
      <c r="AK134" s="65"/>
      <c r="AL134" s="65"/>
      <c r="AM134" s="63"/>
      <c r="AN134" s="63"/>
      <c r="AO134" s="65"/>
      <c r="AP134" s="65"/>
      <c r="AQ134" s="63"/>
      <c r="AR134" s="65"/>
      <c r="AS134" s="63"/>
      <c r="AT134" s="65"/>
      <c r="AU134" s="63"/>
      <c r="AV134" s="65"/>
    </row>
    <row r="135" spans="1:48">
      <c r="A135" s="53">
        <f>RANK(Women[[#This Row],[PR Punkte]],Women[PR Punkte],0)</f>
        <v>81</v>
      </c>
      <c r="B135">
        <f>IF(Women[[#This Row],[PR Rang beim letzten Turnier]]&gt;Women[[#This Row],[PR Rang]],1,IF(Women[[#This Row],[PR Rang]]=Women[[#This Row],[PR Rang beim letzten Turnier]],0,-1))</f>
        <v>0</v>
      </c>
      <c r="C135" s="53">
        <f>RANK(Women[[#This Row],[PR Punkte]],Women[PR Punkte],0)</f>
        <v>81</v>
      </c>
      <c r="D135" t="s">
        <v>699</v>
      </c>
      <c r="E135" t="s">
        <v>17</v>
      </c>
      <c r="F135" s="52">
        <f>SUM(Women[[#This Row],[PR 1]:[PR 3]])</f>
        <v>0</v>
      </c>
      <c r="G135" s="52">
        <f>LARGE(Women[[#This Row],[TS SG O 29.04.23]:[PR3]],1)</f>
        <v>0</v>
      </c>
      <c r="H135" s="52">
        <f>LARGE(Women[[#This Row],[TS SG O 29.04.23]:[PR3]],2)</f>
        <v>0</v>
      </c>
      <c r="I135" s="52">
        <f>LARGE(Women[[#This Row],[TS SG O 29.04.23]:[PR3]],3)</f>
        <v>0</v>
      </c>
      <c r="J135" s="1">
        <f t="shared" ref="J135:J166" si="8">RANK(K135,$K$7:$K$172,0)</f>
        <v>81</v>
      </c>
      <c r="K135" s="52">
        <f t="shared" ref="K135:K166" si="9">SUM(L135:AE135)</f>
        <v>0</v>
      </c>
      <c r="L135" s="62" t="str">
        <f>IFERROR(VLOOKUP(Women[[#This Row],[TS SG O 29.04.23 Rang]],$BC$7:$BD$64,2,0)*L$5," ")</f>
        <v xml:space="preserve"> </v>
      </c>
      <c r="M135" s="52" t="str">
        <f>IFERROR(VLOOKUP(Women[[#This Row],[TS SG W 29.04.23]],$AZ$7:$BA$64,2,0)*M$5," ")</f>
        <v xml:space="preserve"> </v>
      </c>
      <c r="N135" s="62" t="str">
        <f>IFERROR(VLOOKUP(Women[[#This Row],[TS ES O 11.06.23 Rang]],$BC$7:$BD$64,2,0)*N$5," ")</f>
        <v xml:space="preserve"> </v>
      </c>
      <c r="O135" s="62" t="str">
        <f>IFERROR(VLOOKUP(Women[[#This Row],[TS SH O 24.06.23 Rang]],$BC$7:$BD$64,2,0)*O$5," ")</f>
        <v xml:space="preserve"> </v>
      </c>
      <c r="P135" s="52" t="str">
        <f>IFERROR(VLOOKUP(Women[[#This Row],[TS SH W 24.06.232]],$AZ$7:$BA$64,2,0)*P$5," ")</f>
        <v xml:space="preserve"> </v>
      </c>
      <c r="Q135" s="62" t="str">
        <f>IFERROR(VLOOKUP(Women[[#This Row],[TS LU O/A 1.7.23 R]],$BC$7:$BD$64,2,0)*Q$5," ")</f>
        <v xml:space="preserve"> </v>
      </c>
      <c r="R135" s="62" t="str">
        <f>IFERROR(VLOOKUP(Women[[#This Row],[TS ZH O/A 8.7.232]],$BC$7:$BD$64,2,0)*R$5," ")</f>
        <v xml:space="preserve"> </v>
      </c>
      <c r="S135" s="52" t="str">
        <f>IFERROR(VLOOKUP(Women[[#This Row],[TS ZH W 8.7.23]],$AZ$7:$BA$64,2,0)*S$5," ")</f>
        <v xml:space="preserve"> </v>
      </c>
      <c r="T135" s="52" t="str">
        <f>IFERROR(VLOOKUP(Women[[#This Row],[TS BA W 12.08.23 R]],$AZ$7:$BA$64,2,0)*T$5," ")</f>
        <v xml:space="preserve"> </v>
      </c>
      <c r="U135" s="62" t="str">
        <f>IFERROR(VLOOKUP(Women[[#This Row],[TS BA O A 12.08.23 R2]],$BC$7:$BD$64,2,0)*U$5," ")</f>
        <v xml:space="preserve"> </v>
      </c>
      <c r="V135" s="62" t="str">
        <f>IFERROR(VLOOKUP(Women[[#This Row],[SM LT O A 2.9.23 R]],$BC$7:$BD$64,2,0)*V$5," ")</f>
        <v xml:space="preserve"> </v>
      </c>
      <c r="W135" s="52" t="str">
        <f>IFERROR(VLOOKUP(Women[[#This Row],[SM LT W 2.9.23 R]],$AZ$7:$BA$64,2,0)*W$5," ")</f>
        <v xml:space="preserve"> </v>
      </c>
      <c r="X135" s="62" t="str">
        <f>IFERROR(VLOOKUP(Women[[#This Row],[TS SH O 13.1.24 R]],$BC$7:$BD$64,2,0)*X$5," ")</f>
        <v xml:space="preserve"> </v>
      </c>
      <c r="Y135" s="52" t="str">
        <f>IFERROR(VLOOKUP(Women[[#This Row],[TS ZH W 6.1.242]],$AZ$7:$BA$64,2,0)*Y$5," ")</f>
        <v xml:space="preserve"> </v>
      </c>
      <c r="Z135" s="62" t="str">
        <f>IFERROR(VLOOKUP(Women[[#This Row],[TS SH O 13.1.24 R]],$BC$7:$BD$64,2,0)*Z$5," ")</f>
        <v xml:space="preserve"> </v>
      </c>
      <c r="AA135" s="52" t="str">
        <f>IFERROR(VLOOKUP(Women[[#This Row],[TS SH W 13.1.24 R]],$AZ$7:$BA$64,2,0)*AA$5," ")</f>
        <v xml:space="preserve"> </v>
      </c>
      <c r="AB135" s="62" t="str">
        <f>IFERROR(VLOOKUP(Women[[#This Row],[TS SH O 13.1.24 R]],$BC$7:$BD$64,2,0)*AB$5," ")</f>
        <v xml:space="preserve"> </v>
      </c>
      <c r="AC135">
        <v>0</v>
      </c>
      <c r="AD135">
        <v>0</v>
      </c>
      <c r="AE135">
        <v>0</v>
      </c>
      <c r="AF135" s="65"/>
      <c r="AG135" s="63"/>
      <c r="AH135" s="65"/>
      <c r="AI135" s="65"/>
      <c r="AJ135" s="63"/>
      <c r="AK135" s="65"/>
      <c r="AL135" s="65"/>
      <c r="AM135" s="63"/>
      <c r="AN135" s="63"/>
      <c r="AO135" s="65"/>
      <c r="AP135" s="65"/>
      <c r="AQ135" s="63"/>
      <c r="AR135" s="65"/>
      <c r="AS135" s="63"/>
      <c r="AT135" s="65"/>
      <c r="AU135" s="63"/>
      <c r="AV135" s="65"/>
    </row>
    <row r="136" spans="1:48">
      <c r="A136" s="53">
        <f>RANK(Women[[#This Row],[PR Punkte]],Women[PR Punkte],0)</f>
        <v>81</v>
      </c>
      <c r="B136">
        <f>IF(Women[[#This Row],[PR Rang beim letzten Turnier]]&gt;Women[[#This Row],[PR Rang]],1,IF(Women[[#This Row],[PR Rang]]=Women[[#This Row],[PR Rang beim letzten Turnier]],0,-1))</f>
        <v>0</v>
      </c>
      <c r="C136" s="53">
        <f>RANK(Women[[#This Row],[PR Punkte]],Women[PR Punkte],0)</f>
        <v>81</v>
      </c>
      <c r="D136" t="s">
        <v>674</v>
      </c>
      <c r="E136" t="s">
        <v>657</v>
      </c>
      <c r="F136" s="52">
        <f>SUM(Women[[#This Row],[PR 1]:[PR 3]])</f>
        <v>0</v>
      </c>
      <c r="G136" s="52">
        <f>LARGE(Women[[#This Row],[TS SG O 29.04.23]:[PR3]],1)</f>
        <v>0</v>
      </c>
      <c r="H136" s="52">
        <f>LARGE(Women[[#This Row],[TS SG O 29.04.23]:[PR3]],2)</f>
        <v>0</v>
      </c>
      <c r="I136" s="52">
        <f>LARGE(Women[[#This Row],[TS SG O 29.04.23]:[PR3]],3)</f>
        <v>0</v>
      </c>
      <c r="J136">
        <f t="shared" si="8"/>
        <v>81</v>
      </c>
      <c r="K136">
        <f t="shared" si="9"/>
        <v>0</v>
      </c>
      <c r="L136" s="62" t="str">
        <f>IFERROR(VLOOKUP(Women[[#This Row],[TS SG O 29.04.23 Rang]],$BC$7:$BD$64,2,0)*L$5," ")</f>
        <v xml:space="preserve"> </v>
      </c>
      <c r="M136" s="52" t="str">
        <f>IFERROR(VLOOKUP(Women[[#This Row],[TS SG W 29.04.23]],$AZ$7:$BA$64,2,0)*M$5," ")</f>
        <v xml:space="preserve"> </v>
      </c>
      <c r="N136" s="62" t="str">
        <f>IFERROR(VLOOKUP(Women[[#This Row],[TS ES O 11.06.23 Rang]],$BC$7:$BD$64,2,0)*N$5," ")</f>
        <v xml:space="preserve"> </v>
      </c>
      <c r="O136" s="62" t="str">
        <f>IFERROR(VLOOKUP(Women[[#This Row],[TS SH O 24.06.23 Rang]],$BC$7:$BD$64,2,0)*O$5," ")</f>
        <v xml:space="preserve"> </v>
      </c>
      <c r="P136" s="52" t="str">
        <f>IFERROR(VLOOKUP(Women[[#This Row],[TS SH W 24.06.232]],$AZ$7:$BA$64,2,0)*P$5," ")</f>
        <v xml:space="preserve"> </v>
      </c>
      <c r="Q136" s="62" t="str">
        <f>IFERROR(VLOOKUP(Women[[#This Row],[TS LU O/A 1.7.23 R]],$BC$7:$BD$64,2,0)*Q$5," ")</f>
        <v xml:space="preserve"> </v>
      </c>
      <c r="R136" s="62" t="str">
        <f>IFERROR(VLOOKUP(Women[[#This Row],[TS ZH O/A 8.7.232]],$BC$7:$BD$64,2,0)*R$5," ")</f>
        <v xml:space="preserve"> </v>
      </c>
      <c r="S136" s="52" t="str">
        <f>IFERROR(VLOOKUP(Women[[#This Row],[TS ZH W 8.7.23]],$AZ$7:$BA$64,2,0)*S$5," ")</f>
        <v xml:space="preserve"> </v>
      </c>
      <c r="T136" s="52" t="str">
        <f>IFERROR(VLOOKUP(Women[[#This Row],[TS BA W 12.08.23 R]],$AZ$7:$BA$64,2,0)*T$5," ")</f>
        <v xml:space="preserve"> </v>
      </c>
      <c r="U136" s="62" t="str">
        <f>IFERROR(VLOOKUP(Women[[#This Row],[TS BA O A 12.08.23 R2]],$BC$7:$BD$64,2,0)*U$5," ")</f>
        <v xml:space="preserve"> </v>
      </c>
      <c r="V136" s="62" t="str">
        <f>IFERROR(VLOOKUP(Women[[#This Row],[SM LT O A 2.9.23 R]],$BC$7:$BD$64,2,0)*V$5," ")</f>
        <v xml:space="preserve"> </v>
      </c>
      <c r="W136" s="52" t="str">
        <f>IFERROR(VLOOKUP(Women[[#This Row],[SM LT W 2.9.23 R]],$AZ$7:$BA$64,2,0)*W$5," ")</f>
        <v xml:space="preserve"> </v>
      </c>
      <c r="X136" s="62" t="str">
        <f>IFERROR(VLOOKUP(Women[[#This Row],[TS SH O 13.1.24 R]],$BC$7:$BD$64,2,0)*X$5," ")</f>
        <v xml:space="preserve"> </v>
      </c>
      <c r="Y136" s="52" t="str">
        <f>IFERROR(VLOOKUP(Women[[#This Row],[TS ZH W 6.1.242]],$AZ$7:$BA$64,2,0)*Y$5," ")</f>
        <v xml:space="preserve"> </v>
      </c>
      <c r="Z136" s="62" t="str">
        <f>IFERROR(VLOOKUP(Women[[#This Row],[TS SH O 13.1.24 R]],$BC$7:$BD$64,2,0)*Z$5," ")</f>
        <v xml:space="preserve"> </v>
      </c>
      <c r="AA136" s="52" t="str">
        <f>IFERROR(VLOOKUP(Women[[#This Row],[TS SH W 13.1.24 R]],$AZ$7:$BA$64,2,0)*AA$5," ")</f>
        <v xml:space="preserve"> </v>
      </c>
      <c r="AB136" s="62" t="str">
        <f>IFERROR(VLOOKUP(Women[[#This Row],[TS SH O 13.1.24 R]],$BC$7:$BD$64,2,0)*AB$5," ")</f>
        <v xml:space="preserve"> </v>
      </c>
      <c r="AC136">
        <v>0</v>
      </c>
      <c r="AD136">
        <v>0</v>
      </c>
      <c r="AE136">
        <v>0</v>
      </c>
      <c r="AF136" s="65"/>
      <c r="AG136" s="63"/>
      <c r="AH136" s="65"/>
      <c r="AI136" s="65"/>
      <c r="AJ136" s="63"/>
      <c r="AK136" s="65"/>
      <c r="AL136" s="65"/>
      <c r="AM136" s="63"/>
      <c r="AN136" s="63"/>
      <c r="AO136" s="65"/>
      <c r="AP136" s="65"/>
      <c r="AQ136" s="63"/>
      <c r="AR136" s="65"/>
      <c r="AS136" s="63"/>
      <c r="AT136" s="65"/>
      <c r="AU136" s="63"/>
      <c r="AV136" s="65"/>
    </row>
    <row r="137" spans="1:48">
      <c r="A137" s="53">
        <f>RANK(Women[[#This Row],[PR Punkte]],Women[PR Punkte],0)</f>
        <v>81</v>
      </c>
      <c r="B137">
        <f>IF(Women[[#This Row],[PR Rang beim letzten Turnier]]&gt;Women[[#This Row],[PR Rang]],1,IF(Women[[#This Row],[PR Rang]]=Women[[#This Row],[PR Rang beim letzten Turnier]],0,-1))</f>
        <v>0</v>
      </c>
      <c r="C137" s="53">
        <f>RANK(Women[[#This Row],[PR Punkte]],Women[PR Punkte],0)</f>
        <v>81</v>
      </c>
      <c r="D137" s="7" t="s">
        <v>123</v>
      </c>
      <c r="E137" s="1" t="s">
        <v>16</v>
      </c>
      <c r="F137" s="52">
        <f>SUM(Women[[#This Row],[PR 1]:[PR 3]])</f>
        <v>0</v>
      </c>
      <c r="G137" s="52">
        <f>LARGE(Women[[#This Row],[TS SG O 29.04.23]:[PR3]],1)</f>
        <v>0</v>
      </c>
      <c r="H137" s="52">
        <f>LARGE(Women[[#This Row],[TS SG O 29.04.23]:[PR3]],2)</f>
        <v>0</v>
      </c>
      <c r="I137" s="52">
        <f>LARGE(Women[[#This Row],[TS SG O 29.04.23]:[PR3]],3)</f>
        <v>0</v>
      </c>
      <c r="J137" s="1">
        <f t="shared" si="8"/>
        <v>81</v>
      </c>
      <c r="K137" s="52">
        <f t="shared" si="9"/>
        <v>0</v>
      </c>
      <c r="L137" s="62" t="str">
        <f>IFERROR(VLOOKUP(Women[[#This Row],[TS SG O 29.04.23 Rang]],$BC$7:$BD$64,2,0)*L$5," ")</f>
        <v xml:space="preserve"> </v>
      </c>
      <c r="M137" s="52" t="str">
        <f>IFERROR(VLOOKUP(Women[[#This Row],[TS SG W 29.04.23]],$AZ$7:$BA$64,2,0)*M$5," ")</f>
        <v xml:space="preserve"> </v>
      </c>
      <c r="N137" s="62" t="str">
        <f>IFERROR(VLOOKUP(Women[[#This Row],[TS ES O 11.06.23 Rang]],$BC$7:$BD$64,2,0)*N$5," ")</f>
        <v xml:space="preserve"> </v>
      </c>
      <c r="O137" s="62" t="str">
        <f>IFERROR(VLOOKUP(Women[[#This Row],[TS SH O 24.06.23 Rang]],$BC$7:$BD$64,2,0)*O$5," ")</f>
        <v xml:space="preserve"> </v>
      </c>
      <c r="P137" s="52" t="str">
        <f>IFERROR(VLOOKUP(Women[[#This Row],[TS SH W 24.06.232]],$AZ$7:$BA$64,2,0)*P$5," ")</f>
        <v xml:space="preserve"> </v>
      </c>
      <c r="Q137" s="62" t="str">
        <f>IFERROR(VLOOKUP(Women[[#This Row],[TS LU O/A 1.7.23 R]],$BC$7:$BD$64,2,0)*Q$5," ")</f>
        <v xml:space="preserve"> </v>
      </c>
      <c r="R137" s="62" t="str">
        <f>IFERROR(VLOOKUP(Women[[#This Row],[TS ZH O/A 8.7.232]],$BC$7:$BD$64,2,0)*R$5," ")</f>
        <v xml:space="preserve"> </v>
      </c>
      <c r="S137" s="52" t="str">
        <f>IFERROR(VLOOKUP(Women[[#This Row],[TS ZH W 8.7.23]],$AZ$7:$BA$64,2,0)*S$5," ")</f>
        <v xml:space="preserve"> </v>
      </c>
      <c r="T137" s="52" t="str">
        <f>IFERROR(VLOOKUP(Women[[#This Row],[TS BA W 12.08.23 R]],$AZ$7:$BA$64,2,0)*T$5," ")</f>
        <v xml:space="preserve"> </v>
      </c>
      <c r="U137" s="62" t="str">
        <f>IFERROR(VLOOKUP(Women[[#This Row],[TS BA O A 12.08.23 R2]],$BC$7:$BD$64,2,0)*U$5," ")</f>
        <v xml:space="preserve"> </v>
      </c>
      <c r="V137" s="62" t="str">
        <f>IFERROR(VLOOKUP(Women[[#This Row],[SM LT O A 2.9.23 R]],$BC$7:$BD$64,2,0)*V$5," ")</f>
        <v xml:space="preserve"> </v>
      </c>
      <c r="W137" s="52" t="str">
        <f>IFERROR(VLOOKUP(Women[[#This Row],[SM LT W 2.9.23 R]],$AZ$7:$BA$64,2,0)*W$5," ")</f>
        <v xml:space="preserve"> </v>
      </c>
      <c r="X137" s="62" t="str">
        <f>IFERROR(VLOOKUP(Women[[#This Row],[TS SH O 13.1.24 R]],$BC$7:$BD$64,2,0)*X$5," ")</f>
        <v xml:space="preserve"> </v>
      </c>
      <c r="Y137" s="52" t="str">
        <f>IFERROR(VLOOKUP(Women[[#This Row],[TS ZH W 6.1.242]],$AZ$7:$BA$64,2,0)*Y$5," ")</f>
        <v xml:space="preserve"> </v>
      </c>
      <c r="Z137" s="62" t="str">
        <f>IFERROR(VLOOKUP(Women[[#This Row],[TS SH O 13.1.24 R]],$BC$7:$BD$64,2,0)*Z$5," ")</f>
        <v xml:space="preserve"> </v>
      </c>
      <c r="AA137" s="52" t="str">
        <f>IFERROR(VLOOKUP(Women[[#This Row],[TS SH W 13.1.24 R]],$AZ$7:$BA$64,2,0)*AA$5," ")</f>
        <v xml:space="preserve"> </v>
      </c>
      <c r="AB137" s="62" t="str">
        <f>IFERROR(VLOOKUP(Women[[#This Row],[TS SH O 13.1.24 R]],$BC$7:$BD$64,2,0)*AB$5," ")</f>
        <v xml:space="preserve"> </v>
      </c>
      <c r="AC137">
        <v>0</v>
      </c>
      <c r="AD137">
        <v>0</v>
      </c>
      <c r="AE137">
        <v>0</v>
      </c>
      <c r="AF137" s="65"/>
      <c r="AG137" s="63"/>
      <c r="AH137" s="65"/>
      <c r="AI137" s="65"/>
      <c r="AJ137" s="63"/>
      <c r="AK137" s="65"/>
      <c r="AL137" s="65"/>
      <c r="AM137" s="63"/>
      <c r="AN137" s="63"/>
      <c r="AO137" s="65"/>
      <c r="AP137" s="65"/>
      <c r="AQ137" s="63"/>
      <c r="AR137" s="65"/>
      <c r="AS137" s="63"/>
      <c r="AT137" s="65"/>
      <c r="AU137" s="63"/>
      <c r="AV137" s="65"/>
    </row>
    <row r="138" spans="1:48">
      <c r="A138" s="53">
        <f>RANK(Women[[#This Row],[PR Punkte]],Women[PR Punkte],0)</f>
        <v>81</v>
      </c>
      <c r="B138">
        <f>IF(Women[[#This Row],[PR Rang beim letzten Turnier]]&gt;Women[[#This Row],[PR Rang]],1,IF(Women[[#This Row],[PR Rang]]=Women[[#This Row],[PR Rang beim letzten Turnier]],0,-1))</f>
        <v>0</v>
      </c>
      <c r="C138" s="53">
        <f>RANK(Women[[#This Row],[PR Punkte]],Women[PR Punkte],0)</f>
        <v>81</v>
      </c>
      <c r="D138" s="1" t="s">
        <v>415</v>
      </c>
      <c r="E138" s="1" t="s">
        <v>17</v>
      </c>
      <c r="F138" s="52">
        <f>SUM(Women[[#This Row],[PR 1]:[PR 3]])</f>
        <v>0</v>
      </c>
      <c r="G138" s="52">
        <f>LARGE(Women[[#This Row],[TS SG O 29.04.23]:[PR3]],1)</f>
        <v>0</v>
      </c>
      <c r="H138" s="52">
        <f>LARGE(Women[[#This Row],[TS SG O 29.04.23]:[PR3]],2)</f>
        <v>0</v>
      </c>
      <c r="I138" s="52">
        <f>LARGE(Women[[#This Row],[TS SG O 29.04.23]:[PR3]],3)</f>
        <v>0</v>
      </c>
      <c r="J138" s="1">
        <f t="shared" si="8"/>
        <v>81</v>
      </c>
      <c r="K138" s="52">
        <f t="shared" si="9"/>
        <v>0</v>
      </c>
      <c r="L138" s="62" t="str">
        <f>IFERROR(VLOOKUP(Women[[#This Row],[TS SG O 29.04.23 Rang]],$BC$7:$BD$64,2,0)*L$5," ")</f>
        <v xml:space="preserve"> </v>
      </c>
      <c r="M138" s="52" t="str">
        <f>IFERROR(VLOOKUP(Women[[#This Row],[TS SG W 29.04.23]],$AZ$7:$BA$64,2,0)*M$5," ")</f>
        <v xml:space="preserve"> </v>
      </c>
      <c r="N138" s="62" t="str">
        <f>IFERROR(VLOOKUP(Women[[#This Row],[TS ES O 11.06.23 Rang]],$BC$7:$BD$64,2,0)*N$5," ")</f>
        <v xml:space="preserve"> </v>
      </c>
      <c r="O138" s="62" t="str">
        <f>IFERROR(VLOOKUP(Women[[#This Row],[TS SH O 24.06.23 Rang]],$BC$7:$BD$64,2,0)*O$5," ")</f>
        <v xml:space="preserve"> </v>
      </c>
      <c r="P138" s="52" t="str">
        <f>IFERROR(VLOOKUP(Women[[#This Row],[TS SH W 24.06.232]],$AZ$7:$BA$64,2,0)*P$5," ")</f>
        <v xml:space="preserve"> </v>
      </c>
      <c r="Q138" s="62" t="str">
        <f>IFERROR(VLOOKUP(Women[[#This Row],[TS LU O/A 1.7.23 R]],$BC$7:$BD$64,2,0)*Q$5," ")</f>
        <v xml:space="preserve"> </v>
      </c>
      <c r="R138" s="62" t="str">
        <f>IFERROR(VLOOKUP(Women[[#This Row],[TS ZH O/A 8.7.232]],$BC$7:$BD$64,2,0)*R$5," ")</f>
        <v xml:space="preserve"> </v>
      </c>
      <c r="S138" s="52" t="str">
        <f>IFERROR(VLOOKUP(Women[[#This Row],[TS ZH W 8.7.23]],$AZ$7:$BA$64,2,0)*S$5," ")</f>
        <v xml:space="preserve"> </v>
      </c>
      <c r="T138" s="52" t="str">
        <f>IFERROR(VLOOKUP(Women[[#This Row],[TS BA W 12.08.23 R]],$AZ$7:$BA$64,2,0)*T$5," ")</f>
        <v xml:space="preserve"> </v>
      </c>
      <c r="U138" s="62" t="str">
        <f>IFERROR(VLOOKUP(Women[[#This Row],[TS BA O A 12.08.23 R2]],$BC$7:$BD$64,2,0)*U$5," ")</f>
        <v xml:space="preserve"> </v>
      </c>
      <c r="V138" s="62" t="str">
        <f>IFERROR(VLOOKUP(Women[[#This Row],[SM LT O A 2.9.23 R]],$BC$7:$BD$64,2,0)*V$5," ")</f>
        <v xml:space="preserve"> </v>
      </c>
      <c r="W138" s="52" t="str">
        <f>IFERROR(VLOOKUP(Women[[#This Row],[SM LT W 2.9.23 R]],$AZ$7:$BA$64,2,0)*W$5," ")</f>
        <v xml:space="preserve"> </v>
      </c>
      <c r="X138" s="62" t="str">
        <f>IFERROR(VLOOKUP(Women[[#This Row],[TS SH O 13.1.24 R]],$BC$7:$BD$64,2,0)*X$5," ")</f>
        <v xml:space="preserve"> </v>
      </c>
      <c r="Y138" s="52" t="str">
        <f>IFERROR(VLOOKUP(Women[[#This Row],[TS ZH W 6.1.242]],$AZ$7:$BA$64,2,0)*Y$5," ")</f>
        <v xml:space="preserve"> </v>
      </c>
      <c r="Z138" s="62" t="str">
        <f>IFERROR(VLOOKUP(Women[[#This Row],[TS SH O 13.1.24 R]],$BC$7:$BD$64,2,0)*Z$5," ")</f>
        <v xml:space="preserve"> </v>
      </c>
      <c r="AA138" s="52" t="str">
        <f>IFERROR(VLOOKUP(Women[[#This Row],[TS SH W 13.1.24 R]],$AZ$7:$BA$64,2,0)*AA$5," ")</f>
        <v xml:space="preserve"> </v>
      </c>
      <c r="AB138" s="62" t="str">
        <f>IFERROR(VLOOKUP(Women[[#This Row],[TS SH O 13.1.24 R]],$BC$7:$BD$64,2,0)*AB$5," ")</f>
        <v xml:space="preserve"> </v>
      </c>
      <c r="AC138">
        <v>0</v>
      </c>
      <c r="AD138">
        <v>0</v>
      </c>
      <c r="AE138">
        <v>0</v>
      </c>
      <c r="AF138" s="66"/>
      <c r="AG138" s="64"/>
      <c r="AH138" s="66"/>
      <c r="AI138" s="66"/>
      <c r="AJ138" s="64"/>
      <c r="AK138" s="66"/>
      <c r="AL138" s="66"/>
      <c r="AM138" s="64"/>
      <c r="AN138" s="64"/>
      <c r="AO138" s="66"/>
      <c r="AP138" s="66"/>
      <c r="AQ138" s="64"/>
      <c r="AR138" s="66"/>
      <c r="AS138" s="64"/>
      <c r="AT138" s="66"/>
      <c r="AU138" s="64"/>
      <c r="AV138" s="66"/>
    </row>
    <row r="139" spans="1:48">
      <c r="A139" s="53">
        <f>RANK(Women[[#This Row],[PR Punkte]],Women[PR Punkte],0)</f>
        <v>81</v>
      </c>
      <c r="B139">
        <f>IF(Women[[#This Row],[PR Rang beim letzten Turnier]]&gt;Women[[#This Row],[PR Rang]],1,IF(Women[[#This Row],[PR Rang]]=Women[[#This Row],[PR Rang beim letzten Turnier]],0,-1))</f>
        <v>0</v>
      </c>
      <c r="C139" s="53">
        <f>RANK(Women[[#This Row],[PR Punkte]],Women[PR Punkte],0)</f>
        <v>81</v>
      </c>
      <c r="D139" t="s">
        <v>202</v>
      </c>
      <c r="E139" s="1" t="s">
        <v>10</v>
      </c>
      <c r="F139" s="52">
        <f>SUM(Women[[#This Row],[PR 1]:[PR 3]])</f>
        <v>0</v>
      </c>
      <c r="G139" s="52">
        <f>LARGE(Women[[#This Row],[TS SG O 29.04.23]:[PR3]],1)</f>
        <v>0</v>
      </c>
      <c r="H139" s="52">
        <f>LARGE(Women[[#This Row],[TS SG O 29.04.23]:[PR3]],2)</f>
        <v>0</v>
      </c>
      <c r="I139" s="52">
        <f>LARGE(Women[[#This Row],[TS SG O 29.04.23]:[PR3]],3)</f>
        <v>0</v>
      </c>
      <c r="J139" s="1">
        <f t="shared" si="8"/>
        <v>81</v>
      </c>
      <c r="K139" s="52">
        <f t="shared" si="9"/>
        <v>0</v>
      </c>
      <c r="L139" s="62" t="str">
        <f>IFERROR(VLOOKUP(Women[[#This Row],[TS SG O 29.04.23 Rang]],$BC$7:$BD$64,2,0)*L$5," ")</f>
        <v xml:space="preserve"> </v>
      </c>
      <c r="M139" s="52" t="str">
        <f>IFERROR(VLOOKUP(Women[[#This Row],[TS SG W 29.04.23]],$AZ$7:$BA$64,2,0)*M$5," ")</f>
        <v xml:space="preserve"> </v>
      </c>
      <c r="N139" s="62" t="str">
        <f>IFERROR(VLOOKUP(Women[[#This Row],[TS ES O 11.06.23 Rang]],$BC$7:$BD$64,2,0)*N$5," ")</f>
        <v xml:space="preserve"> </v>
      </c>
      <c r="O139" s="62" t="str">
        <f>IFERROR(VLOOKUP(Women[[#This Row],[TS SH O 24.06.23 Rang]],$BC$7:$BD$64,2,0)*O$5," ")</f>
        <v xml:space="preserve"> </v>
      </c>
      <c r="P139" s="52" t="str">
        <f>IFERROR(VLOOKUP(Women[[#This Row],[TS SH W 24.06.232]],$AZ$7:$BA$64,2,0)*P$5," ")</f>
        <v xml:space="preserve"> </v>
      </c>
      <c r="Q139" s="62" t="str">
        <f>IFERROR(VLOOKUP(Women[[#This Row],[TS LU O/A 1.7.23 R]],$BC$7:$BD$64,2,0)*Q$5," ")</f>
        <v xml:space="preserve"> </v>
      </c>
      <c r="R139" s="62" t="str">
        <f>IFERROR(VLOOKUP(Women[[#This Row],[TS ZH O/A 8.7.232]],$BC$7:$BD$64,2,0)*R$5," ")</f>
        <v xml:space="preserve"> </v>
      </c>
      <c r="S139" s="52" t="str">
        <f>IFERROR(VLOOKUP(Women[[#This Row],[TS ZH W 8.7.23]],$AZ$7:$BA$64,2,0)*S$5," ")</f>
        <v xml:space="preserve"> </v>
      </c>
      <c r="T139" s="52" t="str">
        <f>IFERROR(VLOOKUP(Women[[#This Row],[TS BA W 12.08.23 R]],$AZ$7:$BA$64,2,0)*T$5," ")</f>
        <v xml:space="preserve"> </v>
      </c>
      <c r="U139" s="62" t="str">
        <f>IFERROR(VLOOKUP(Women[[#This Row],[TS BA O A 12.08.23 R2]],$BC$7:$BD$64,2,0)*U$5," ")</f>
        <v xml:space="preserve"> </v>
      </c>
      <c r="V139" s="62" t="str">
        <f>IFERROR(VLOOKUP(Women[[#This Row],[SM LT O A 2.9.23 R]],$BC$7:$BD$64,2,0)*V$5," ")</f>
        <v xml:space="preserve"> </v>
      </c>
      <c r="W139" s="52" t="str">
        <f>IFERROR(VLOOKUP(Women[[#This Row],[SM LT W 2.9.23 R]],$AZ$7:$BA$64,2,0)*W$5," ")</f>
        <v xml:space="preserve"> </v>
      </c>
      <c r="X139" s="62" t="str">
        <f>IFERROR(VLOOKUP(Women[[#This Row],[TS SH O 13.1.24 R]],$BC$7:$BD$64,2,0)*X$5," ")</f>
        <v xml:space="preserve"> </v>
      </c>
      <c r="Y139" s="52" t="str">
        <f>IFERROR(VLOOKUP(Women[[#This Row],[TS ZH W 6.1.242]],$AZ$7:$BA$64,2,0)*Y$5," ")</f>
        <v xml:space="preserve"> </v>
      </c>
      <c r="Z139" s="62" t="str">
        <f>IFERROR(VLOOKUP(Women[[#This Row],[TS SH O 13.1.24 R]],$BC$7:$BD$64,2,0)*Z$5," ")</f>
        <v xml:space="preserve"> </v>
      </c>
      <c r="AA139" s="52" t="str">
        <f>IFERROR(VLOOKUP(Women[[#This Row],[TS SH W 13.1.24 R]],$AZ$7:$BA$64,2,0)*AA$5," ")</f>
        <v xml:space="preserve"> </v>
      </c>
      <c r="AB139" s="62" t="str">
        <f>IFERROR(VLOOKUP(Women[[#This Row],[TS SH O 13.1.24 R]],$BC$7:$BD$64,2,0)*AB$5," ")</f>
        <v xml:space="preserve"> </v>
      </c>
      <c r="AC139">
        <v>0</v>
      </c>
      <c r="AD139">
        <v>0</v>
      </c>
      <c r="AE139">
        <v>0</v>
      </c>
      <c r="AF139" s="65"/>
      <c r="AG139" s="63"/>
      <c r="AH139" s="65"/>
      <c r="AI139" s="65"/>
      <c r="AJ139" s="63"/>
      <c r="AK139" s="65"/>
      <c r="AL139" s="65"/>
      <c r="AM139" s="63"/>
      <c r="AN139" s="63"/>
      <c r="AO139" s="65"/>
      <c r="AP139" s="65"/>
      <c r="AQ139" s="63"/>
      <c r="AR139" s="65"/>
      <c r="AS139" s="63"/>
      <c r="AT139" s="65"/>
      <c r="AU139" s="63"/>
      <c r="AV139" s="65"/>
    </row>
    <row r="140" spans="1:48">
      <c r="A140" s="53">
        <f>RANK(Women[[#This Row],[PR Punkte]],Women[PR Punkte],0)</f>
        <v>81</v>
      </c>
      <c r="B140">
        <f>IF(Women[[#This Row],[PR Rang beim letzten Turnier]]&gt;Women[[#This Row],[PR Rang]],1,IF(Women[[#This Row],[PR Rang]]=Women[[#This Row],[PR Rang beim letzten Turnier]],0,-1))</f>
        <v>0</v>
      </c>
      <c r="C140" s="53">
        <f>RANK(Women[[#This Row],[PR Punkte]],Women[PR Punkte],0)</f>
        <v>81</v>
      </c>
      <c r="D140" t="s">
        <v>683</v>
      </c>
      <c r="E140" t="s">
        <v>17</v>
      </c>
      <c r="F140" s="52">
        <f>SUM(Women[[#This Row],[PR 1]:[PR 3]])</f>
        <v>0</v>
      </c>
      <c r="G140" s="52">
        <f>LARGE(Women[[#This Row],[TS SG O 29.04.23]:[PR3]],1)</f>
        <v>0</v>
      </c>
      <c r="H140" s="52">
        <f>LARGE(Women[[#This Row],[TS SG O 29.04.23]:[PR3]],2)</f>
        <v>0</v>
      </c>
      <c r="I140" s="52">
        <f>LARGE(Women[[#This Row],[TS SG O 29.04.23]:[PR3]],3)</f>
        <v>0</v>
      </c>
      <c r="J140">
        <f t="shared" si="8"/>
        <v>81</v>
      </c>
      <c r="K140">
        <f t="shared" si="9"/>
        <v>0</v>
      </c>
      <c r="L140" s="62" t="str">
        <f>IFERROR(VLOOKUP(Women[[#This Row],[TS SG O 29.04.23 Rang]],$BC$7:$BD$64,2,0)*L$5," ")</f>
        <v xml:space="preserve"> </v>
      </c>
      <c r="M140" s="52" t="str">
        <f>IFERROR(VLOOKUP(Women[[#This Row],[TS SG W 29.04.23]],$AZ$7:$BA$64,2,0)*M$5," ")</f>
        <v xml:space="preserve"> </v>
      </c>
      <c r="N140" s="62" t="str">
        <f>IFERROR(VLOOKUP(Women[[#This Row],[TS ES O 11.06.23 Rang]],$BC$7:$BD$64,2,0)*N$5," ")</f>
        <v xml:space="preserve"> </v>
      </c>
      <c r="O140" s="62" t="str">
        <f>IFERROR(VLOOKUP(Women[[#This Row],[TS SH O 24.06.23 Rang]],$BC$7:$BD$64,2,0)*O$5," ")</f>
        <v xml:space="preserve"> </v>
      </c>
      <c r="P140" s="52" t="str">
        <f>IFERROR(VLOOKUP(Women[[#This Row],[TS SH W 24.06.232]],$AZ$7:$BA$64,2,0)*P$5," ")</f>
        <v xml:space="preserve"> </v>
      </c>
      <c r="Q140" s="62" t="str">
        <f>IFERROR(VLOOKUP(Women[[#This Row],[TS LU O/A 1.7.23 R]],$BC$7:$BD$64,2,0)*Q$5," ")</f>
        <v xml:space="preserve"> </v>
      </c>
      <c r="R140" s="62" t="str">
        <f>IFERROR(VLOOKUP(Women[[#This Row],[TS ZH O/A 8.7.232]],$BC$7:$BD$64,2,0)*R$5," ")</f>
        <v xml:space="preserve"> </v>
      </c>
      <c r="S140" s="52" t="str">
        <f>IFERROR(VLOOKUP(Women[[#This Row],[TS ZH W 8.7.23]],$AZ$7:$BA$64,2,0)*S$5," ")</f>
        <v xml:space="preserve"> </v>
      </c>
      <c r="T140" s="52" t="str">
        <f>IFERROR(VLOOKUP(Women[[#This Row],[TS BA W 12.08.23 R]],$AZ$7:$BA$64,2,0)*T$5," ")</f>
        <v xml:space="preserve"> </v>
      </c>
      <c r="U140" s="62" t="str">
        <f>IFERROR(VLOOKUP(Women[[#This Row],[TS BA O A 12.08.23 R2]],$BC$7:$BD$64,2,0)*U$5," ")</f>
        <v xml:space="preserve"> </v>
      </c>
      <c r="V140" s="62" t="str">
        <f>IFERROR(VLOOKUP(Women[[#This Row],[SM LT O A 2.9.23 R]],$BC$7:$BD$64,2,0)*V$5," ")</f>
        <v xml:space="preserve"> </v>
      </c>
      <c r="W140" s="52" t="str">
        <f>IFERROR(VLOOKUP(Women[[#This Row],[SM LT W 2.9.23 R]],$AZ$7:$BA$64,2,0)*W$5," ")</f>
        <v xml:space="preserve"> </v>
      </c>
      <c r="X140" s="62" t="str">
        <f>IFERROR(VLOOKUP(Women[[#This Row],[TS SH O 13.1.24 R]],$BC$7:$BD$64,2,0)*X$5," ")</f>
        <v xml:space="preserve"> </v>
      </c>
      <c r="Y140" s="52" t="str">
        <f>IFERROR(VLOOKUP(Women[[#This Row],[TS ZH W 6.1.242]],$AZ$7:$BA$64,2,0)*Y$5," ")</f>
        <v xml:space="preserve"> </v>
      </c>
      <c r="Z140" s="62" t="str">
        <f>IFERROR(VLOOKUP(Women[[#This Row],[TS SH O 13.1.24 R]],$BC$7:$BD$64,2,0)*Z$5," ")</f>
        <v xml:space="preserve"> </v>
      </c>
      <c r="AA140" s="52" t="str">
        <f>IFERROR(VLOOKUP(Women[[#This Row],[TS SH W 13.1.24 R]],$AZ$7:$BA$64,2,0)*AA$5," ")</f>
        <v xml:space="preserve"> </v>
      </c>
      <c r="AB140" s="62" t="str">
        <f>IFERROR(VLOOKUP(Women[[#This Row],[TS SH O 13.1.24 R]],$BC$7:$BD$64,2,0)*AB$5," ")</f>
        <v xml:space="preserve"> </v>
      </c>
      <c r="AC140">
        <v>0</v>
      </c>
      <c r="AD140">
        <v>0</v>
      </c>
      <c r="AE140">
        <v>0</v>
      </c>
      <c r="AF140" s="65"/>
      <c r="AG140" s="63"/>
      <c r="AH140" s="65"/>
      <c r="AI140" s="65"/>
      <c r="AJ140" s="63"/>
      <c r="AK140" s="65"/>
      <c r="AL140" s="65"/>
      <c r="AM140" s="63"/>
      <c r="AN140" s="63"/>
      <c r="AO140" s="65"/>
      <c r="AP140" s="65"/>
      <c r="AQ140" s="63"/>
      <c r="AR140" s="65"/>
      <c r="AS140" s="63"/>
      <c r="AT140" s="65"/>
      <c r="AU140" s="63"/>
      <c r="AV140" s="65"/>
    </row>
    <row r="141" spans="1:48">
      <c r="A141" s="53">
        <f>RANK(Women[[#This Row],[PR Punkte]],Women[PR Punkte],0)</f>
        <v>81</v>
      </c>
      <c r="B141">
        <f>IF(Women[[#This Row],[PR Rang beim letzten Turnier]]&gt;Women[[#This Row],[PR Rang]],1,IF(Women[[#This Row],[PR Rang]]=Women[[#This Row],[PR Rang beim letzten Turnier]],0,-1))</f>
        <v>0</v>
      </c>
      <c r="C141" s="53">
        <f>RANK(Women[[#This Row],[PR Punkte]],Women[PR Punkte],0)</f>
        <v>81</v>
      </c>
      <c r="D141" s="7" t="s">
        <v>443</v>
      </c>
      <c r="E141" t="s">
        <v>7</v>
      </c>
      <c r="F141" s="52">
        <f>SUM(Women[[#This Row],[PR 1]:[PR 3]])</f>
        <v>0</v>
      </c>
      <c r="G141" s="52">
        <f>LARGE(Women[[#This Row],[TS SG O 29.04.23]:[PR3]],1)</f>
        <v>0</v>
      </c>
      <c r="H141" s="52">
        <f>LARGE(Women[[#This Row],[TS SG O 29.04.23]:[PR3]],2)</f>
        <v>0</v>
      </c>
      <c r="I141" s="52">
        <f>LARGE(Women[[#This Row],[TS SG O 29.04.23]:[PR3]],3)</f>
        <v>0</v>
      </c>
      <c r="J141">
        <f t="shared" si="8"/>
        <v>81</v>
      </c>
      <c r="K141" s="52">
        <f t="shared" si="9"/>
        <v>0</v>
      </c>
      <c r="L141" s="62" t="str">
        <f>IFERROR(VLOOKUP(Women[[#This Row],[TS SG O 29.04.23 Rang]],$BC$7:$BD$64,2,0)*L$5," ")</f>
        <v xml:space="preserve"> </v>
      </c>
      <c r="M141" s="52" t="str">
        <f>IFERROR(VLOOKUP(Women[[#This Row],[TS SG W 29.04.23]],$AZ$7:$BA$64,2,0)*M$5," ")</f>
        <v xml:space="preserve"> </v>
      </c>
      <c r="N141" s="62" t="str">
        <f>IFERROR(VLOOKUP(Women[[#This Row],[TS ES O 11.06.23 Rang]],$BC$7:$BD$64,2,0)*N$5," ")</f>
        <v xml:space="preserve"> </v>
      </c>
      <c r="O141" s="62" t="str">
        <f>IFERROR(VLOOKUP(Women[[#This Row],[TS SH O 24.06.23 Rang]],$BC$7:$BD$64,2,0)*O$5," ")</f>
        <v xml:space="preserve"> </v>
      </c>
      <c r="P141" s="52" t="str">
        <f>IFERROR(VLOOKUP(Women[[#This Row],[TS SH W 24.06.232]],$AZ$7:$BA$64,2,0)*P$5," ")</f>
        <v xml:space="preserve"> </v>
      </c>
      <c r="Q141" s="62" t="str">
        <f>IFERROR(VLOOKUP(Women[[#This Row],[TS LU O/A 1.7.23 R]],$BC$7:$BD$64,2,0)*Q$5," ")</f>
        <v xml:space="preserve"> </v>
      </c>
      <c r="R141" s="62" t="str">
        <f>IFERROR(VLOOKUP(Women[[#This Row],[TS ZH O/A 8.7.232]],$BC$7:$BD$64,2,0)*R$5," ")</f>
        <v xml:space="preserve"> </v>
      </c>
      <c r="S141" s="52" t="str">
        <f>IFERROR(VLOOKUP(Women[[#This Row],[TS ZH W 8.7.23]],$AZ$7:$BA$64,2,0)*S$5," ")</f>
        <v xml:space="preserve"> </v>
      </c>
      <c r="T141" s="52" t="str">
        <f>IFERROR(VLOOKUP(Women[[#This Row],[TS BA W 12.08.23 R]],$AZ$7:$BA$64,2,0)*T$5," ")</f>
        <v xml:space="preserve"> </v>
      </c>
      <c r="U141" s="62" t="str">
        <f>IFERROR(VLOOKUP(Women[[#This Row],[TS BA O A 12.08.23 R2]],$BC$7:$BD$64,2,0)*U$5," ")</f>
        <v xml:space="preserve"> </v>
      </c>
      <c r="V141" s="62" t="str">
        <f>IFERROR(VLOOKUP(Women[[#This Row],[SM LT O A 2.9.23 R]],$BC$7:$BD$64,2,0)*V$5," ")</f>
        <v xml:space="preserve"> </v>
      </c>
      <c r="W141" s="52" t="str">
        <f>IFERROR(VLOOKUP(Women[[#This Row],[SM LT W 2.9.23 R]],$AZ$7:$BA$64,2,0)*W$5," ")</f>
        <v xml:space="preserve"> </v>
      </c>
      <c r="X141" s="62" t="str">
        <f>IFERROR(VLOOKUP(Women[[#This Row],[TS SH O 13.1.24 R]],$BC$7:$BD$64,2,0)*X$5," ")</f>
        <v xml:space="preserve"> </v>
      </c>
      <c r="Y141" s="52" t="str">
        <f>IFERROR(VLOOKUP(Women[[#This Row],[TS ZH W 6.1.242]],$AZ$7:$BA$64,2,0)*Y$5," ")</f>
        <v xml:space="preserve"> </v>
      </c>
      <c r="Z141" s="62" t="str">
        <f>IFERROR(VLOOKUP(Women[[#This Row],[TS SH O 13.1.24 R]],$BC$7:$BD$64,2,0)*Z$5," ")</f>
        <v xml:space="preserve"> </v>
      </c>
      <c r="AA141" s="52" t="str">
        <f>IFERROR(VLOOKUP(Women[[#This Row],[TS SH W 13.1.24 R]],$AZ$7:$BA$64,2,0)*AA$5," ")</f>
        <v xml:space="preserve"> </v>
      </c>
      <c r="AB141" s="62" t="str">
        <f>IFERROR(VLOOKUP(Women[[#This Row],[TS SH O 13.1.24 R]],$BC$7:$BD$64,2,0)*AB$5," ")</f>
        <v xml:space="preserve"> </v>
      </c>
      <c r="AC141">
        <v>0</v>
      </c>
      <c r="AD141">
        <v>0</v>
      </c>
      <c r="AE141">
        <v>0</v>
      </c>
      <c r="AF141" s="65"/>
      <c r="AG141" s="63"/>
      <c r="AH141" s="65"/>
      <c r="AI141" s="65"/>
      <c r="AJ141" s="63"/>
      <c r="AK141" s="65"/>
      <c r="AL141" s="65"/>
      <c r="AM141" s="63"/>
      <c r="AN141" s="63"/>
      <c r="AO141" s="65"/>
      <c r="AP141" s="65"/>
      <c r="AQ141" s="63"/>
      <c r="AR141" s="65"/>
      <c r="AS141" s="63"/>
      <c r="AT141" s="65"/>
      <c r="AU141" s="63"/>
      <c r="AV141" s="65"/>
    </row>
    <row r="142" spans="1:48">
      <c r="A142" s="112">
        <f>RANK(Women[[#This Row],[PR Punkte]],Women[PR Punkte],0)</f>
        <v>81</v>
      </c>
      <c r="B142" s="111">
        <f>IF(Women[[#This Row],[PR Rang beim letzten Turnier]]&gt;Women[[#This Row],[PR Rang]],1,IF(Women[[#This Row],[PR Rang]]=Women[[#This Row],[PR Rang beim letzten Turnier]],0,-1))</f>
        <v>0</v>
      </c>
      <c r="C142" s="112">
        <f>RANK(Women[[#This Row],[PR Punkte]],Women[PR Punkte],0)</f>
        <v>81</v>
      </c>
      <c r="D142" s="111" t="s">
        <v>573</v>
      </c>
      <c r="E142" t="s">
        <v>9</v>
      </c>
      <c r="F142" s="114">
        <f>SUM(Women[[#This Row],[PR 1]:[PR 3]])</f>
        <v>0</v>
      </c>
      <c r="G142" s="52">
        <f>LARGE(Women[[#This Row],[TS SG O 29.04.23]:[PR3]],1)</f>
        <v>0</v>
      </c>
      <c r="H142" s="52">
        <f>LARGE(Women[[#This Row],[TS SG O 29.04.23]:[PR3]],2)</f>
        <v>0</v>
      </c>
      <c r="I142" s="52">
        <f>LARGE(Women[[#This Row],[TS SG O 29.04.23]:[PR3]],3)</f>
        <v>0</v>
      </c>
      <c r="J142">
        <f t="shared" si="8"/>
        <v>81</v>
      </c>
      <c r="K142" s="111">
        <f t="shared" si="9"/>
        <v>0</v>
      </c>
      <c r="L142" s="62" t="str">
        <f>IFERROR(VLOOKUP(Women[[#This Row],[TS SG O 29.04.23 Rang]],$BC$7:$BD$64,2,0)*L$5," ")</f>
        <v xml:space="preserve"> </v>
      </c>
      <c r="M142" s="52" t="str">
        <f>IFERROR(VLOOKUP(Women[[#This Row],[TS SG W 29.04.23]],$AZ$7:$BA$64,2,0)*M$5," ")</f>
        <v xml:space="preserve"> </v>
      </c>
      <c r="N142" s="62" t="str">
        <f>IFERROR(VLOOKUP(Women[[#This Row],[TS ES O 11.06.23 Rang]],$BC$7:$BD$64,2,0)*N$5," ")</f>
        <v xml:space="preserve"> </v>
      </c>
      <c r="O142" s="62" t="str">
        <f>IFERROR(VLOOKUP(Women[[#This Row],[TS SH O 24.06.23 Rang]],$BC$7:$BD$64,2,0)*O$5," ")</f>
        <v xml:space="preserve"> </v>
      </c>
      <c r="P142" s="52" t="str">
        <f>IFERROR(VLOOKUP(Women[[#This Row],[TS SH W 24.06.232]],$AZ$7:$BA$64,2,0)*P$5," ")</f>
        <v xml:space="preserve"> </v>
      </c>
      <c r="Q142" s="62" t="str">
        <f>IFERROR(VLOOKUP(Women[[#This Row],[TS LU O/A 1.7.23 R]],$BC$7:$BD$64,2,0)*Q$5," ")</f>
        <v xml:space="preserve"> </v>
      </c>
      <c r="R142" s="62" t="str">
        <f>IFERROR(VLOOKUP(Women[[#This Row],[TS ZH O/A 8.7.232]],$BC$7:$BD$64,2,0)*R$5," ")</f>
        <v xml:space="preserve"> </v>
      </c>
      <c r="S142" s="52" t="str">
        <f>IFERROR(VLOOKUP(Women[[#This Row],[TS ZH W 8.7.23]],$AZ$7:$BA$64,2,0)*S$5," ")</f>
        <v xml:space="preserve"> </v>
      </c>
      <c r="T142" s="52" t="str">
        <f>IFERROR(VLOOKUP(Women[[#This Row],[TS BA W 12.08.23 R]],$AZ$7:$BA$64,2,0)*T$5," ")</f>
        <v xml:space="preserve"> </v>
      </c>
      <c r="U142" s="62" t="str">
        <f>IFERROR(VLOOKUP(Women[[#This Row],[TS BA O A 12.08.23 R2]],$BC$7:$BD$64,2,0)*U$5," ")</f>
        <v xml:space="preserve"> </v>
      </c>
      <c r="V142" s="62" t="str">
        <f>IFERROR(VLOOKUP(Women[[#This Row],[SM LT O A 2.9.23 R]],$BC$7:$BD$64,2,0)*V$5," ")</f>
        <v xml:space="preserve"> </v>
      </c>
      <c r="W142" s="52" t="str">
        <f>IFERROR(VLOOKUP(Women[[#This Row],[SM LT W 2.9.23 R]],$AZ$7:$BA$64,2,0)*W$5," ")</f>
        <v xml:space="preserve"> </v>
      </c>
      <c r="X142" s="62" t="str">
        <f>IFERROR(VLOOKUP(Women[[#This Row],[TS SH O 13.1.24 R]],$BC$7:$BD$64,2,0)*X$5," ")</f>
        <v xml:space="preserve"> </v>
      </c>
      <c r="Y142" s="52" t="str">
        <f>IFERROR(VLOOKUP(Women[[#This Row],[TS ZH W 6.1.242]],$AZ$7:$BA$64,2,0)*Y$5," ")</f>
        <v xml:space="preserve"> </v>
      </c>
      <c r="Z142" s="62" t="str">
        <f>IFERROR(VLOOKUP(Women[[#This Row],[TS SH O 13.1.24 R]],$BC$7:$BD$64,2,0)*Z$5," ")</f>
        <v xml:space="preserve"> </v>
      </c>
      <c r="AA142" s="52" t="str">
        <f>IFERROR(VLOOKUP(Women[[#This Row],[TS SH W 13.1.24 R]],$AZ$7:$BA$64,2,0)*AA$5," ")</f>
        <v xml:space="preserve"> </v>
      </c>
      <c r="AB142" s="62" t="str">
        <f>IFERROR(VLOOKUP(Women[[#This Row],[TS SH O 13.1.24 R]],$BC$7:$BD$64,2,0)*AB$5," ")</f>
        <v xml:space="preserve"> </v>
      </c>
      <c r="AC142" s="107">
        <v>0</v>
      </c>
      <c r="AD142" s="107">
        <v>0</v>
      </c>
      <c r="AE142" s="107">
        <v>0</v>
      </c>
      <c r="AF142" s="65"/>
      <c r="AG142" s="63"/>
      <c r="AH142" s="65"/>
      <c r="AI142" s="65"/>
      <c r="AJ142" s="63"/>
      <c r="AK142" s="65"/>
      <c r="AL142" s="65"/>
      <c r="AM142" s="63"/>
      <c r="AN142" s="63"/>
      <c r="AO142" s="65"/>
      <c r="AP142" s="65"/>
      <c r="AQ142" s="63"/>
      <c r="AR142" s="65"/>
      <c r="AS142" s="63"/>
      <c r="AT142" s="65"/>
      <c r="AU142" s="63"/>
      <c r="AV142" s="65"/>
    </row>
    <row r="143" spans="1:48">
      <c r="A143" s="112">
        <f>RANK(Women[[#This Row],[PR Punkte]],Women[PR Punkte],0)</f>
        <v>81</v>
      </c>
      <c r="B143" s="111">
        <f>IF(Women[[#This Row],[PR Rang beim letzten Turnier]]&gt;Women[[#This Row],[PR Rang]],1,IF(Women[[#This Row],[PR Rang]]=Women[[#This Row],[PR Rang beim letzten Turnier]],0,-1))</f>
        <v>0</v>
      </c>
      <c r="C143" s="112">
        <f>RANK(Women[[#This Row],[PR Punkte]],Women[PR Punkte],0)</f>
        <v>81</v>
      </c>
      <c r="D143" s="111" t="s">
        <v>575</v>
      </c>
      <c r="E143" t="s">
        <v>10</v>
      </c>
      <c r="F143" s="114">
        <f>SUM(Women[[#This Row],[PR 1]:[PR 3]])</f>
        <v>0</v>
      </c>
      <c r="G143" s="52">
        <f>LARGE(Women[[#This Row],[TS SG O 29.04.23]:[PR3]],1)</f>
        <v>0</v>
      </c>
      <c r="H143" s="52">
        <f>LARGE(Women[[#This Row],[TS SG O 29.04.23]:[PR3]],2)</f>
        <v>0</v>
      </c>
      <c r="I143" s="52">
        <f>LARGE(Women[[#This Row],[TS SG O 29.04.23]:[PR3]],3)</f>
        <v>0</v>
      </c>
      <c r="J143">
        <f t="shared" si="8"/>
        <v>81</v>
      </c>
      <c r="K143" s="111">
        <f t="shared" si="9"/>
        <v>0</v>
      </c>
      <c r="L143" s="62" t="str">
        <f>IFERROR(VLOOKUP(Women[[#This Row],[TS SG O 29.04.23 Rang]],$BC$7:$BD$64,2,0)*L$5," ")</f>
        <v xml:space="preserve"> </v>
      </c>
      <c r="M143" s="52" t="str">
        <f>IFERROR(VLOOKUP(Women[[#This Row],[TS SG W 29.04.23]],$AZ$7:$BA$64,2,0)*M$5," ")</f>
        <v xml:space="preserve"> </v>
      </c>
      <c r="N143" s="62" t="str">
        <f>IFERROR(VLOOKUP(Women[[#This Row],[TS ES O 11.06.23 Rang]],$BC$7:$BD$64,2,0)*N$5," ")</f>
        <v xml:space="preserve"> </v>
      </c>
      <c r="O143" s="62" t="str">
        <f>IFERROR(VLOOKUP(Women[[#This Row],[TS SH O 24.06.23 Rang]],$BC$7:$BD$64,2,0)*O$5," ")</f>
        <v xml:space="preserve"> </v>
      </c>
      <c r="P143" s="52" t="str">
        <f>IFERROR(VLOOKUP(Women[[#This Row],[TS SH W 24.06.232]],$AZ$7:$BA$64,2,0)*P$5," ")</f>
        <v xml:space="preserve"> </v>
      </c>
      <c r="Q143" s="62" t="str">
        <f>IFERROR(VLOOKUP(Women[[#This Row],[TS LU O/A 1.7.23 R]],$BC$7:$BD$64,2,0)*Q$5," ")</f>
        <v xml:space="preserve"> </v>
      </c>
      <c r="R143" s="62" t="str">
        <f>IFERROR(VLOOKUP(Women[[#This Row],[TS ZH O/A 8.7.232]],$BC$7:$BD$64,2,0)*R$5," ")</f>
        <v xml:space="preserve"> </v>
      </c>
      <c r="S143" s="52" t="str">
        <f>IFERROR(VLOOKUP(Women[[#This Row],[TS ZH W 8.7.23]],$AZ$7:$BA$64,2,0)*S$5," ")</f>
        <v xml:space="preserve"> </v>
      </c>
      <c r="T143" s="52" t="str">
        <f>IFERROR(VLOOKUP(Women[[#This Row],[TS BA W 12.08.23 R]],$AZ$7:$BA$64,2,0)*T$5," ")</f>
        <v xml:space="preserve"> </v>
      </c>
      <c r="U143" s="62" t="str">
        <f>IFERROR(VLOOKUP(Women[[#This Row],[TS BA O A 12.08.23 R2]],$BC$7:$BD$64,2,0)*U$5," ")</f>
        <v xml:space="preserve"> </v>
      </c>
      <c r="V143" s="62" t="str">
        <f>IFERROR(VLOOKUP(Women[[#This Row],[SM LT O A 2.9.23 R]],$BC$7:$BD$64,2,0)*V$5," ")</f>
        <v xml:space="preserve"> </v>
      </c>
      <c r="W143" s="52" t="str">
        <f>IFERROR(VLOOKUP(Women[[#This Row],[SM LT W 2.9.23 R]],$AZ$7:$BA$64,2,0)*W$5," ")</f>
        <v xml:space="preserve"> </v>
      </c>
      <c r="X143" s="62" t="str">
        <f>IFERROR(VLOOKUP(Women[[#This Row],[TS SH O 13.1.24 R]],$BC$7:$BD$64,2,0)*X$5," ")</f>
        <v xml:space="preserve"> </v>
      </c>
      <c r="Y143" s="52" t="str">
        <f>IFERROR(VLOOKUP(Women[[#This Row],[TS ZH W 6.1.242]],$AZ$7:$BA$64,2,0)*Y$5," ")</f>
        <v xml:space="preserve"> </v>
      </c>
      <c r="Z143" s="62" t="str">
        <f>IFERROR(VLOOKUP(Women[[#This Row],[TS SH O 13.1.24 R]],$BC$7:$BD$64,2,0)*Z$5," ")</f>
        <v xml:space="preserve"> </v>
      </c>
      <c r="AA143" s="52" t="str">
        <f>IFERROR(VLOOKUP(Women[[#This Row],[TS SH W 13.1.24 R]],$AZ$7:$BA$64,2,0)*AA$5," ")</f>
        <v xml:space="preserve"> </v>
      </c>
      <c r="AB143" s="62" t="str">
        <f>IFERROR(VLOOKUP(Women[[#This Row],[TS SH O 13.1.24 R]],$BC$7:$BD$64,2,0)*AB$5," ")</f>
        <v xml:space="preserve"> </v>
      </c>
      <c r="AC143" s="107">
        <v>0</v>
      </c>
      <c r="AD143" s="107">
        <v>0</v>
      </c>
      <c r="AE143" s="107">
        <v>0</v>
      </c>
      <c r="AF143" s="65"/>
      <c r="AG143" s="63"/>
      <c r="AH143" s="65"/>
      <c r="AI143" s="65"/>
      <c r="AJ143" s="63"/>
      <c r="AK143" s="65"/>
      <c r="AL143" s="65"/>
      <c r="AM143" s="63"/>
      <c r="AN143" s="63"/>
      <c r="AO143" s="65"/>
      <c r="AP143" s="65"/>
      <c r="AQ143" s="63"/>
      <c r="AR143" s="65"/>
      <c r="AS143" s="63"/>
      <c r="AT143" s="65"/>
      <c r="AU143" s="63"/>
      <c r="AV143" s="65"/>
    </row>
    <row r="144" spans="1:48">
      <c r="A144" s="53">
        <f>RANK(Women[[#This Row],[PR Punkte]],Women[PR Punkte],0)</f>
        <v>81</v>
      </c>
      <c r="B144">
        <f>IF(Women[[#This Row],[PR Rang beim letzten Turnier]]&gt;Women[[#This Row],[PR Rang]],1,IF(Women[[#This Row],[PR Rang]]=Women[[#This Row],[PR Rang beim letzten Turnier]],0,-1))</f>
        <v>0</v>
      </c>
      <c r="C144" s="53">
        <f>RANK(Women[[#This Row],[PR Punkte]],Women[PR Punkte],0)</f>
        <v>81</v>
      </c>
      <c r="D144" t="s">
        <v>551</v>
      </c>
      <c r="E144" t="s">
        <v>9</v>
      </c>
      <c r="F144" s="52">
        <f>SUM(Women[[#This Row],[PR 1]:[PR 3]])</f>
        <v>0</v>
      </c>
      <c r="G144" s="52">
        <f>LARGE(Women[[#This Row],[TS SG O 29.04.23]:[PR3]],1)</f>
        <v>0</v>
      </c>
      <c r="H144" s="52">
        <f>LARGE(Women[[#This Row],[TS SG O 29.04.23]:[PR3]],2)</f>
        <v>0</v>
      </c>
      <c r="I144" s="52">
        <f>LARGE(Women[[#This Row],[TS SG O 29.04.23]:[PR3]],3)</f>
        <v>0</v>
      </c>
      <c r="J144">
        <f t="shared" si="8"/>
        <v>81</v>
      </c>
      <c r="K144" s="52">
        <f t="shared" si="9"/>
        <v>0</v>
      </c>
      <c r="L144" s="62" t="str">
        <f>IFERROR(VLOOKUP(Women[[#This Row],[TS SG O 29.04.23 Rang]],$BC$7:$BD$64,2,0)*L$5," ")</f>
        <v xml:space="preserve"> </v>
      </c>
      <c r="M144" s="52" t="str">
        <f>IFERROR(VLOOKUP(Women[[#This Row],[TS SG W 29.04.23]],$AZ$7:$BA$64,2,0)*M$5," ")</f>
        <v xml:space="preserve"> </v>
      </c>
      <c r="N144" s="62" t="str">
        <f>IFERROR(VLOOKUP(Women[[#This Row],[TS ES O 11.06.23 Rang]],$BC$7:$BD$64,2,0)*N$5," ")</f>
        <v xml:space="preserve"> </v>
      </c>
      <c r="O144" s="62" t="str">
        <f>IFERROR(VLOOKUP(Women[[#This Row],[TS SH O 24.06.23 Rang]],$BC$7:$BD$64,2,0)*O$5," ")</f>
        <v xml:space="preserve"> </v>
      </c>
      <c r="P144" s="52" t="str">
        <f>IFERROR(VLOOKUP(Women[[#This Row],[TS SH W 24.06.232]],$AZ$7:$BA$64,2,0)*P$5," ")</f>
        <v xml:space="preserve"> </v>
      </c>
      <c r="Q144" s="62" t="str">
        <f>IFERROR(VLOOKUP(Women[[#This Row],[TS LU O/A 1.7.23 R]],$BC$7:$BD$64,2,0)*Q$5," ")</f>
        <v xml:space="preserve"> </v>
      </c>
      <c r="R144" s="62" t="str">
        <f>IFERROR(VLOOKUP(Women[[#This Row],[TS ZH O/A 8.7.232]],$BC$7:$BD$64,2,0)*R$5," ")</f>
        <v xml:space="preserve"> </v>
      </c>
      <c r="S144" s="52" t="str">
        <f>IFERROR(VLOOKUP(Women[[#This Row],[TS ZH W 8.7.23]],$AZ$7:$BA$64,2,0)*S$5," ")</f>
        <v xml:space="preserve"> </v>
      </c>
      <c r="T144" s="52" t="str">
        <f>IFERROR(VLOOKUP(Women[[#This Row],[TS BA W 12.08.23 R]],$AZ$7:$BA$64,2,0)*T$5," ")</f>
        <v xml:space="preserve"> </v>
      </c>
      <c r="U144" s="62" t="str">
        <f>IFERROR(VLOOKUP(Women[[#This Row],[TS BA O A 12.08.23 R2]],$BC$7:$BD$64,2,0)*U$5," ")</f>
        <v xml:space="preserve"> </v>
      </c>
      <c r="V144" s="62" t="str">
        <f>IFERROR(VLOOKUP(Women[[#This Row],[SM LT O A 2.9.23 R]],$BC$7:$BD$64,2,0)*V$5," ")</f>
        <v xml:space="preserve"> </v>
      </c>
      <c r="W144" s="52" t="str">
        <f>IFERROR(VLOOKUP(Women[[#This Row],[SM LT W 2.9.23 R]],$AZ$7:$BA$64,2,0)*W$5," ")</f>
        <v xml:space="preserve"> </v>
      </c>
      <c r="X144" s="62" t="str">
        <f>IFERROR(VLOOKUP(Women[[#This Row],[TS SH O 13.1.24 R]],$BC$7:$BD$64,2,0)*X$5," ")</f>
        <v xml:space="preserve"> </v>
      </c>
      <c r="Y144" s="52" t="str">
        <f>IFERROR(VLOOKUP(Women[[#This Row],[TS ZH W 6.1.242]],$AZ$7:$BA$64,2,0)*Y$5," ")</f>
        <v xml:space="preserve"> </v>
      </c>
      <c r="Z144" s="62" t="str">
        <f>IFERROR(VLOOKUP(Women[[#This Row],[TS SH O 13.1.24 R]],$BC$7:$BD$64,2,0)*Z$5," ")</f>
        <v xml:space="preserve"> </v>
      </c>
      <c r="AA144" s="52" t="str">
        <f>IFERROR(VLOOKUP(Women[[#This Row],[TS SH W 13.1.24 R]],$AZ$7:$BA$64,2,0)*AA$5," ")</f>
        <v xml:space="preserve"> </v>
      </c>
      <c r="AB144" s="62" t="str">
        <f>IFERROR(VLOOKUP(Women[[#This Row],[TS SH O 13.1.24 R]],$BC$7:$BD$64,2,0)*AB$5," ")</f>
        <v xml:space="preserve"> </v>
      </c>
      <c r="AC144" s="107">
        <v>0</v>
      </c>
      <c r="AD144" s="107">
        <v>0</v>
      </c>
      <c r="AE144" s="107">
        <v>0</v>
      </c>
      <c r="AF144" s="65"/>
      <c r="AG144" s="63"/>
      <c r="AH144" s="65"/>
      <c r="AI144" s="65"/>
      <c r="AJ144" s="63"/>
      <c r="AK144" s="65"/>
      <c r="AL144" s="65"/>
      <c r="AM144" s="63"/>
      <c r="AN144" s="63"/>
      <c r="AO144" s="65"/>
      <c r="AP144" s="65"/>
      <c r="AQ144" s="63"/>
      <c r="AR144" s="65"/>
      <c r="AS144" s="63"/>
      <c r="AT144" s="65"/>
      <c r="AU144" s="63"/>
      <c r="AV144" s="65"/>
    </row>
    <row r="145" spans="1:48">
      <c r="A145" s="53">
        <f>RANK(Women[[#This Row],[PR Punkte]],Women[PR Punkte],0)</f>
        <v>81</v>
      </c>
      <c r="B145">
        <f>IF(Women[[#This Row],[PR Rang beim letzten Turnier]]&gt;Women[[#This Row],[PR Rang]],1,IF(Women[[#This Row],[PR Rang]]=Women[[#This Row],[PR Rang beim letzten Turnier]],0,-1))</f>
        <v>0</v>
      </c>
      <c r="C145" s="53">
        <f>RANK(Women[[#This Row],[PR Punkte]],Women[PR Punkte],0)</f>
        <v>81</v>
      </c>
      <c r="D145" t="s">
        <v>550</v>
      </c>
      <c r="E145" t="s">
        <v>9</v>
      </c>
      <c r="F145" s="52">
        <f>SUM(Women[[#This Row],[PR 1]:[PR 3]])</f>
        <v>0</v>
      </c>
      <c r="G145" s="52">
        <f>LARGE(Women[[#This Row],[TS SG O 29.04.23]:[PR3]],1)</f>
        <v>0</v>
      </c>
      <c r="H145" s="52">
        <f>LARGE(Women[[#This Row],[TS SG O 29.04.23]:[PR3]],2)</f>
        <v>0</v>
      </c>
      <c r="I145" s="52">
        <f>LARGE(Women[[#This Row],[TS SG O 29.04.23]:[PR3]],3)</f>
        <v>0</v>
      </c>
      <c r="J145">
        <f t="shared" si="8"/>
        <v>81</v>
      </c>
      <c r="K145" s="52">
        <f t="shared" si="9"/>
        <v>0</v>
      </c>
      <c r="L145" s="62" t="str">
        <f>IFERROR(VLOOKUP(Women[[#This Row],[TS SG O 29.04.23 Rang]],$BC$7:$BD$64,2,0)*L$5," ")</f>
        <v xml:space="preserve"> </v>
      </c>
      <c r="M145" s="52" t="str">
        <f>IFERROR(VLOOKUP(Women[[#This Row],[TS SG W 29.04.23]],$AZ$7:$BA$64,2,0)*M$5," ")</f>
        <v xml:space="preserve"> </v>
      </c>
      <c r="N145" s="62" t="str">
        <f>IFERROR(VLOOKUP(Women[[#This Row],[TS ES O 11.06.23 Rang]],$BC$7:$BD$64,2,0)*N$5," ")</f>
        <v xml:space="preserve"> </v>
      </c>
      <c r="O145" s="62" t="str">
        <f>IFERROR(VLOOKUP(Women[[#This Row],[TS SH O 24.06.23 Rang]],$BC$7:$BD$64,2,0)*O$5," ")</f>
        <v xml:space="preserve"> </v>
      </c>
      <c r="P145" s="52" t="str">
        <f>IFERROR(VLOOKUP(Women[[#This Row],[TS SH W 24.06.232]],$AZ$7:$BA$64,2,0)*P$5," ")</f>
        <v xml:space="preserve"> </v>
      </c>
      <c r="Q145" s="62" t="str">
        <f>IFERROR(VLOOKUP(Women[[#This Row],[TS LU O/A 1.7.23 R]],$BC$7:$BD$64,2,0)*Q$5," ")</f>
        <v xml:space="preserve"> </v>
      </c>
      <c r="R145" s="62" t="str">
        <f>IFERROR(VLOOKUP(Women[[#This Row],[TS ZH O/A 8.7.232]],$BC$7:$BD$64,2,0)*R$5," ")</f>
        <v xml:space="preserve"> </v>
      </c>
      <c r="S145" s="52" t="str">
        <f>IFERROR(VLOOKUP(Women[[#This Row],[TS ZH W 8.7.23]],$AZ$7:$BA$64,2,0)*S$5," ")</f>
        <v xml:space="preserve"> </v>
      </c>
      <c r="T145" s="52" t="str">
        <f>IFERROR(VLOOKUP(Women[[#This Row],[TS BA W 12.08.23 R]],$AZ$7:$BA$64,2,0)*T$5," ")</f>
        <v xml:space="preserve"> </v>
      </c>
      <c r="U145" s="62" t="str">
        <f>IFERROR(VLOOKUP(Women[[#This Row],[TS BA O A 12.08.23 R2]],$BC$7:$BD$64,2,0)*U$5," ")</f>
        <v xml:space="preserve"> </v>
      </c>
      <c r="V145" s="62" t="str">
        <f>IFERROR(VLOOKUP(Women[[#This Row],[SM LT O A 2.9.23 R]],$BC$7:$BD$64,2,0)*V$5," ")</f>
        <v xml:space="preserve"> </v>
      </c>
      <c r="W145" s="52" t="str">
        <f>IFERROR(VLOOKUP(Women[[#This Row],[SM LT W 2.9.23 R]],$AZ$7:$BA$64,2,0)*W$5," ")</f>
        <v xml:space="preserve"> </v>
      </c>
      <c r="X145" s="62" t="str">
        <f>IFERROR(VLOOKUP(Women[[#This Row],[TS SH O 13.1.24 R]],$BC$7:$BD$64,2,0)*X$5," ")</f>
        <v xml:space="preserve"> </v>
      </c>
      <c r="Y145" s="52" t="str">
        <f>IFERROR(VLOOKUP(Women[[#This Row],[TS ZH W 6.1.242]],$AZ$7:$BA$64,2,0)*Y$5," ")</f>
        <v xml:space="preserve"> </v>
      </c>
      <c r="Z145" s="62" t="str">
        <f>IFERROR(VLOOKUP(Women[[#This Row],[TS SH O 13.1.24 R]],$BC$7:$BD$64,2,0)*Z$5," ")</f>
        <v xml:space="preserve"> </v>
      </c>
      <c r="AA145" s="52" t="str">
        <f>IFERROR(VLOOKUP(Women[[#This Row],[TS SH W 13.1.24 R]],$AZ$7:$BA$64,2,0)*AA$5," ")</f>
        <v xml:space="preserve"> </v>
      </c>
      <c r="AB145" s="62" t="str">
        <f>IFERROR(VLOOKUP(Women[[#This Row],[TS SH O 13.1.24 R]],$BC$7:$BD$64,2,0)*AB$5," ")</f>
        <v xml:space="preserve"> </v>
      </c>
      <c r="AC145" s="107">
        <v>0</v>
      </c>
      <c r="AD145" s="107">
        <v>0</v>
      </c>
      <c r="AE145" s="107">
        <v>0</v>
      </c>
      <c r="AF145" s="65"/>
      <c r="AG145" s="63"/>
      <c r="AH145" s="65"/>
      <c r="AI145" s="65"/>
      <c r="AJ145" s="63"/>
      <c r="AK145" s="65"/>
      <c r="AL145" s="65"/>
      <c r="AM145" s="63"/>
      <c r="AN145" s="63"/>
      <c r="AO145" s="65"/>
      <c r="AP145" s="65"/>
      <c r="AQ145" s="63"/>
      <c r="AR145" s="65"/>
      <c r="AS145" s="63"/>
      <c r="AT145" s="65"/>
      <c r="AU145" s="63"/>
      <c r="AV145" s="65"/>
    </row>
    <row r="146" spans="1:48">
      <c r="A146" s="53">
        <f>RANK(Women[[#This Row],[PR Punkte]],Women[PR Punkte],0)</f>
        <v>81</v>
      </c>
      <c r="B146">
        <f>IF(Women[[#This Row],[PR Rang beim letzten Turnier]]&gt;Women[[#This Row],[PR Rang]],1,IF(Women[[#This Row],[PR Rang]]=Women[[#This Row],[PR Rang beim letzten Turnier]],0,-1))</f>
        <v>0</v>
      </c>
      <c r="C146" s="53">
        <f>RANK(Women[[#This Row],[PR Punkte]],Women[PR Punkte],0)</f>
        <v>81</v>
      </c>
      <c r="D146" t="s">
        <v>739</v>
      </c>
      <c r="E146" t="s">
        <v>10</v>
      </c>
      <c r="F146" s="52">
        <f>SUM(Women[[#This Row],[PR 1]:[PR 3]])</f>
        <v>0</v>
      </c>
      <c r="G146" s="52">
        <f>LARGE(Women[[#This Row],[TS SG O 29.04.23]:[PR3]],1)</f>
        <v>0</v>
      </c>
      <c r="H146" s="52">
        <f>LARGE(Women[[#This Row],[TS SG O 29.04.23]:[PR3]],2)</f>
        <v>0</v>
      </c>
      <c r="I146" s="52">
        <f>LARGE(Women[[#This Row],[TS SG O 29.04.23]:[PR3]],3)</f>
        <v>0</v>
      </c>
      <c r="J146" s="1">
        <f t="shared" si="8"/>
        <v>81</v>
      </c>
      <c r="K146" s="52">
        <f t="shared" si="9"/>
        <v>0</v>
      </c>
      <c r="L146" s="62" t="str">
        <f>IFERROR(VLOOKUP(Women[[#This Row],[TS SG O 29.04.23 Rang]],$BC$7:$BD$64,2,0)*L$5," ")</f>
        <v xml:space="preserve"> </v>
      </c>
      <c r="M146" s="52" t="str">
        <f>IFERROR(VLOOKUP(Women[[#This Row],[TS SG W 29.04.23]],$AZ$7:$BA$64,2,0)*M$5," ")</f>
        <v xml:space="preserve"> </v>
      </c>
      <c r="N146" s="62" t="str">
        <f>IFERROR(VLOOKUP(Women[[#This Row],[TS ES O 11.06.23 Rang]],$BC$7:$BD$64,2,0)*N$5," ")</f>
        <v xml:space="preserve"> </v>
      </c>
      <c r="O146" s="62" t="str">
        <f>IFERROR(VLOOKUP(Women[[#This Row],[TS SH O 24.06.23 Rang]],$BC$7:$BD$64,2,0)*O$5," ")</f>
        <v xml:space="preserve"> </v>
      </c>
      <c r="P146" s="52" t="str">
        <f>IFERROR(VLOOKUP(Women[[#This Row],[TS SH W 24.06.232]],$AZ$7:$BA$64,2,0)*P$5," ")</f>
        <v xml:space="preserve"> </v>
      </c>
      <c r="Q146" s="62" t="str">
        <f>IFERROR(VLOOKUP(Women[[#This Row],[TS LU O/A 1.7.23 R]],$BC$7:$BD$64,2,0)*Q$5," ")</f>
        <v xml:space="preserve"> </v>
      </c>
      <c r="R146" s="62" t="str">
        <f>IFERROR(VLOOKUP(Women[[#This Row],[TS ZH O/A 8.7.232]],$BC$7:$BD$64,2,0)*R$5," ")</f>
        <v xml:space="preserve"> </v>
      </c>
      <c r="S146" s="52" t="str">
        <f>IFERROR(VLOOKUP(Women[[#This Row],[TS ZH W 8.7.23]],$AZ$7:$BA$64,2,0)*S$5," ")</f>
        <v xml:space="preserve"> </v>
      </c>
      <c r="T146" s="52" t="str">
        <f>IFERROR(VLOOKUP(Women[[#This Row],[TS BA W 12.08.23 R]],$AZ$7:$BA$64,2,0)*T$5," ")</f>
        <v xml:space="preserve"> </v>
      </c>
      <c r="U146" s="62" t="str">
        <f>IFERROR(VLOOKUP(Women[[#This Row],[TS BA O A 12.08.23 R2]],$BC$7:$BD$64,2,0)*U$5," ")</f>
        <v xml:space="preserve"> </v>
      </c>
      <c r="V146" s="62" t="str">
        <f>IFERROR(VLOOKUP(Women[[#This Row],[SM LT O A 2.9.23 R]],$BC$7:$BD$64,2,0)*V$5," ")</f>
        <v xml:space="preserve"> </v>
      </c>
      <c r="W146" s="52" t="str">
        <f>IFERROR(VLOOKUP(Women[[#This Row],[SM LT W 2.9.23 R]],$AZ$7:$BA$64,2,0)*W$5," ")</f>
        <v xml:space="preserve"> </v>
      </c>
      <c r="X146" s="62" t="str">
        <f>IFERROR(VLOOKUP(Women[[#This Row],[TS SH O 13.1.24 R]],$BC$7:$BD$64,2,0)*X$5," ")</f>
        <v xml:space="preserve"> </v>
      </c>
      <c r="Y146" s="52" t="str">
        <f>IFERROR(VLOOKUP(Women[[#This Row],[TS ZH W 6.1.242]],$AZ$7:$BA$64,2,0)*Y$5," ")</f>
        <v xml:space="preserve"> </v>
      </c>
      <c r="Z146" s="62" t="str">
        <f>IFERROR(VLOOKUP(Women[[#This Row],[TS SH O 13.1.24 R]],$BC$7:$BD$64,2,0)*Z$5," ")</f>
        <v xml:space="preserve"> </v>
      </c>
      <c r="AA146" s="52" t="str">
        <f>IFERROR(VLOOKUP(Women[[#This Row],[TS SH W 13.1.24 R]],$AZ$7:$BA$64,2,0)*AA$5," ")</f>
        <v xml:space="preserve"> </v>
      </c>
      <c r="AB146" s="62" t="str">
        <f>IFERROR(VLOOKUP(Women[[#This Row],[TS SH O 13.1.24 R]],$BC$7:$BD$64,2,0)*AB$5," ")</f>
        <v xml:space="preserve"> </v>
      </c>
      <c r="AC146">
        <v>0</v>
      </c>
      <c r="AD146">
        <v>0</v>
      </c>
      <c r="AE146">
        <v>0</v>
      </c>
      <c r="AF146" s="65"/>
      <c r="AG146" s="63"/>
      <c r="AH146" s="65"/>
      <c r="AI146" s="65"/>
      <c r="AJ146" s="63"/>
      <c r="AK146" s="65"/>
      <c r="AL146" s="65"/>
      <c r="AM146" s="63"/>
      <c r="AN146" s="63"/>
      <c r="AO146" s="65"/>
      <c r="AP146" s="65"/>
      <c r="AQ146" s="63"/>
      <c r="AR146" s="65"/>
      <c r="AS146" s="63"/>
      <c r="AT146" s="65"/>
      <c r="AU146" s="63"/>
      <c r="AV146" s="65"/>
    </row>
    <row r="147" spans="1:48">
      <c r="A147" s="53">
        <f>RANK(Women[[#This Row],[PR Punkte]],Women[PR Punkte],0)</f>
        <v>81</v>
      </c>
      <c r="B147">
        <f>IF(Women[[#This Row],[PR Rang beim letzten Turnier]]&gt;Women[[#This Row],[PR Rang]],1,IF(Women[[#This Row],[PR Rang]]=Women[[#This Row],[PR Rang beim letzten Turnier]],0,-1))</f>
        <v>0</v>
      </c>
      <c r="C147" s="53">
        <f>RANK(Women[[#This Row],[PR Punkte]],Women[PR Punkte],0)</f>
        <v>81</v>
      </c>
      <c r="D147" t="s">
        <v>714</v>
      </c>
      <c r="E147" t="s">
        <v>633</v>
      </c>
      <c r="F147" s="52">
        <f>SUM(Women[[#This Row],[PR 1]:[PR 3]])</f>
        <v>0</v>
      </c>
      <c r="G147" s="52">
        <f>LARGE(Women[[#This Row],[TS SG O 29.04.23]:[PR3]],1)</f>
        <v>0</v>
      </c>
      <c r="H147" s="52">
        <f>LARGE(Women[[#This Row],[TS SG O 29.04.23]:[PR3]],2)</f>
        <v>0</v>
      </c>
      <c r="I147" s="52">
        <f>LARGE(Women[[#This Row],[TS SG O 29.04.23]:[PR3]],3)</f>
        <v>0</v>
      </c>
      <c r="J147" s="1">
        <f t="shared" si="8"/>
        <v>81</v>
      </c>
      <c r="K147" s="52">
        <f t="shared" si="9"/>
        <v>0</v>
      </c>
      <c r="L147" s="62" t="str">
        <f>IFERROR(VLOOKUP(Women[[#This Row],[TS SG O 29.04.23 Rang]],$BC$7:$BD$64,2,0)*L$5," ")</f>
        <v xml:space="preserve"> </v>
      </c>
      <c r="M147" s="52" t="str">
        <f>IFERROR(VLOOKUP(Women[[#This Row],[TS SG W 29.04.23]],$AZ$7:$BA$64,2,0)*M$5," ")</f>
        <v xml:space="preserve"> </v>
      </c>
      <c r="N147" s="62" t="str">
        <f>IFERROR(VLOOKUP(Women[[#This Row],[TS ES O 11.06.23 Rang]],$BC$7:$BD$64,2,0)*N$5," ")</f>
        <v xml:space="preserve"> </v>
      </c>
      <c r="O147" s="62" t="str">
        <f>IFERROR(VLOOKUP(Women[[#This Row],[TS SH O 24.06.23 Rang]],$BC$7:$BD$64,2,0)*O$5," ")</f>
        <v xml:space="preserve"> </v>
      </c>
      <c r="P147" s="52" t="str">
        <f>IFERROR(VLOOKUP(Women[[#This Row],[TS SH W 24.06.232]],$AZ$7:$BA$64,2,0)*P$5," ")</f>
        <v xml:space="preserve"> </v>
      </c>
      <c r="Q147" s="62" t="str">
        <f>IFERROR(VLOOKUP(Women[[#This Row],[TS LU O/A 1.7.23 R]],$BC$7:$BD$64,2,0)*Q$5," ")</f>
        <v xml:space="preserve"> </v>
      </c>
      <c r="R147" s="62" t="str">
        <f>IFERROR(VLOOKUP(Women[[#This Row],[TS ZH O/A 8.7.232]],$BC$7:$BD$64,2,0)*R$5," ")</f>
        <v xml:space="preserve"> </v>
      </c>
      <c r="S147" s="52" t="str">
        <f>IFERROR(VLOOKUP(Women[[#This Row],[TS ZH W 8.7.23]],$AZ$7:$BA$64,2,0)*S$5," ")</f>
        <v xml:space="preserve"> </v>
      </c>
      <c r="T147" s="52" t="str">
        <f>IFERROR(VLOOKUP(Women[[#This Row],[TS BA W 12.08.23 R]],$AZ$7:$BA$64,2,0)*T$5," ")</f>
        <v xml:space="preserve"> </v>
      </c>
      <c r="U147" s="62" t="str">
        <f>IFERROR(VLOOKUP(Women[[#This Row],[TS BA O A 12.08.23 R2]],$BC$7:$BD$64,2,0)*U$5," ")</f>
        <v xml:space="preserve"> </v>
      </c>
      <c r="V147" s="62" t="str">
        <f>IFERROR(VLOOKUP(Women[[#This Row],[SM LT O A 2.9.23 R]],$BC$7:$BD$64,2,0)*V$5," ")</f>
        <v xml:space="preserve"> </v>
      </c>
      <c r="W147" s="52" t="str">
        <f>IFERROR(VLOOKUP(Women[[#This Row],[SM LT W 2.9.23 R]],$AZ$7:$BA$64,2,0)*W$5," ")</f>
        <v xml:space="preserve"> </v>
      </c>
      <c r="X147" s="62" t="str">
        <f>IFERROR(VLOOKUP(Women[[#This Row],[TS SH O 13.1.24 R]],$BC$7:$BD$64,2,0)*X$5," ")</f>
        <v xml:space="preserve"> </v>
      </c>
      <c r="Y147" s="52" t="str">
        <f>IFERROR(VLOOKUP(Women[[#This Row],[TS ZH W 6.1.242]],$AZ$7:$BA$64,2,0)*Y$5," ")</f>
        <v xml:space="preserve"> </v>
      </c>
      <c r="Z147" s="62" t="str">
        <f>IFERROR(VLOOKUP(Women[[#This Row],[TS SH O 13.1.24 R]],$BC$7:$BD$64,2,0)*Z$5," ")</f>
        <v xml:space="preserve"> </v>
      </c>
      <c r="AA147" s="52" t="str">
        <f>IFERROR(VLOOKUP(Women[[#This Row],[TS SH W 13.1.24 R]],$AZ$7:$BA$64,2,0)*AA$5," ")</f>
        <v xml:space="preserve"> </v>
      </c>
      <c r="AB147" s="62" t="str">
        <f>IFERROR(VLOOKUP(Women[[#This Row],[TS SH O 13.1.24 R]],$BC$7:$BD$64,2,0)*AB$5," ")</f>
        <v xml:space="preserve"> </v>
      </c>
      <c r="AC147">
        <v>0</v>
      </c>
      <c r="AD147">
        <v>0</v>
      </c>
      <c r="AE147">
        <v>0</v>
      </c>
      <c r="AF147" s="65"/>
      <c r="AG147" s="63"/>
      <c r="AH147" s="65"/>
      <c r="AI147" s="65"/>
      <c r="AJ147" s="63"/>
      <c r="AK147" s="65"/>
      <c r="AL147" s="65"/>
      <c r="AM147" s="63"/>
      <c r="AN147" s="63"/>
      <c r="AO147" s="65"/>
      <c r="AP147" s="65"/>
      <c r="AQ147" s="63"/>
      <c r="AR147" s="65"/>
      <c r="AS147" s="63"/>
      <c r="AT147" s="65"/>
      <c r="AU147" s="63"/>
      <c r="AV147" s="65"/>
    </row>
    <row r="148" spans="1:48">
      <c r="A148" s="53">
        <f>RANK(Women[[#This Row],[PR Punkte]],Women[PR Punkte],0)</f>
        <v>81</v>
      </c>
      <c r="B148">
        <f>IF(Women[[#This Row],[PR Rang beim letzten Turnier]]&gt;Women[[#This Row],[PR Rang]],1,IF(Women[[#This Row],[PR Rang]]=Women[[#This Row],[PR Rang beim letzten Turnier]],0,-1))</f>
        <v>0</v>
      </c>
      <c r="C148" s="53">
        <f>RANK(Women[[#This Row],[PR Punkte]],Women[PR Punkte],0)</f>
        <v>81</v>
      </c>
      <c r="D148" t="s">
        <v>198</v>
      </c>
      <c r="E148" s="6" t="s">
        <v>12</v>
      </c>
      <c r="F148" s="52">
        <f>SUM(Women[[#This Row],[PR 1]:[PR 3]])</f>
        <v>0</v>
      </c>
      <c r="G148" s="52">
        <f>LARGE(Women[[#This Row],[TS SG O 29.04.23]:[PR3]],1)</f>
        <v>0</v>
      </c>
      <c r="H148" s="52">
        <f>LARGE(Women[[#This Row],[TS SG O 29.04.23]:[PR3]],2)</f>
        <v>0</v>
      </c>
      <c r="I148" s="52">
        <f>LARGE(Women[[#This Row],[TS SG O 29.04.23]:[PR3]],3)</f>
        <v>0</v>
      </c>
      <c r="J148">
        <f t="shared" si="8"/>
        <v>81</v>
      </c>
      <c r="K148" s="52">
        <f t="shared" si="9"/>
        <v>0</v>
      </c>
      <c r="L148" s="62" t="str">
        <f>IFERROR(VLOOKUP(Women[[#This Row],[TS SG O 29.04.23 Rang]],$BC$7:$BD$64,2,0)*L$5," ")</f>
        <v xml:space="preserve"> </v>
      </c>
      <c r="M148" s="52" t="str">
        <f>IFERROR(VLOOKUP(Women[[#This Row],[TS SG W 29.04.23]],$AZ$7:$BA$64,2,0)*M$5," ")</f>
        <v xml:space="preserve"> </v>
      </c>
      <c r="N148" s="62" t="str">
        <f>IFERROR(VLOOKUP(Women[[#This Row],[TS ES O 11.06.23 Rang]],$BC$7:$BD$64,2,0)*N$5," ")</f>
        <v xml:space="preserve"> </v>
      </c>
      <c r="O148" s="62" t="str">
        <f>IFERROR(VLOOKUP(Women[[#This Row],[TS SH O 24.06.23 Rang]],$BC$7:$BD$64,2,0)*O$5," ")</f>
        <v xml:space="preserve"> </v>
      </c>
      <c r="P148" s="52" t="str">
        <f>IFERROR(VLOOKUP(Women[[#This Row],[TS SH W 24.06.232]],$AZ$7:$BA$64,2,0)*P$5," ")</f>
        <v xml:space="preserve"> </v>
      </c>
      <c r="Q148" s="62" t="str">
        <f>IFERROR(VLOOKUP(Women[[#This Row],[TS LU O/A 1.7.23 R]],$BC$7:$BD$64,2,0)*Q$5," ")</f>
        <v xml:space="preserve"> </v>
      </c>
      <c r="R148" s="62" t="str">
        <f>IFERROR(VLOOKUP(Women[[#This Row],[TS ZH O/A 8.7.232]],$BC$7:$BD$64,2,0)*R$5," ")</f>
        <v xml:space="preserve"> </v>
      </c>
      <c r="S148" s="52" t="str">
        <f>IFERROR(VLOOKUP(Women[[#This Row],[TS ZH W 8.7.23]],$AZ$7:$BA$64,2,0)*S$5," ")</f>
        <v xml:space="preserve"> </v>
      </c>
      <c r="T148" s="52" t="str">
        <f>IFERROR(VLOOKUP(Women[[#This Row],[TS BA W 12.08.23 R]],$AZ$7:$BA$64,2,0)*T$5," ")</f>
        <v xml:space="preserve"> </v>
      </c>
      <c r="U148" s="62" t="str">
        <f>IFERROR(VLOOKUP(Women[[#This Row],[TS BA O A 12.08.23 R2]],$BC$7:$BD$64,2,0)*U$5," ")</f>
        <v xml:space="preserve"> </v>
      </c>
      <c r="V148" s="62" t="str">
        <f>IFERROR(VLOOKUP(Women[[#This Row],[SM LT O A 2.9.23 R]],$BC$7:$BD$64,2,0)*V$5," ")</f>
        <v xml:space="preserve"> </v>
      </c>
      <c r="W148" s="52" t="str">
        <f>IFERROR(VLOOKUP(Women[[#This Row],[SM LT W 2.9.23 R]],$AZ$7:$BA$64,2,0)*W$5," ")</f>
        <v xml:space="preserve"> </v>
      </c>
      <c r="X148" s="62" t="str">
        <f>IFERROR(VLOOKUP(Women[[#This Row],[TS SH O 13.1.24 R]],$BC$7:$BD$64,2,0)*X$5," ")</f>
        <v xml:space="preserve"> </v>
      </c>
      <c r="Y148" s="52" t="str">
        <f>IFERROR(VLOOKUP(Women[[#This Row],[TS ZH W 6.1.242]],$AZ$7:$BA$64,2,0)*Y$5," ")</f>
        <v xml:space="preserve"> </v>
      </c>
      <c r="Z148" s="62" t="str">
        <f>IFERROR(VLOOKUP(Women[[#This Row],[TS SH O 13.1.24 R]],$BC$7:$BD$64,2,0)*Z$5," ")</f>
        <v xml:space="preserve"> </v>
      </c>
      <c r="AA148" s="52" t="str">
        <f>IFERROR(VLOOKUP(Women[[#This Row],[TS SH W 13.1.24 R]],$AZ$7:$BA$64,2,0)*AA$5," ")</f>
        <v xml:space="preserve"> </v>
      </c>
      <c r="AB148" s="62" t="str">
        <f>IFERROR(VLOOKUP(Women[[#This Row],[TS SH O 13.1.24 R]],$BC$7:$BD$64,2,0)*AB$5," ")</f>
        <v xml:space="preserve"> </v>
      </c>
      <c r="AC148">
        <v>0</v>
      </c>
      <c r="AD148">
        <v>0</v>
      </c>
      <c r="AE148">
        <v>0</v>
      </c>
      <c r="AF148" s="65"/>
      <c r="AG148" s="63"/>
      <c r="AH148" s="65"/>
      <c r="AI148" s="65"/>
      <c r="AJ148" s="63"/>
      <c r="AK148" s="65"/>
      <c r="AL148" s="65"/>
      <c r="AM148" s="63"/>
      <c r="AN148" s="63"/>
      <c r="AO148" s="65"/>
      <c r="AP148" s="65"/>
      <c r="AQ148" s="63"/>
      <c r="AR148" s="65"/>
      <c r="AS148" s="63"/>
      <c r="AT148" s="65"/>
      <c r="AU148" s="63"/>
      <c r="AV148" s="65"/>
    </row>
    <row r="149" spans="1:48">
      <c r="A149" s="53">
        <f>RANK(Women[[#This Row],[PR Punkte]],Women[PR Punkte],0)</f>
        <v>81</v>
      </c>
      <c r="B149">
        <f>IF(Women[[#This Row],[PR Rang beim letzten Turnier]]&gt;Women[[#This Row],[PR Rang]],1,IF(Women[[#This Row],[PR Rang]]=Women[[#This Row],[PR Rang beim letzten Turnier]],0,-1))</f>
        <v>0</v>
      </c>
      <c r="C149" s="53">
        <f>RANK(Women[[#This Row],[PR Punkte]],Women[PR Punkte],0)</f>
        <v>81</v>
      </c>
      <c r="D149" s="7" t="s">
        <v>226</v>
      </c>
      <c r="E149" t="s">
        <v>10</v>
      </c>
      <c r="F149" s="52">
        <f>SUM(Women[[#This Row],[PR 1]:[PR 3]])</f>
        <v>0</v>
      </c>
      <c r="G149" s="52">
        <f>LARGE(Women[[#This Row],[TS SG O 29.04.23]:[PR3]],1)</f>
        <v>0</v>
      </c>
      <c r="H149" s="52">
        <f>LARGE(Women[[#This Row],[TS SG O 29.04.23]:[PR3]],2)</f>
        <v>0</v>
      </c>
      <c r="I149" s="52">
        <f>LARGE(Women[[#This Row],[TS SG O 29.04.23]:[PR3]],3)</f>
        <v>0</v>
      </c>
      <c r="J149">
        <f t="shared" si="8"/>
        <v>81</v>
      </c>
      <c r="K149" s="52">
        <f t="shared" si="9"/>
        <v>0</v>
      </c>
      <c r="L149" s="62" t="str">
        <f>IFERROR(VLOOKUP(Women[[#This Row],[TS SG O 29.04.23 Rang]],$BC$7:$BD$64,2,0)*L$5," ")</f>
        <v xml:space="preserve"> </v>
      </c>
      <c r="M149" s="52" t="str">
        <f>IFERROR(VLOOKUP(Women[[#This Row],[TS SG W 29.04.23]],$AZ$7:$BA$64,2,0)*M$5," ")</f>
        <v xml:space="preserve"> </v>
      </c>
      <c r="N149" s="62" t="str">
        <f>IFERROR(VLOOKUP(Women[[#This Row],[TS ES O 11.06.23 Rang]],$BC$7:$BD$64,2,0)*N$5," ")</f>
        <v xml:space="preserve"> </v>
      </c>
      <c r="O149" s="62" t="str">
        <f>IFERROR(VLOOKUP(Women[[#This Row],[TS SH O 24.06.23 Rang]],$BC$7:$BD$64,2,0)*O$5," ")</f>
        <v xml:space="preserve"> </v>
      </c>
      <c r="P149" s="52" t="str">
        <f>IFERROR(VLOOKUP(Women[[#This Row],[TS SH W 24.06.232]],$AZ$7:$BA$64,2,0)*P$5," ")</f>
        <v xml:space="preserve"> </v>
      </c>
      <c r="Q149" s="62" t="str">
        <f>IFERROR(VLOOKUP(Women[[#This Row],[TS LU O/A 1.7.23 R]],$BC$7:$BD$64,2,0)*Q$5," ")</f>
        <v xml:space="preserve"> </v>
      </c>
      <c r="R149" s="62" t="str">
        <f>IFERROR(VLOOKUP(Women[[#This Row],[TS ZH O/A 8.7.232]],$BC$7:$BD$64,2,0)*R$5," ")</f>
        <v xml:space="preserve"> </v>
      </c>
      <c r="S149" s="52" t="str">
        <f>IFERROR(VLOOKUP(Women[[#This Row],[TS ZH W 8.7.23]],$AZ$7:$BA$64,2,0)*S$5," ")</f>
        <v xml:space="preserve"> </v>
      </c>
      <c r="T149" s="52" t="str">
        <f>IFERROR(VLOOKUP(Women[[#This Row],[TS BA W 12.08.23 R]],$AZ$7:$BA$64,2,0)*T$5," ")</f>
        <v xml:space="preserve"> </v>
      </c>
      <c r="U149" s="62" t="str">
        <f>IFERROR(VLOOKUP(Women[[#This Row],[TS BA O A 12.08.23 R2]],$BC$7:$BD$64,2,0)*U$5," ")</f>
        <v xml:space="preserve"> </v>
      </c>
      <c r="V149" s="62" t="str">
        <f>IFERROR(VLOOKUP(Women[[#This Row],[SM LT O A 2.9.23 R]],$BC$7:$BD$64,2,0)*V$5," ")</f>
        <v xml:space="preserve"> </v>
      </c>
      <c r="W149" s="52" t="str">
        <f>IFERROR(VLOOKUP(Women[[#This Row],[SM LT W 2.9.23 R]],$AZ$7:$BA$64,2,0)*W$5," ")</f>
        <v xml:space="preserve"> </v>
      </c>
      <c r="X149" s="62" t="str">
        <f>IFERROR(VLOOKUP(Women[[#This Row],[TS SH O 13.1.24 R]],$BC$7:$BD$64,2,0)*X$5," ")</f>
        <v xml:space="preserve"> </v>
      </c>
      <c r="Y149" s="52" t="str">
        <f>IFERROR(VLOOKUP(Women[[#This Row],[TS ZH W 6.1.242]],$AZ$7:$BA$64,2,0)*Y$5," ")</f>
        <v xml:space="preserve"> </v>
      </c>
      <c r="Z149" s="62" t="str">
        <f>IFERROR(VLOOKUP(Women[[#This Row],[TS SH O 13.1.24 R]],$BC$7:$BD$64,2,0)*Z$5," ")</f>
        <v xml:space="preserve"> </v>
      </c>
      <c r="AA149" s="52" t="str">
        <f>IFERROR(VLOOKUP(Women[[#This Row],[TS SH W 13.1.24 R]],$AZ$7:$BA$64,2,0)*AA$5," ")</f>
        <v xml:space="preserve"> </v>
      </c>
      <c r="AB149" s="62" t="str">
        <f>IFERROR(VLOOKUP(Women[[#This Row],[TS SH O 13.1.24 R]],$BC$7:$BD$64,2,0)*AB$5," ")</f>
        <v xml:space="preserve"> </v>
      </c>
      <c r="AC149">
        <v>0</v>
      </c>
      <c r="AD149">
        <v>0</v>
      </c>
      <c r="AE149">
        <v>0</v>
      </c>
      <c r="AF149" s="65"/>
      <c r="AG149" s="63"/>
      <c r="AH149" s="65"/>
      <c r="AI149" s="65"/>
      <c r="AJ149" s="63"/>
      <c r="AK149" s="65"/>
      <c r="AL149" s="65"/>
      <c r="AM149" s="63"/>
      <c r="AN149" s="63"/>
      <c r="AO149" s="65"/>
      <c r="AP149" s="65"/>
      <c r="AQ149" s="63"/>
      <c r="AR149" s="65"/>
      <c r="AS149" s="63"/>
      <c r="AT149" s="65"/>
      <c r="AU149" s="63"/>
      <c r="AV149" s="65"/>
    </row>
    <row r="150" spans="1:48">
      <c r="A150" s="53">
        <f>RANK(Women[[#This Row],[PR Punkte]],Women[PR Punkte],0)</f>
        <v>81</v>
      </c>
      <c r="B150">
        <f>IF(Women[[#This Row],[PR Rang beim letzten Turnier]]&gt;Women[[#This Row],[PR Rang]],1,IF(Women[[#This Row],[PR Rang]]=Women[[#This Row],[PR Rang beim letzten Turnier]],0,-1))</f>
        <v>0</v>
      </c>
      <c r="C150" s="53">
        <f>RANK(Women[[#This Row],[PR Punkte]],Women[PR Punkte],0)</f>
        <v>81</v>
      </c>
      <c r="D150" t="s">
        <v>200</v>
      </c>
      <c r="E150" s="1" t="s">
        <v>12</v>
      </c>
      <c r="F150" s="52">
        <f>SUM(Women[[#This Row],[PR 1]:[PR 3]])</f>
        <v>0</v>
      </c>
      <c r="G150" s="52">
        <f>LARGE(Women[[#This Row],[TS SG O 29.04.23]:[PR3]],1)</f>
        <v>0</v>
      </c>
      <c r="H150" s="52">
        <f>LARGE(Women[[#This Row],[TS SG O 29.04.23]:[PR3]],2)</f>
        <v>0</v>
      </c>
      <c r="I150" s="52">
        <f>LARGE(Women[[#This Row],[TS SG O 29.04.23]:[PR3]],3)</f>
        <v>0</v>
      </c>
      <c r="J150" s="1">
        <f t="shared" si="8"/>
        <v>81</v>
      </c>
      <c r="K150" s="52">
        <f t="shared" si="9"/>
        <v>0</v>
      </c>
      <c r="L150" s="62" t="str">
        <f>IFERROR(VLOOKUP(Women[[#This Row],[TS SG O 29.04.23 Rang]],$BC$7:$BD$64,2,0)*L$5," ")</f>
        <v xml:space="preserve"> </v>
      </c>
      <c r="M150" s="52" t="str">
        <f>IFERROR(VLOOKUP(Women[[#This Row],[TS SG W 29.04.23]],$AZ$7:$BA$64,2,0)*M$5," ")</f>
        <v xml:space="preserve"> </v>
      </c>
      <c r="N150" s="62" t="str">
        <f>IFERROR(VLOOKUP(Women[[#This Row],[TS ES O 11.06.23 Rang]],$BC$7:$BD$64,2,0)*N$5," ")</f>
        <v xml:space="preserve"> </v>
      </c>
      <c r="O150" s="62" t="str">
        <f>IFERROR(VLOOKUP(Women[[#This Row],[TS SH O 24.06.23 Rang]],$BC$7:$BD$64,2,0)*O$5," ")</f>
        <v xml:space="preserve"> </v>
      </c>
      <c r="P150" s="52" t="str">
        <f>IFERROR(VLOOKUP(Women[[#This Row],[TS SH W 24.06.232]],$AZ$7:$BA$64,2,0)*P$5," ")</f>
        <v xml:space="preserve"> </v>
      </c>
      <c r="Q150" s="62" t="str">
        <f>IFERROR(VLOOKUP(Women[[#This Row],[TS LU O/A 1.7.23 R]],$BC$7:$BD$64,2,0)*Q$5," ")</f>
        <v xml:space="preserve"> </v>
      </c>
      <c r="R150" s="62" t="str">
        <f>IFERROR(VLOOKUP(Women[[#This Row],[TS ZH O/A 8.7.232]],$BC$7:$BD$64,2,0)*R$5," ")</f>
        <v xml:space="preserve"> </v>
      </c>
      <c r="S150" s="52" t="str">
        <f>IFERROR(VLOOKUP(Women[[#This Row],[TS ZH W 8.7.23]],$AZ$7:$BA$64,2,0)*S$5," ")</f>
        <v xml:space="preserve"> </v>
      </c>
      <c r="T150" s="52" t="str">
        <f>IFERROR(VLOOKUP(Women[[#This Row],[TS BA W 12.08.23 R]],$AZ$7:$BA$64,2,0)*T$5," ")</f>
        <v xml:space="preserve"> </v>
      </c>
      <c r="U150" s="62" t="str">
        <f>IFERROR(VLOOKUP(Women[[#This Row],[TS BA O A 12.08.23 R2]],$BC$7:$BD$64,2,0)*U$5," ")</f>
        <v xml:space="preserve"> </v>
      </c>
      <c r="V150" s="62" t="str">
        <f>IFERROR(VLOOKUP(Women[[#This Row],[SM LT O A 2.9.23 R]],$BC$7:$BD$64,2,0)*V$5," ")</f>
        <v xml:space="preserve"> </v>
      </c>
      <c r="W150" s="52" t="str">
        <f>IFERROR(VLOOKUP(Women[[#This Row],[SM LT W 2.9.23 R]],$AZ$7:$BA$64,2,0)*W$5," ")</f>
        <v xml:space="preserve"> </v>
      </c>
      <c r="X150" s="62" t="str">
        <f>IFERROR(VLOOKUP(Women[[#This Row],[TS SH O 13.1.24 R]],$BC$7:$BD$64,2,0)*X$5," ")</f>
        <v xml:space="preserve"> </v>
      </c>
      <c r="Y150" s="52" t="str">
        <f>IFERROR(VLOOKUP(Women[[#This Row],[TS ZH W 6.1.242]],$AZ$7:$BA$64,2,0)*Y$5," ")</f>
        <v xml:space="preserve"> </v>
      </c>
      <c r="Z150" s="62" t="str">
        <f>IFERROR(VLOOKUP(Women[[#This Row],[TS SH O 13.1.24 R]],$BC$7:$BD$64,2,0)*Z$5," ")</f>
        <v xml:space="preserve"> </v>
      </c>
      <c r="AA150" s="52" t="str">
        <f>IFERROR(VLOOKUP(Women[[#This Row],[TS SH W 13.1.24 R]],$AZ$7:$BA$64,2,0)*AA$5," ")</f>
        <v xml:space="preserve"> </v>
      </c>
      <c r="AB150" s="62" t="str">
        <f>IFERROR(VLOOKUP(Women[[#This Row],[TS SH O 13.1.24 R]],$BC$7:$BD$64,2,0)*AB$5," ")</f>
        <v xml:space="preserve"> </v>
      </c>
      <c r="AC150">
        <v>0</v>
      </c>
      <c r="AD150">
        <v>0</v>
      </c>
      <c r="AE150">
        <v>0</v>
      </c>
      <c r="AF150" s="65"/>
      <c r="AG150" s="63"/>
      <c r="AH150" s="65"/>
      <c r="AI150" s="65"/>
      <c r="AJ150" s="63"/>
      <c r="AK150" s="65"/>
      <c r="AL150" s="65"/>
      <c r="AM150" s="63"/>
      <c r="AN150" s="63"/>
      <c r="AO150" s="65"/>
      <c r="AP150" s="65"/>
      <c r="AQ150" s="63"/>
      <c r="AR150" s="65"/>
      <c r="AS150" s="63"/>
      <c r="AT150" s="65"/>
      <c r="AU150" s="63"/>
      <c r="AV150" s="65"/>
    </row>
    <row r="151" spans="1:48">
      <c r="A151" s="53">
        <f>RANK(Women[[#This Row],[PR Punkte]],Women[PR Punkte],0)</f>
        <v>81</v>
      </c>
      <c r="B151">
        <f>IF(Women[[#This Row],[PR Rang beim letzten Turnier]]&gt;Women[[#This Row],[PR Rang]],1,IF(Women[[#This Row],[PR Rang]]=Women[[#This Row],[PR Rang beim letzten Turnier]],0,-1))</f>
        <v>0</v>
      </c>
      <c r="C151" s="53">
        <f>RANK(Women[[#This Row],[PR Punkte]],Women[PR Punkte],0)</f>
        <v>81</v>
      </c>
      <c r="D151" t="s">
        <v>291</v>
      </c>
      <c r="E151" t="s">
        <v>17</v>
      </c>
      <c r="F151" s="52">
        <f>SUM(Women[[#This Row],[PR 1]:[PR 3]])</f>
        <v>0</v>
      </c>
      <c r="G151" s="52">
        <f>LARGE(Women[[#This Row],[TS SG O 29.04.23]:[PR3]],1)</f>
        <v>0</v>
      </c>
      <c r="H151" s="52">
        <f>LARGE(Women[[#This Row],[TS SG O 29.04.23]:[PR3]],2)</f>
        <v>0</v>
      </c>
      <c r="I151" s="52">
        <f>LARGE(Women[[#This Row],[TS SG O 29.04.23]:[PR3]],3)</f>
        <v>0</v>
      </c>
      <c r="J151">
        <f t="shared" si="8"/>
        <v>81</v>
      </c>
      <c r="K151">
        <f t="shared" si="9"/>
        <v>0</v>
      </c>
      <c r="L151" s="62" t="str">
        <f>IFERROR(VLOOKUP(Women[[#This Row],[TS SG O 29.04.23 Rang]],$BC$7:$BD$64,2,0)*L$5," ")</f>
        <v xml:space="preserve"> </v>
      </c>
      <c r="M151" s="52" t="str">
        <f>IFERROR(VLOOKUP(Women[[#This Row],[TS SG W 29.04.23]],$AZ$7:$BA$64,2,0)*M$5," ")</f>
        <v xml:space="preserve"> </v>
      </c>
      <c r="N151" s="62" t="str">
        <f>IFERROR(VLOOKUP(Women[[#This Row],[TS ES O 11.06.23 Rang]],$BC$7:$BD$64,2,0)*N$5," ")</f>
        <v xml:space="preserve"> </v>
      </c>
      <c r="O151" s="62" t="str">
        <f>IFERROR(VLOOKUP(Women[[#This Row],[TS SH O 24.06.23 Rang]],$BC$7:$BD$64,2,0)*O$5," ")</f>
        <v xml:space="preserve"> </v>
      </c>
      <c r="P151" s="52" t="str">
        <f>IFERROR(VLOOKUP(Women[[#This Row],[TS SH W 24.06.232]],$AZ$7:$BA$64,2,0)*P$5," ")</f>
        <v xml:space="preserve"> </v>
      </c>
      <c r="Q151" s="62" t="str">
        <f>IFERROR(VLOOKUP(Women[[#This Row],[TS LU O/A 1.7.23 R]],$BC$7:$BD$64,2,0)*Q$5," ")</f>
        <v xml:space="preserve"> </v>
      </c>
      <c r="R151" s="62" t="str">
        <f>IFERROR(VLOOKUP(Women[[#This Row],[TS ZH O/A 8.7.232]],$BC$7:$BD$64,2,0)*R$5," ")</f>
        <v xml:space="preserve"> </v>
      </c>
      <c r="S151" s="52" t="str">
        <f>IFERROR(VLOOKUP(Women[[#This Row],[TS ZH W 8.7.23]],$AZ$7:$BA$64,2,0)*S$5," ")</f>
        <v xml:space="preserve"> </v>
      </c>
      <c r="T151" s="52" t="str">
        <f>IFERROR(VLOOKUP(Women[[#This Row],[TS BA W 12.08.23 R]],$AZ$7:$BA$64,2,0)*T$5," ")</f>
        <v xml:space="preserve"> </v>
      </c>
      <c r="U151" s="62" t="str">
        <f>IFERROR(VLOOKUP(Women[[#This Row],[TS BA O A 12.08.23 R2]],$BC$7:$BD$64,2,0)*U$5," ")</f>
        <v xml:space="preserve"> </v>
      </c>
      <c r="V151" s="62" t="str">
        <f>IFERROR(VLOOKUP(Women[[#This Row],[SM LT O A 2.9.23 R]],$BC$7:$BD$64,2,0)*V$5," ")</f>
        <v xml:space="preserve"> </v>
      </c>
      <c r="W151" s="52" t="str">
        <f>IFERROR(VLOOKUP(Women[[#This Row],[SM LT W 2.9.23 R]],$AZ$7:$BA$64,2,0)*W$5," ")</f>
        <v xml:space="preserve"> </v>
      </c>
      <c r="X151" s="62" t="str">
        <f>IFERROR(VLOOKUP(Women[[#This Row],[TS SH O 13.1.24 R]],$BC$7:$BD$64,2,0)*X$5," ")</f>
        <v xml:space="preserve"> </v>
      </c>
      <c r="Y151" s="52" t="str">
        <f>IFERROR(VLOOKUP(Women[[#This Row],[TS ZH W 6.1.242]],$AZ$7:$BA$64,2,0)*Y$5," ")</f>
        <v xml:space="preserve"> </v>
      </c>
      <c r="Z151" s="62" t="str">
        <f>IFERROR(VLOOKUP(Women[[#This Row],[TS SH O 13.1.24 R]],$BC$7:$BD$64,2,0)*Z$5," ")</f>
        <v xml:space="preserve"> </v>
      </c>
      <c r="AA151" s="52" t="str">
        <f>IFERROR(VLOOKUP(Women[[#This Row],[TS SH W 13.1.24 R]],$AZ$7:$BA$64,2,0)*AA$5," ")</f>
        <v xml:space="preserve"> </v>
      </c>
      <c r="AB151" s="62" t="str">
        <f>IFERROR(VLOOKUP(Women[[#This Row],[TS SH O 13.1.24 R]],$BC$7:$BD$64,2,0)*AB$5," ")</f>
        <v xml:space="preserve"> </v>
      </c>
      <c r="AC151">
        <v>0</v>
      </c>
      <c r="AD151">
        <v>0</v>
      </c>
      <c r="AE151">
        <v>0</v>
      </c>
      <c r="AF151" s="65"/>
      <c r="AG151" s="63"/>
      <c r="AH151" s="65"/>
      <c r="AI151" s="65"/>
      <c r="AJ151" s="63"/>
      <c r="AK151" s="65"/>
      <c r="AL151" s="65"/>
      <c r="AM151" s="63"/>
      <c r="AN151" s="63"/>
      <c r="AO151" s="65"/>
      <c r="AP151" s="65"/>
      <c r="AQ151" s="63"/>
      <c r="AR151" s="65"/>
      <c r="AS151" s="63"/>
      <c r="AT151" s="65"/>
      <c r="AU151" s="63"/>
      <c r="AV151" s="65"/>
    </row>
    <row r="152" spans="1:48">
      <c r="A152" s="53">
        <f>RANK(Women[[#This Row],[PR Punkte]],Women[PR Punkte],0)</f>
        <v>81</v>
      </c>
      <c r="B152">
        <f>IF(Women[[#This Row],[PR Rang beim letzten Turnier]]&gt;Women[[#This Row],[PR Rang]],1,IF(Women[[#This Row],[PR Rang]]=Women[[#This Row],[PR Rang beim letzten Turnier]],0,-1))</f>
        <v>0</v>
      </c>
      <c r="C152" s="53">
        <f>RANK(Women[[#This Row],[PR Punkte]],Women[PR Punkte],0)</f>
        <v>81</v>
      </c>
      <c r="D152" s="7" t="s">
        <v>216</v>
      </c>
      <c r="E152" t="s">
        <v>16</v>
      </c>
      <c r="F152" s="52">
        <f>SUM(Women[[#This Row],[PR 1]:[PR 3]])</f>
        <v>0</v>
      </c>
      <c r="G152" s="52">
        <f>LARGE(Women[[#This Row],[TS SG O 29.04.23]:[PR3]],1)</f>
        <v>0</v>
      </c>
      <c r="H152" s="52">
        <f>LARGE(Women[[#This Row],[TS SG O 29.04.23]:[PR3]],2)</f>
        <v>0</v>
      </c>
      <c r="I152" s="52">
        <f>LARGE(Women[[#This Row],[TS SG O 29.04.23]:[PR3]],3)</f>
        <v>0</v>
      </c>
      <c r="J152">
        <f t="shared" si="8"/>
        <v>81</v>
      </c>
      <c r="K152" s="52">
        <f t="shared" si="9"/>
        <v>0</v>
      </c>
      <c r="L152" s="62" t="str">
        <f>IFERROR(VLOOKUP(Women[[#This Row],[TS SG O 29.04.23 Rang]],$BC$7:$BD$64,2,0)*L$5," ")</f>
        <v xml:space="preserve"> </v>
      </c>
      <c r="M152" s="52" t="str">
        <f>IFERROR(VLOOKUP(Women[[#This Row],[TS SG W 29.04.23]],$AZ$7:$BA$64,2,0)*M$5," ")</f>
        <v xml:space="preserve"> </v>
      </c>
      <c r="N152" s="62" t="str">
        <f>IFERROR(VLOOKUP(Women[[#This Row],[TS ES O 11.06.23 Rang]],$BC$7:$BD$64,2,0)*N$5," ")</f>
        <v xml:space="preserve"> </v>
      </c>
      <c r="O152" s="62" t="str">
        <f>IFERROR(VLOOKUP(Women[[#This Row],[TS SH O 24.06.23 Rang]],$BC$7:$BD$64,2,0)*O$5," ")</f>
        <v xml:space="preserve"> </v>
      </c>
      <c r="P152" s="52" t="str">
        <f>IFERROR(VLOOKUP(Women[[#This Row],[TS SH W 24.06.232]],$AZ$7:$BA$64,2,0)*P$5," ")</f>
        <v xml:space="preserve"> </v>
      </c>
      <c r="Q152" s="62" t="str">
        <f>IFERROR(VLOOKUP(Women[[#This Row],[TS LU O/A 1.7.23 R]],$BC$7:$BD$64,2,0)*Q$5," ")</f>
        <v xml:space="preserve"> </v>
      </c>
      <c r="R152" s="62" t="str">
        <f>IFERROR(VLOOKUP(Women[[#This Row],[TS ZH O/A 8.7.232]],$BC$7:$BD$64,2,0)*R$5," ")</f>
        <v xml:space="preserve"> </v>
      </c>
      <c r="S152" s="52" t="str">
        <f>IFERROR(VLOOKUP(Women[[#This Row],[TS ZH W 8.7.23]],$AZ$7:$BA$64,2,0)*S$5," ")</f>
        <v xml:space="preserve"> </v>
      </c>
      <c r="T152" s="52" t="str">
        <f>IFERROR(VLOOKUP(Women[[#This Row],[TS BA W 12.08.23 R]],$AZ$7:$BA$64,2,0)*T$5," ")</f>
        <v xml:space="preserve"> </v>
      </c>
      <c r="U152" s="62" t="str">
        <f>IFERROR(VLOOKUP(Women[[#This Row],[TS BA O A 12.08.23 R2]],$BC$7:$BD$64,2,0)*U$5," ")</f>
        <v xml:space="preserve"> </v>
      </c>
      <c r="V152" s="62" t="str">
        <f>IFERROR(VLOOKUP(Women[[#This Row],[SM LT O A 2.9.23 R]],$BC$7:$BD$64,2,0)*V$5," ")</f>
        <v xml:space="preserve"> </v>
      </c>
      <c r="W152" s="52" t="str">
        <f>IFERROR(VLOOKUP(Women[[#This Row],[SM LT W 2.9.23 R]],$AZ$7:$BA$64,2,0)*W$5," ")</f>
        <v xml:space="preserve"> </v>
      </c>
      <c r="X152" s="62" t="str">
        <f>IFERROR(VLOOKUP(Women[[#This Row],[TS SH O 13.1.24 R]],$BC$7:$BD$64,2,0)*X$5," ")</f>
        <v xml:space="preserve"> </v>
      </c>
      <c r="Y152" s="52" t="str">
        <f>IFERROR(VLOOKUP(Women[[#This Row],[TS ZH W 6.1.242]],$AZ$7:$BA$64,2,0)*Y$5," ")</f>
        <v xml:space="preserve"> </v>
      </c>
      <c r="Z152" s="62" t="str">
        <f>IFERROR(VLOOKUP(Women[[#This Row],[TS SH O 13.1.24 R]],$BC$7:$BD$64,2,0)*Z$5," ")</f>
        <v xml:space="preserve"> </v>
      </c>
      <c r="AA152" s="52" t="str">
        <f>IFERROR(VLOOKUP(Women[[#This Row],[TS SH W 13.1.24 R]],$AZ$7:$BA$64,2,0)*AA$5," ")</f>
        <v xml:space="preserve"> </v>
      </c>
      <c r="AB152" s="62" t="str">
        <f>IFERROR(VLOOKUP(Women[[#This Row],[TS SH O 13.1.24 R]],$BC$7:$BD$64,2,0)*AB$5," ")</f>
        <v xml:space="preserve"> </v>
      </c>
      <c r="AC152">
        <v>0</v>
      </c>
      <c r="AD152">
        <v>0</v>
      </c>
      <c r="AE152">
        <v>0</v>
      </c>
      <c r="AF152" s="65"/>
      <c r="AG152" s="63"/>
      <c r="AH152" s="65"/>
      <c r="AI152" s="65"/>
      <c r="AJ152" s="63"/>
      <c r="AK152" s="65"/>
      <c r="AL152" s="65"/>
      <c r="AM152" s="63"/>
      <c r="AN152" s="63"/>
      <c r="AO152" s="65"/>
      <c r="AP152" s="65"/>
      <c r="AQ152" s="63"/>
      <c r="AR152" s="65"/>
      <c r="AS152" s="63"/>
      <c r="AT152" s="65"/>
      <c r="AU152" s="63"/>
      <c r="AV152" s="65"/>
    </row>
    <row r="153" spans="1:48">
      <c r="A153" s="53">
        <f>RANK(Women[[#This Row],[PR Punkte]],Women[PR Punkte],0)</f>
        <v>81</v>
      </c>
      <c r="B153">
        <f>IF(Women[[#This Row],[PR Rang beim letzten Turnier]]&gt;Women[[#This Row],[PR Rang]],1,IF(Women[[#This Row],[PR Rang]]=Women[[#This Row],[PR Rang beim letzten Turnier]],0,-1))</f>
        <v>0</v>
      </c>
      <c r="C153" s="53">
        <f>RANK(Women[[#This Row],[PR Punkte]],Women[PR Punkte],0)</f>
        <v>81</v>
      </c>
      <c r="D153" s="7" t="s">
        <v>382</v>
      </c>
      <c r="E153" t="s">
        <v>17</v>
      </c>
      <c r="F153" s="52">
        <f>SUM(Women[[#This Row],[PR 1]:[PR 3]])</f>
        <v>0</v>
      </c>
      <c r="G153" s="52">
        <f>LARGE(Women[[#This Row],[TS SG O 29.04.23]:[PR3]],1)</f>
        <v>0</v>
      </c>
      <c r="H153" s="52">
        <f>LARGE(Women[[#This Row],[TS SG O 29.04.23]:[PR3]],2)</f>
        <v>0</v>
      </c>
      <c r="I153" s="52">
        <f>LARGE(Women[[#This Row],[TS SG O 29.04.23]:[PR3]],3)</f>
        <v>0</v>
      </c>
      <c r="J153">
        <f t="shared" si="8"/>
        <v>81</v>
      </c>
      <c r="K153" s="52">
        <f t="shared" si="9"/>
        <v>0</v>
      </c>
      <c r="L153" s="62" t="str">
        <f>IFERROR(VLOOKUP(Women[[#This Row],[TS SG O 29.04.23 Rang]],$BC$7:$BD$64,2,0)*L$5," ")</f>
        <v xml:space="preserve"> </v>
      </c>
      <c r="M153" s="52" t="str">
        <f>IFERROR(VLOOKUP(Women[[#This Row],[TS SG W 29.04.23]],$AZ$7:$BA$64,2,0)*M$5," ")</f>
        <v xml:space="preserve"> </v>
      </c>
      <c r="N153" s="62" t="str">
        <f>IFERROR(VLOOKUP(Women[[#This Row],[TS ES O 11.06.23 Rang]],$BC$7:$BD$64,2,0)*N$5," ")</f>
        <v xml:space="preserve"> </v>
      </c>
      <c r="O153" s="62" t="str">
        <f>IFERROR(VLOOKUP(Women[[#This Row],[TS SH O 24.06.23 Rang]],$BC$7:$BD$64,2,0)*O$5," ")</f>
        <v xml:space="preserve"> </v>
      </c>
      <c r="P153" s="52" t="str">
        <f>IFERROR(VLOOKUP(Women[[#This Row],[TS SH W 24.06.232]],$AZ$7:$BA$64,2,0)*P$5," ")</f>
        <v xml:space="preserve"> </v>
      </c>
      <c r="Q153" s="62" t="str">
        <f>IFERROR(VLOOKUP(Women[[#This Row],[TS LU O/A 1.7.23 R]],$BC$7:$BD$64,2,0)*Q$5," ")</f>
        <v xml:space="preserve"> </v>
      </c>
      <c r="R153" s="62" t="str">
        <f>IFERROR(VLOOKUP(Women[[#This Row],[TS ZH O/A 8.7.232]],$BC$7:$BD$64,2,0)*R$5," ")</f>
        <v xml:space="preserve"> </v>
      </c>
      <c r="S153" s="52" t="str">
        <f>IFERROR(VLOOKUP(Women[[#This Row],[TS ZH W 8.7.23]],$AZ$7:$BA$64,2,0)*S$5," ")</f>
        <v xml:space="preserve"> </v>
      </c>
      <c r="T153" s="52" t="str">
        <f>IFERROR(VLOOKUP(Women[[#This Row],[TS BA W 12.08.23 R]],$AZ$7:$BA$64,2,0)*T$5," ")</f>
        <v xml:space="preserve"> </v>
      </c>
      <c r="U153" s="62" t="str">
        <f>IFERROR(VLOOKUP(Women[[#This Row],[TS BA O A 12.08.23 R2]],$BC$7:$BD$64,2,0)*U$5," ")</f>
        <v xml:space="preserve"> </v>
      </c>
      <c r="V153" s="62" t="str">
        <f>IFERROR(VLOOKUP(Women[[#This Row],[SM LT O A 2.9.23 R]],$BC$7:$BD$64,2,0)*V$5," ")</f>
        <v xml:space="preserve"> </v>
      </c>
      <c r="W153" s="52" t="str">
        <f>IFERROR(VLOOKUP(Women[[#This Row],[SM LT W 2.9.23 R]],$AZ$7:$BA$64,2,0)*W$5," ")</f>
        <v xml:space="preserve"> </v>
      </c>
      <c r="X153" s="62" t="str">
        <f>IFERROR(VLOOKUP(Women[[#This Row],[TS SH O 13.1.24 R]],$BC$7:$BD$64,2,0)*X$5," ")</f>
        <v xml:space="preserve"> </v>
      </c>
      <c r="Y153" s="52" t="str">
        <f>IFERROR(VLOOKUP(Women[[#This Row],[TS ZH W 6.1.242]],$AZ$7:$BA$64,2,0)*Y$5," ")</f>
        <v xml:space="preserve"> </v>
      </c>
      <c r="Z153" s="62" t="str">
        <f>IFERROR(VLOOKUP(Women[[#This Row],[TS SH O 13.1.24 R]],$BC$7:$BD$64,2,0)*Z$5," ")</f>
        <v xml:space="preserve"> </v>
      </c>
      <c r="AA153" s="52" t="str">
        <f>IFERROR(VLOOKUP(Women[[#This Row],[TS SH W 13.1.24 R]],$AZ$7:$BA$64,2,0)*AA$5," ")</f>
        <v xml:space="preserve"> </v>
      </c>
      <c r="AB153" s="62" t="str">
        <f>IFERROR(VLOOKUP(Women[[#This Row],[TS SH O 13.1.24 R]],$BC$7:$BD$64,2,0)*AB$5," ")</f>
        <v xml:space="preserve"> </v>
      </c>
      <c r="AC153">
        <v>0</v>
      </c>
      <c r="AD153">
        <v>0</v>
      </c>
      <c r="AE153">
        <v>0</v>
      </c>
      <c r="AF153" s="65"/>
      <c r="AG153" s="63"/>
      <c r="AH153" s="65"/>
      <c r="AI153" s="65"/>
      <c r="AJ153" s="63"/>
      <c r="AK153" s="65"/>
      <c r="AL153" s="65"/>
      <c r="AM153" s="63"/>
      <c r="AN153" s="63"/>
      <c r="AO153" s="65"/>
      <c r="AP153" s="65"/>
      <c r="AQ153" s="63"/>
      <c r="AR153" s="65"/>
      <c r="AS153" s="63"/>
      <c r="AT153" s="65"/>
      <c r="AU153" s="63"/>
      <c r="AV153" s="65"/>
    </row>
    <row r="154" spans="1:48">
      <c r="A154" s="53">
        <f>RANK(Women[[#This Row],[PR Punkte]],Women[PR Punkte],0)</f>
        <v>81</v>
      </c>
      <c r="B154">
        <f>IF(Women[[#This Row],[PR Rang beim letzten Turnier]]&gt;Women[[#This Row],[PR Rang]],1,IF(Women[[#This Row],[PR Rang]]=Women[[#This Row],[PR Rang beim letzten Turnier]],0,-1))</f>
        <v>0</v>
      </c>
      <c r="C154" s="53">
        <f>RANK(Women[[#This Row],[PR Punkte]],Women[PR Punkte],0)</f>
        <v>81</v>
      </c>
      <c r="D154" t="s">
        <v>294</v>
      </c>
      <c r="E154" t="s">
        <v>633</v>
      </c>
      <c r="F154" s="52">
        <f>SUM(Women[[#This Row],[PR 1]:[PR 3]])</f>
        <v>0</v>
      </c>
      <c r="G154" s="52">
        <f>LARGE(Women[[#This Row],[TS SG O 29.04.23]:[PR3]],1)</f>
        <v>0</v>
      </c>
      <c r="H154" s="52">
        <f>LARGE(Women[[#This Row],[TS SG O 29.04.23]:[PR3]],2)</f>
        <v>0</v>
      </c>
      <c r="I154" s="52">
        <f>LARGE(Women[[#This Row],[TS SG O 29.04.23]:[PR3]],3)</f>
        <v>0</v>
      </c>
      <c r="J154" s="1">
        <f t="shared" si="8"/>
        <v>81</v>
      </c>
      <c r="K154" s="52">
        <f t="shared" si="9"/>
        <v>0</v>
      </c>
      <c r="L154" s="62" t="str">
        <f>IFERROR(VLOOKUP(Women[[#This Row],[TS SG O 29.04.23 Rang]],$BC$7:$BD$64,2,0)*L$5," ")</f>
        <v xml:space="preserve"> </v>
      </c>
      <c r="M154" s="52" t="str">
        <f>IFERROR(VLOOKUP(Women[[#This Row],[TS SG W 29.04.23]],$AZ$7:$BA$64,2,0)*M$5," ")</f>
        <v xml:space="preserve"> </v>
      </c>
      <c r="N154" s="62" t="str">
        <f>IFERROR(VLOOKUP(Women[[#This Row],[TS ES O 11.06.23 Rang]],$BC$7:$BD$64,2,0)*N$5," ")</f>
        <v xml:space="preserve"> </v>
      </c>
      <c r="O154" s="62" t="str">
        <f>IFERROR(VLOOKUP(Women[[#This Row],[TS SH O 24.06.23 Rang]],$BC$7:$BD$64,2,0)*O$5," ")</f>
        <v xml:space="preserve"> </v>
      </c>
      <c r="P154" s="52" t="str">
        <f>IFERROR(VLOOKUP(Women[[#This Row],[TS SH W 24.06.232]],$AZ$7:$BA$64,2,0)*P$5," ")</f>
        <v xml:space="preserve"> </v>
      </c>
      <c r="Q154" s="62" t="str">
        <f>IFERROR(VLOOKUP(Women[[#This Row],[TS LU O/A 1.7.23 R]],$BC$7:$BD$64,2,0)*Q$5," ")</f>
        <v xml:space="preserve"> </v>
      </c>
      <c r="R154" s="62" t="str">
        <f>IFERROR(VLOOKUP(Women[[#This Row],[TS ZH O/A 8.7.232]],$BC$7:$BD$64,2,0)*R$5," ")</f>
        <v xml:space="preserve"> </v>
      </c>
      <c r="S154" s="52" t="str">
        <f>IFERROR(VLOOKUP(Women[[#This Row],[TS ZH W 8.7.23]],$AZ$7:$BA$64,2,0)*S$5," ")</f>
        <v xml:space="preserve"> </v>
      </c>
      <c r="T154" s="52" t="str">
        <f>IFERROR(VLOOKUP(Women[[#This Row],[TS BA W 12.08.23 R]],$AZ$7:$BA$64,2,0)*T$5," ")</f>
        <v xml:space="preserve"> </v>
      </c>
      <c r="U154" s="62" t="str">
        <f>IFERROR(VLOOKUP(Women[[#This Row],[TS BA O A 12.08.23 R2]],$BC$7:$BD$64,2,0)*U$5," ")</f>
        <v xml:space="preserve"> </v>
      </c>
      <c r="V154" s="62" t="str">
        <f>IFERROR(VLOOKUP(Women[[#This Row],[SM LT O A 2.9.23 R]],$BC$7:$BD$64,2,0)*V$5," ")</f>
        <v xml:space="preserve"> </v>
      </c>
      <c r="W154" s="52" t="str">
        <f>IFERROR(VLOOKUP(Women[[#This Row],[SM LT W 2.9.23 R]],$AZ$7:$BA$64,2,0)*W$5," ")</f>
        <v xml:space="preserve"> </v>
      </c>
      <c r="X154" s="62" t="str">
        <f>IFERROR(VLOOKUP(Women[[#This Row],[TS SH O 13.1.24 R]],$BC$7:$BD$64,2,0)*X$5," ")</f>
        <v xml:space="preserve"> </v>
      </c>
      <c r="Y154" s="52" t="str">
        <f>IFERROR(VLOOKUP(Women[[#This Row],[TS ZH W 6.1.242]],$AZ$7:$BA$64,2,0)*Y$5," ")</f>
        <v xml:space="preserve"> </v>
      </c>
      <c r="Z154" s="62" t="str">
        <f>IFERROR(VLOOKUP(Women[[#This Row],[TS SH O 13.1.24 R]],$BC$7:$BD$64,2,0)*Z$5," ")</f>
        <v xml:space="preserve"> </v>
      </c>
      <c r="AA154" s="52" t="str">
        <f>IFERROR(VLOOKUP(Women[[#This Row],[TS SH W 13.1.24 R]],$AZ$7:$BA$64,2,0)*AA$5," ")</f>
        <v xml:space="preserve"> </v>
      </c>
      <c r="AB154" s="62" t="str">
        <f>IFERROR(VLOOKUP(Women[[#This Row],[TS SH O 13.1.24 R]],$BC$7:$BD$64,2,0)*AB$5," ")</f>
        <v xml:space="preserve"> </v>
      </c>
      <c r="AC154">
        <v>0</v>
      </c>
      <c r="AD154">
        <v>0</v>
      </c>
      <c r="AE154">
        <v>0</v>
      </c>
      <c r="AF154" s="65"/>
      <c r="AG154" s="63"/>
      <c r="AH154" s="65"/>
      <c r="AI154" s="65"/>
      <c r="AJ154" s="63"/>
      <c r="AK154" s="65"/>
      <c r="AL154" s="65"/>
      <c r="AM154" s="63"/>
      <c r="AN154" s="63"/>
      <c r="AO154" s="65"/>
      <c r="AP154" s="65"/>
      <c r="AQ154" s="63"/>
      <c r="AR154" s="65"/>
      <c r="AS154" s="63"/>
      <c r="AT154" s="65"/>
      <c r="AU154" s="63"/>
      <c r="AV154" s="65"/>
    </row>
    <row r="155" spans="1:48">
      <c r="A155" s="53">
        <f>RANK(Women[[#This Row],[PR Punkte]],Women[PR Punkte],0)</f>
        <v>81</v>
      </c>
      <c r="B155">
        <f>IF(Women[[#This Row],[PR Rang beim letzten Turnier]]&gt;Women[[#This Row],[PR Rang]],1,IF(Women[[#This Row],[PR Rang]]=Women[[#This Row],[PR Rang beim letzten Turnier]],0,-1))</f>
        <v>0</v>
      </c>
      <c r="C155" s="53">
        <f>RANK(Women[[#This Row],[PR Punkte]],Women[PR Punkte],0)</f>
        <v>81</v>
      </c>
      <c r="D155" t="s">
        <v>197</v>
      </c>
      <c r="E155" s="6" t="s">
        <v>12</v>
      </c>
      <c r="F155" s="52">
        <f>SUM(Women[[#This Row],[PR 1]:[PR 3]])</f>
        <v>0</v>
      </c>
      <c r="G155" s="52">
        <f>LARGE(Women[[#This Row],[TS SG O 29.04.23]:[PR3]],1)</f>
        <v>0</v>
      </c>
      <c r="H155" s="52">
        <f>LARGE(Women[[#This Row],[TS SG O 29.04.23]:[PR3]],2)</f>
        <v>0</v>
      </c>
      <c r="I155" s="52">
        <f>LARGE(Women[[#This Row],[TS SG O 29.04.23]:[PR3]],3)</f>
        <v>0</v>
      </c>
      <c r="J155">
        <f t="shared" si="8"/>
        <v>81</v>
      </c>
      <c r="K155" s="52">
        <f t="shared" si="9"/>
        <v>0</v>
      </c>
      <c r="L155" s="62" t="str">
        <f>IFERROR(VLOOKUP(Women[[#This Row],[TS SG O 29.04.23 Rang]],$BC$7:$BD$64,2,0)*L$5," ")</f>
        <v xml:space="preserve"> </v>
      </c>
      <c r="M155" s="52" t="str">
        <f>IFERROR(VLOOKUP(Women[[#This Row],[TS SG W 29.04.23]],$AZ$7:$BA$64,2,0)*M$5," ")</f>
        <v xml:space="preserve"> </v>
      </c>
      <c r="N155" s="62" t="str">
        <f>IFERROR(VLOOKUP(Women[[#This Row],[TS ES O 11.06.23 Rang]],$BC$7:$BD$64,2,0)*N$5," ")</f>
        <v xml:space="preserve"> </v>
      </c>
      <c r="O155" s="62" t="str">
        <f>IFERROR(VLOOKUP(Women[[#This Row],[TS SH O 24.06.23 Rang]],$BC$7:$BD$64,2,0)*O$5," ")</f>
        <v xml:space="preserve"> </v>
      </c>
      <c r="P155" s="52" t="str">
        <f>IFERROR(VLOOKUP(Women[[#This Row],[TS SH W 24.06.232]],$AZ$7:$BA$64,2,0)*P$5," ")</f>
        <v xml:space="preserve"> </v>
      </c>
      <c r="Q155" s="62" t="str">
        <f>IFERROR(VLOOKUP(Women[[#This Row],[TS LU O/A 1.7.23 R]],$BC$7:$BD$64,2,0)*Q$5," ")</f>
        <v xml:space="preserve"> </v>
      </c>
      <c r="R155" s="62" t="str">
        <f>IFERROR(VLOOKUP(Women[[#This Row],[TS ZH O/A 8.7.232]],$BC$7:$BD$64,2,0)*R$5," ")</f>
        <v xml:space="preserve"> </v>
      </c>
      <c r="S155" s="52" t="str">
        <f>IFERROR(VLOOKUP(Women[[#This Row],[TS ZH W 8.7.23]],$AZ$7:$BA$64,2,0)*S$5," ")</f>
        <v xml:space="preserve"> </v>
      </c>
      <c r="T155" s="52" t="str">
        <f>IFERROR(VLOOKUP(Women[[#This Row],[TS BA W 12.08.23 R]],$AZ$7:$BA$64,2,0)*T$5," ")</f>
        <v xml:space="preserve"> </v>
      </c>
      <c r="U155" s="62" t="str">
        <f>IFERROR(VLOOKUP(Women[[#This Row],[TS BA O A 12.08.23 R2]],$BC$7:$BD$64,2,0)*U$5," ")</f>
        <v xml:space="preserve"> </v>
      </c>
      <c r="V155" s="62" t="str">
        <f>IFERROR(VLOOKUP(Women[[#This Row],[SM LT O A 2.9.23 R]],$BC$7:$BD$64,2,0)*V$5," ")</f>
        <v xml:space="preserve"> </v>
      </c>
      <c r="W155" s="52" t="str">
        <f>IFERROR(VLOOKUP(Women[[#This Row],[SM LT W 2.9.23 R]],$AZ$7:$BA$64,2,0)*W$5," ")</f>
        <v xml:space="preserve"> </v>
      </c>
      <c r="X155" s="62" t="str">
        <f>IFERROR(VLOOKUP(Women[[#This Row],[TS SH O 13.1.24 R]],$BC$7:$BD$64,2,0)*X$5," ")</f>
        <v xml:space="preserve"> </v>
      </c>
      <c r="Y155" s="52" t="str">
        <f>IFERROR(VLOOKUP(Women[[#This Row],[TS ZH W 6.1.242]],$AZ$7:$BA$64,2,0)*Y$5," ")</f>
        <v xml:space="preserve"> </v>
      </c>
      <c r="Z155" s="62" t="str">
        <f>IFERROR(VLOOKUP(Women[[#This Row],[TS SH O 13.1.24 R]],$BC$7:$BD$64,2,0)*Z$5," ")</f>
        <v xml:space="preserve"> </v>
      </c>
      <c r="AA155" s="52" t="str">
        <f>IFERROR(VLOOKUP(Women[[#This Row],[TS SH W 13.1.24 R]],$AZ$7:$BA$64,2,0)*AA$5," ")</f>
        <v xml:space="preserve"> </v>
      </c>
      <c r="AB155" s="62" t="str">
        <f>IFERROR(VLOOKUP(Women[[#This Row],[TS SH O 13.1.24 R]],$BC$7:$BD$64,2,0)*AB$5," ")</f>
        <v xml:space="preserve"> </v>
      </c>
      <c r="AC155">
        <v>0</v>
      </c>
      <c r="AD155">
        <v>0</v>
      </c>
      <c r="AE155">
        <v>0</v>
      </c>
      <c r="AF155" s="65"/>
      <c r="AG155" s="63"/>
      <c r="AH155" s="65"/>
      <c r="AI155" s="65"/>
      <c r="AJ155" s="63"/>
      <c r="AK155" s="65"/>
      <c r="AL155" s="65"/>
      <c r="AM155" s="63"/>
      <c r="AN155" s="63"/>
      <c r="AO155" s="65"/>
      <c r="AP155" s="65"/>
      <c r="AQ155" s="63"/>
      <c r="AR155" s="65"/>
      <c r="AS155" s="63"/>
      <c r="AT155" s="65"/>
      <c r="AU155" s="63"/>
      <c r="AV155" s="65"/>
    </row>
    <row r="156" spans="1:48">
      <c r="A156" s="53">
        <f>RANK(Women[[#This Row],[PR Punkte]],Women[PR Punkte],0)</f>
        <v>81</v>
      </c>
      <c r="B156">
        <f>IF(Women[[#This Row],[PR Rang beim letzten Turnier]]&gt;Women[[#This Row],[PR Rang]],1,IF(Women[[#This Row],[PR Rang]]=Women[[#This Row],[PR Rang beim letzten Turnier]],0,-1))</f>
        <v>0</v>
      </c>
      <c r="C156" s="53">
        <f>RANK(Women[[#This Row],[PR Punkte]],Women[PR Punkte],0)</f>
        <v>81</v>
      </c>
      <c r="D156" s="7" t="s">
        <v>219</v>
      </c>
      <c r="E156" t="s">
        <v>10</v>
      </c>
      <c r="F156" s="52">
        <f>SUM(Women[[#This Row],[PR 1]:[PR 3]])</f>
        <v>0</v>
      </c>
      <c r="G156" s="52">
        <f>LARGE(Women[[#This Row],[TS SG O 29.04.23]:[PR3]],1)</f>
        <v>0</v>
      </c>
      <c r="H156" s="52">
        <f>LARGE(Women[[#This Row],[TS SG O 29.04.23]:[PR3]],2)</f>
        <v>0</v>
      </c>
      <c r="I156" s="52">
        <f>LARGE(Women[[#This Row],[TS SG O 29.04.23]:[PR3]],3)</f>
        <v>0</v>
      </c>
      <c r="J156">
        <f t="shared" si="8"/>
        <v>81</v>
      </c>
      <c r="K156" s="52">
        <f t="shared" si="9"/>
        <v>0</v>
      </c>
      <c r="L156" s="62" t="str">
        <f>IFERROR(VLOOKUP(Women[[#This Row],[TS SG O 29.04.23 Rang]],$BC$7:$BD$64,2,0)*L$5," ")</f>
        <v xml:space="preserve"> </v>
      </c>
      <c r="M156" s="52" t="str">
        <f>IFERROR(VLOOKUP(Women[[#This Row],[TS SG W 29.04.23]],$AZ$7:$BA$64,2,0)*M$5," ")</f>
        <v xml:space="preserve"> </v>
      </c>
      <c r="N156" s="62" t="str">
        <f>IFERROR(VLOOKUP(Women[[#This Row],[TS ES O 11.06.23 Rang]],$BC$7:$BD$64,2,0)*N$5," ")</f>
        <v xml:space="preserve"> </v>
      </c>
      <c r="O156" s="62" t="str">
        <f>IFERROR(VLOOKUP(Women[[#This Row],[TS SH O 24.06.23 Rang]],$BC$7:$BD$64,2,0)*O$5," ")</f>
        <v xml:space="preserve"> </v>
      </c>
      <c r="P156" s="52" t="str">
        <f>IFERROR(VLOOKUP(Women[[#This Row],[TS SH W 24.06.232]],$AZ$7:$BA$64,2,0)*P$5," ")</f>
        <v xml:space="preserve"> </v>
      </c>
      <c r="Q156" s="62" t="str">
        <f>IFERROR(VLOOKUP(Women[[#This Row],[TS LU O/A 1.7.23 R]],$BC$7:$BD$64,2,0)*Q$5," ")</f>
        <v xml:space="preserve"> </v>
      </c>
      <c r="R156" s="62" t="str">
        <f>IFERROR(VLOOKUP(Women[[#This Row],[TS ZH O/A 8.7.232]],$BC$7:$BD$64,2,0)*R$5," ")</f>
        <v xml:space="preserve"> </v>
      </c>
      <c r="S156" s="52" t="str">
        <f>IFERROR(VLOOKUP(Women[[#This Row],[TS ZH W 8.7.23]],$AZ$7:$BA$64,2,0)*S$5," ")</f>
        <v xml:space="preserve"> </v>
      </c>
      <c r="T156" s="52" t="str">
        <f>IFERROR(VLOOKUP(Women[[#This Row],[TS BA W 12.08.23 R]],$AZ$7:$BA$64,2,0)*T$5," ")</f>
        <v xml:space="preserve"> </v>
      </c>
      <c r="U156" s="62" t="str">
        <f>IFERROR(VLOOKUP(Women[[#This Row],[TS BA O A 12.08.23 R2]],$BC$7:$BD$64,2,0)*U$5," ")</f>
        <v xml:space="preserve"> </v>
      </c>
      <c r="V156" s="62" t="str">
        <f>IFERROR(VLOOKUP(Women[[#This Row],[SM LT O A 2.9.23 R]],$BC$7:$BD$64,2,0)*V$5," ")</f>
        <v xml:space="preserve"> </v>
      </c>
      <c r="W156" s="52" t="str">
        <f>IFERROR(VLOOKUP(Women[[#This Row],[SM LT W 2.9.23 R]],$AZ$7:$BA$64,2,0)*W$5," ")</f>
        <v xml:space="preserve"> </v>
      </c>
      <c r="X156" s="62" t="str">
        <f>IFERROR(VLOOKUP(Women[[#This Row],[TS SH O 13.1.24 R]],$BC$7:$BD$64,2,0)*X$5," ")</f>
        <v xml:space="preserve"> </v>
      </c>
      <c r="Y156" s="52" t="str">
        <f>IFERROR(VLOOKUP(Women[[#This Row],[TS ZH W 6.1.242]],$AZ$7:$BA$64,2,0)*Y$5," ")</f>
        <v xml:space="preserve"> </v>
      </c>
      <c r="Z156" s="62" t="str">
        <f>IFERROR(VLOOKUP(Women[[#This Row],[TS SH O 13.1.24 R]],$BC$7:$BD$64,2,0)*Z$5," ")</f>
        <v xml:space="preserve"> </v>
      </c>
      <c r="AA156" s="52" t="str">
        <f>IFERROR(VLOOKUP(Women[[#This Row],[TS SH W 13.1.24 R]],$AZ$7:$BA$64,2,0)*AA$5," ")</f>
        <v xml:space="preserve"> </v>
      </c>
      <c r="AB156" s="62" t="str">
        <f>IFERROR(VLOOKUP(Women[[#This Row],[TS SH O 13.1.24 R]],$BC$7:$BD$64,2,0)*AB$5," ")</f>
        <v xml:space="preserve"> </v>
      </c>
      <c r="AC156">
        <v>0</v>
      </c>
      <c r="AD156">
        <v>0</v>
      </c>
      <c r="AE156">
        <v>0</v>
      </c>
      <c r="AF156" s="65"/>
      <c r="AG156" s="63"/>
      <c r="AH156" s="65"/>
      <c r="AI156" s="65"/>
      <c r="AJ156" s="63"/>
      <c r="AK156" s="65"/>
      <c r="AL156" s="65"/>
      <c r="AM156" s="63"/>
      <c r="AN156" s="63"/>
      <c r="AO156" s="65"/>
      <c r="AP156" s="65"/>
      <c r="AQ156" s="63"/>
      <c r="AR156" s="65"/>
      <c r="AS156" s="63"/>
      <c r="AT156" s="65"/>
      <c r="AU156" s="63"/>
      <c r="AV156" s="65"/>
    </row>
    <row r="157" spans="1:48">
      <c r="A157" s="53">
        <f>RANK(Women[[#This Row],[PR Punkte]],Women[PR Punkte],0)</f>
        <v>81</v>
      </c>
      <c r="B157">
        <f>IF(Women[[#This Row],[PR Rang beim letzten Turnier]]&gt;Women[[#This Row],[PR Rang]],1,IF(Women[[#This Row],[PR Rang]]=Women[[#This Row],[PR Rang beim letzten Turnier]],0,-1))</f>
        <v>0</v>
      </c>
      <c r="C157" s="53">
        <f>RANK(Women[[#This Row],[PR Punkte]],Women[PR Punkte],0)</f>
        <v>81</v>
      </c>
      <c r="D157" t="s">
        <v>717</v>
      </c>
      <c r="E157" t="s">
        <v>12</v>
      </c>
      <c r="F157" s="52">
        <f>SUM(Women[[#This Row],[PR 1]:[PR 3]])</f>
        <v>0</v>
      </c>
      <c r="G157" s="52">
        <f>LARGE(Women[[#This Row],[TS SG O 29.04.23]:[PR3]],1)</f>
        <v>0</v>
      </c>
      <c r="H157" s="52">
        <f>LARGE(Women[[#This Row],[TS SG O 29.04.23]:[PR3]],2)</f>
        <v>0</v>
      </c>
      <c r="I157" s="52">
        <f>LARGE(Women[[#This Row],[TS SG O 29.04.23]:[PR3]],3)</f>
        <v>0</v>
      </c>
      <c r="J157" s="1">
        <f t="shared" si="8"/>
        <v>81</v>
      </c>
      <c r="K157" s="52">
        <f t="shared" si="9"/>
        <v>0</v>
      </c>
      <c r="L157" s="62" t="str">
        <f>IFERROR(VLOOKUP(Women[[#This Row],[TS SG O 29.04.23 Rang]],$BC$7:$BD$64,2,0)*L$5," ")</f>
        <v xml:space="preserve"> </v>
      </c>
      <c r="M157" s="52" t="str">
        <f>IFERROR(VLOOKUP(Women[[#This Row],[TS SG W 29.04.23]],$AZ$7:$BA$64,2,0)*M$5," ")</f>
        <v xml:space="preserve"> </v>
      </c>
      <c r="N157" s="62" t="str">
        <f>IFERROR(VLOOKUP(Women[[#This Row],[TS ES O 11.06.23 Rang]],$BC$7:$BD$64,2,0)*N$5," ")</f>
        <v xml:space="preserve"> </v>
      </c>
      <c r="O157" s="62" t="str">
        <f>IFERROR(VLOOKUP(Women[[#This Row],[TS SH O 24.06.23 Rang]],$BC$7:$BD$64,2,0)*O$5," ")</f>
        <v xml:space="preserve"> </v>
      </c>
      <c r="P157" s="52" t="str">
        <f>IFERROR(VLOOKUP(Women[[#This Row],[TS SH W 24.06.232]],$AZ$7:$BA$64,2,0)*P$5," ")</f>
        <v xml:space="preserve"> </v>
      </c>
      <c r="Q157" s="62" t="str">
        <f>IFERROR(VLOOKUP(Women[[#This Row],[TS LU O/A 1.7.23 R]],$BC$7:$BD$64,2,0)*Q$5," ")</f>
        <v xml:space="preserve"> </v>
      </c>
      <c r="R157" s="62" t="str">
        <f>IFERROR(VLOOKUP(Women[[#This Row],[TS ZH O/A 8.7.232]],$BC$7:$BD$64,2,0)*R$5," ")</f>
        <v xml:space="preserve"> </v>
      </c>
      <c r="S157" s="52" t="str">
        <f>IFERROR(VLOOKUP(Women[[#This Row],[TS ZH W 8.7.23]],$AZ$7:$BA$64,2,0)*S$5," ")</f>
        <v xml:space="preserve"> </v>
      </c>
      <c r="T157" s="52" t="str">
        <f>IFERROR(VLOOKUP(Women[[#This Row],[TS BA W 12.08.23 R]],$AZ$7:$BA$64,2,0)*T$5," ")</f>
        <v xml:space="preserve"> </v>
      </c>
      <c r="U157" s="62" t="str">
        <f>IFERROR(VLOOKUP(Women[[#This Row],[TS BA O A 12.08.23 R2]],$BC$7:$BD$64,2,0)*U$5," ")</f>
        <v xml:space="preserve"> </v>
      </c>
      <c r="V157" s="62" t="str">
        <f>IFERROR(VLOOKUP(Women[[#This Row],[SM LT O A 2.9.23 R]],$BC$7:$BD$64,2,0)*V$5," ")</f>
        <v xml:space="preserve"> </v>
      </c>
      <c r="W157" s="52" t="str">
        <f>IFERROR(VLOOKUP(Women[[#This Row],[SM LT W 2.9.23 R]],$AZ$7:$BA$64,2,0)*W$5," ")</f>
        <v xml:space="preserve"> </v>
      </c>
      <c r="X157" s="62" t="str">
        <f>IFERROR(VLOOKUP(Women[[#This Row],[TS SH O 13.1.24 R]],$BC$7:$BD$64,2,0)*X$5," ")</f>
        <v xml:space="preserve"> </v>
      </c>
      <c r="Y157" s="52" t="str">
        <f>IFERROR(VLOOKUP(Women[[#This Row],[TS ZH W 6.1.242]],$AZ$7:$BA$64,2,0)*Y$5," ")</f>
        <v xml:space="preserve"> </v>
      </c>
      <c r="Z157" s="62" t="str">
        <f>IFERROR(VLOOKUP(Women[[#This Row],[TS SH O 13.1.24 R]],$BC$7:$BD$64,2,0)*Z$5," ")</f>
        <v xml:space="preserve"> </v>
      </c>
      <c r="AA157" s="52" t="str">
        <f>IFERROR(VLOOKUP(Women[[#This Row],[TS SH W 13.1.24 R]],$AZ$7:$BA$64,2,0)*AA$5," ")</f>
        <v xml:space="preserve"> </v>
      </c>
      <c r="AB157" s="62" t="str">
        <f>IFERROR(VLOOKUP(Women[[#This Row],[TS SH O 13.1.24 R]],$BC$7:$BD$64,2,0)*AB$5," ")</f>
        <v xml:space="preserve"> </v>
      </c>
      <c r="AC157">
        <v>0</v>
      </c>
      <c r="AD157">
        <v>0</v>
      </c>
      <c r="AE157">
        <v>0</v>
      </c>
      <c r="AF157" s="65"/>
      <c r="AG157" s="63"/>
      <c r="AH157" s="65"/>
      <c r="AI157" s="65"/>
      <c r="AJ157" s="63"/>
      <c r="AK157" s="65"/>
      <c r="AL157" s="65"/>
      <c r="AM157" s="63"/>
      <c r="AN157" s="63"/>
      <c r="AO157" s="65"/>
      <c r="AP157" s="65"/>
      <c r="AQ157" s="63"/>
      <c r="AR157" s="65"/>
      <c r="AS157" s="63"/>
      <c r="AT157" s="65"/>
      <c r="AU157" s="63"/>
      <c r="AV157" s="65"/>
    </row>
    <row r="158" spans="1:48">
      <c r="A158" s="53">
        <f>RANK(Women[[#This Row],[PR Punkte]],Women[PR Punkte],0)</f>
        <v>81</v>
      </c>
      <c r="B158">
        <f>IF(Women[[#This Row],[PR Rang beim letzten Turnier]]&gt;Women[[#This Row],[PR Rang]],1,IF(Women[[#This Row],[PR Rang]]=Women[[#This Row],[PR Rang beim letzten Turnier]],0,-1))</f>
        <v>0</v>
      </c>
      <c r="C158" s="53">
        <f>RANK(Women[[#This Row],[PR Punkte]],Women[PR Punkte],0)</f>
        <v>81</v>
      </c>
      <c r="D158" s="1" t="s">
        <v>380</v>
      </c>
      <c r="E158" s="1" t="s">
        <v>7</v>
      </c>
      <c r="F158" s="52">
        <f>SUM(Women[[#This Row],[PR 1]:[PR 3]])</f>
        <v>0</v>
      </c>
      <c r="G158" s="52">
        <f>LARGE(Women[[#This Row],[TS SG O 29.04.23]:[PR3]],1)</f>
        <v>0</v>
      </c>
      <c r="H158" s="52">
        <f>LARGE(Women[[#This Row],[TS SG O 29.04.23]:[PR3]],2)</f>
        <v>0</v>
      </c>
      <c r="I158" s="52">
        <f>LARGE(Women[[#This Row],[TS SG O 29.04.23]:[PR3]],3)</f>
        <v>0</v>
      </c>
      <c r="J158" s="1">
        <f t="shared" si="8"/>
        <v>81</v>
      </c>
      <c r="K158" s="52">
        <f t="shared" si="9"/>
        <v>0</v>
      </c>
      <c r="L158" s="62" t="str">
        <f>IFERROR(VLOOKUP(Women[[#This Row],[TS SG O 29.04.23 Rang]],$BC$7:$BD$64,2,0)*L$5," ")</f>
        <v xml:space="preserve"> </v>
      </c>
      <c r="M158" s="52" t="str">
        <f>IFERROR(VLOOKUP(Women[[#This Row],[TS SG W 29.04.23]],$AZ$7:$BA$64,2,0)*M$5," ")</f>
        <v xml:space="preserve"> </v>
      </c>
      <c r="N158" s="62" t="str">
        <f>IFERROR(VLOOKUP(Women[[#This Row],[TS ES O 11.06.23 Rang]],$BC$7:$BD$64,2,0)*N$5," ")</f>
        <v xml:space="preserve"> </v>
      </c>
      <c r="O158" s="62" t="str">
        <f>IFERROR(VLOOKUP(Women[[#This Row],[TS SH O 24.06.23 Rang]],$BC$7:$BD$64,2,0)*O$5," ")</f>
        <v xml:space="preserve"> </v>
      </c>
      <c r="P158" s="52" t="str">
        <f>IFERROR(VLOOKUP(Women[[#This Row],[TS SH W 24.06.232]],$AZ$7:$BA$64,2,0)*P$5," ")</f>
        <v xml:space="preserve"> </v>
      </c>
      <c r="Q158" s="62" t="str">
        <f>IFERROR(VLOOKUP(Women[[#This Row],[TS LU O/A 1.7.23 R]],$BC$7:$BD$64,2,0)*Q$5," ")</f>
        <v xml:space="preserve"> </v>
      </c>
      <c r="R158" s="62" t="str">
        <f>IFERROR(VLOOKUP(Women[[#This Row],[TS ZH O/A 8.7.232]],$BC$7:$BD$64,2,0)*R$5," ")</f>
        <v xml:space="preserve"> </v>
      </c>
      <c r="S158" s="52" t="str">
        <f>IFERROR(VLOOKUP(Women[[#This Row],[TS ZH W 8.7.23]],$AZ$7:$BA$64,2,0)*S$5," ")</f>
        <v xml:space="preserve"> </v>
      </c>
      <c r="T158" s="52" t="str">
        <f>IFERROR(VLOOKUP(Women[[#This Row],[TS BA W 12.08.23 R]],$AZ$7:$BA$64,2,0)*T$5," ")</f>
        <v xml:space="preserve"> </v>
      </c>
      <c r="U158" s="62" t="str">
        <f>IFERROR(VLOOKUP(Women[[#This Row],[TS BA O A 12.08.23 R2]],$BC$7:$BD$64,2,0)*U$5," ")</f>
        <v xml:space="preserve"> </v>
      </c>
      <c r="V158" s="62" t="str">
        <f>IFERROR(VLOOKUP(Women[[#This Row],[SM LT O A 2.9.23 R]],$BC$7:$BD$64,2,0)*V$5," ")</f>
        <v xml:space="preserve"> </v>
      </c>
      <c r="W158" s="52" t="str">
        <f>IFERROR(VLOOKUP(Women[[#This Row],[SM LT W 2.9.23 R]],$AZ$7:$BA$64,2,0)*W$5," ")</f>
        <v xml:space="preserve"> </v>
      </c>
      <c r="X158" s="62" t="str">
        <f>IFERROR(VLOOKUP(Women[[#This Row],[TS SH O 13.1.24 R]],$BC$7:$BD$64,2,0)*X$5," ")</f>
        <v xml:space="preserve"> </v>
      </c>
      <c r="Y158" s="52" t="str">
        <f>IFERROR(VLOOKUP(Women[[#This Row],[TS ZH W 6.1.242]],$AZ$7:$BA$64,2,0)*Y$5," ")</f>
        <v xml:space="preserve"> </v>
      </c>
      <c r="Z158" s="62" t="str">
        <f>IFERROR(VLOOKUP(Women[[#This Row],[TS SH O 13.1.24 R]],$BC$7:$BD$64,2,0)*Z$5," ")</f>
        <v xml:space="preserve"> </v>
      </c>
      <c r="AA158" s="52" t="str">
        <f>IFERROR(VLOOKUP(Women[[#This Row],[TS SH W 13.1.24 R]],$AZ$7:$BA$64,2,0)*AA$5," ")</f>
        <v xml:space="preserve"> </v>
      </c>
      <c r="AB158" s="62" t="str">
        <f>IFERROR(VLOOKUP(Women[[#This Row],[TS SH O 13.1.24 R]],$BC$7:$BD$64,2,0)*AB$5," ")</f>
        <v xml:space="preserve"> </v>
      </c>
      <c r="AC158">
        <v>0</v>
      </c>
      <c r="AD158">
        <v>0</v>
      </c>
      <c r="AE158">
        <v>0</v>
      </c>
      <c r="AF158" s="65"/>
      <c r="AG158" s="63"/>
      <c r="AH158" s="65"/>
      <c r="AI158" s="65"/>
      <c r="AJ158" s="63"/>
      <c r="AK158" s="65"/>
      <c r="AL158" s="65"/>
      <c r="AM158" s="63"/>
      <c r="AN158" s="63"/>
      <c r="AO158" s="65"/>
      <c r="AP158" s="65"/>
      <c r="AQ158" s="63"/>
      <c r="AR158" s="65"/>
      <c r="AS158" s="63"/>
      <c r="AT158" s="65"/>
      <c r="AU158" s="63"/>
      <c r="AV158" s="65"/>
    </row>
    <row r="159" spans="1:48">
      <c r="A159" s="112">
        <f>RANK(Women[[#This Row],[PR Punkte]],Women[PR Punkte],0)</f>
        <v>81</v>
      </c>
      <c r="B159" s="111">
        <f>IF(Women[[#This Row],[PR Rang beim letzten Turnier]]&gt;Women[[#This Row],[PR Rang]],1,IF(Women[[#This Row],[PR Rang]]=Women[[#This Row],[PR Rang beim letzten Turnier]],0,-1))</f>
        <v>0</v>
      </c>
      <c r="C159" s="112">
        <f>RANK(Women[[#This Row],[PR Punkte]],Women[PR Punkte],0)</f>
        <v>81</v>
      </c>
      <c r="D159" s="111" t="s">
        <v>574</v>
      </c>
      <c r="E159" t="s">
        <v>7</v>
      </c>
      <c r="F159" s="114">
        <f>SUM(Women[[#This Row],[PR 1]:[PR 3]])</f>
        <v>0</v>
      </c>
      <c r="G159" s="52">
        <f>LARGE(Women[[#This Row],[TS SG O 29.04.23]:[PR3]],1)</f>
        <v>0</v>
      </c>
      <c r="H159" s="52">
        <f>LARGE(Women[[#This Row],[TS SG O 29.04.23]:[PR3]],2)</f>
        <v>0</v>
      </c>
      <c r="I159" s="52">
        <f>LARGE(Women[[#This Row],[TS SG O 29.04.23]:[PR3]],3)</f>
        <v>0</v>
      </c>
      <c r="J159">
        <f t="shared" si="8"/>
        <v>81</v>
      </c>
      <c r="K159" s="111">
        <f t="shared" si="9"/>
        <v>0</v>
      </c>
      <c r="L159" s="62" t="str">
        <f>IFERROR(VLOOKUP(Women[[#This Row],[TS SG O 29.04.23 Rang]],$BC$7:$BD$64,2,0)*L$5," ")</f>
        <v xml:space="preserve"> </v>
      </c>
      <c r="M159" s="52" t="str">
        <f>IFERROR(VLOOKUP(Women[[#This Row],[TS SG W 29.04.23]],$AZ$7:$BA$64,2,0)*M$5," ")</f>
        <v xml:space="preserve"> </v>
      </c>
      <c r="N159" s="62" t="str">
        <f>IFERROR(VLOOKUP(Women[[#This Row],[TS ES O 11.06.23 Rang]],$BC$7:$BD$64,2,0)*N$5," ")</f>
        <v xml:space="preserve"> </v>
      </c>
      <c r="O159" s="62" t="str">
        <f>IFERROR(VLOOKUP(Women[[#This Row],[TS SH O 24.06.23 Rang]],$BC$7:$BD$64,2,0)*O$5," ")</f>
        <v xml:space="preserve"> </v>
      </c>
      <c r="P159" s="52" t="str">
        <f>IFERROR(VLOOKUP(Women[[#This Row],[TS SH W 24.06.232]],$AZ$7:$BA$64,2,0)*P$5," ")</f>
        <v xml:space="preserve"> </v>
      </c>
      <c r="Q159" s="62" t="str">
        <f>IFERROR(VLOOKUP(Women[[#This Row],[TS LU O/A 1.7.23 R]],$BC$7:$BD$64,2,0)*Q$5," ")</f>
        <v xml:space="preserve"> </v>
      </c>
      <c r="R159" s="62" t="str">
        <f>IFERROR(VLOOKUP(Women[[#This Row],[TS ZH O/A 8.7.232]],$BC$7:$BD$64,2,0)*R$5," ")</f>
        <v xml:space="preserve"> </v>
      </c>
      <c r="S159" s="52" t="str">
        <f>IFERROR(VLOOKUP(Women[[#This Row],[TS ZH W 8.7.23]],$AZ$7:$BA$64,2,0)*S$5," ")</f>
        <v xml:space="preserve"> </v>
      </c>
      <c r="T159" s="52" t="str">
        <f>IFERROR(VLOOKUP(Women[[#This Row],[TS BA W 12.08.23 R]],$AZ$7:$BA$64,2,0)*T$5," ")</f>
        <v xml:space="preserve"> </v>
      </c>
      <c r="U159" s="62" t="str">
        <f>IFERROR(VLOOKUP(Women[[#This Row],[TS BA O A 12.08.23 R2]],$BC$7:$BD$64,2,0)*U$5," ")</f>
        <v xml:space="preserve"> </v>
      </c>
      <c r="V159" s="62" t="str">
        <f>IFERROR(VLOOKUP(Women[[#This Row],[SM LT O A 2.9.23 R]],$BC$7:$BD$64,2,0)*V$5," ")</f>
        <v xml:space="preserve"> </v>
      </c>
      <c r="W159" s="52" t="str">
        <f>IFERROR(VLOOKUP(Women[[#This Row],[SM LT W 2.9.23 R]],$AZ$7:$BA$64,2,0)*W$5," ")</f>
        <v xml:space="preserve"> </v>
      </c>
      <c r="X159" s="62" t="str">
        <f>IFERROR(VLOOKUP(Women[[#This Row],[TS SH O 13.1.24 R]],$BC$7:$BD$64,2,0)*X$5," ")</f>
        <v xml:space="preserve"> </v>
      </c>
      <c r="Y159" s="52" t="str">
        <f>IFERROR(VLOOKUP(Women[[#This Row],[TS ZH W 6.1.242]],$AZ$7:$BA$64,2,0)*Y$5," ")</f>
        <v xml:space="preserve"> </v>
      </c>
      <c r="Z159" s="62" t="str">
        <f>IFERROR(VLOOKUP(Women[[#This Row],[TS SH O 13.1.24 R]],$BC$7:$BD$64,2,0)*Z$5," ")</f>
        <v xml:space="preserve"> </v>
      </c>
      <c r="AA159" s="52" t="str">
        <f>IFERROR(VLOOKUP(Women[[#This Row],[TS SH W 13.1.24 R]],$AZ$7:$BA$64,2,0)*AA$5," ")</f>
        <v xml:space="preserve"> </v>
      </c>
      <c r="AB159" s="62" t="str">
        <f>IFERROR(VLOOKUP(Women[[#This Row],[TS SH O 13.1.24 R]],$BC$7:$BD$64,2,0)*AB$5," ")</f>
        <v xml:space="preserve"> </v>
      </c>
      <c r="AC159" s="107">
        <v>0</v>
      </c>
      <c r="AD159" s="107">
        <v>0</v>
      </c>
      <c r="AE159" s="107">
        <v>0</v>
      </c>
      <c r="AF159" s="65"/>
      <c r="AG159" s="63"/>
      <c r="AH159" s="65"/>
      <c r="AI159" s="65"/>
      <c r="AJ159" s="63"/>
      <c r="AK159" s="65"/>
      <c r="AL159" s="65"/>
      <c r="AM159" s="63"/>
      <c r="AN159" s="63"/>
      <c r="AO159" s="65"/>
      <c r="AP159" s="65"/>
      <c r="AQ159" s="63"/>
      <c r="AR159" s="65"/>
      <c r="AS159" s="63"/>
      <c r="AT159" s="65"/>
      <c r="AU159" s="63"/>
      <c r="AV159" s="65"/>
    </row>
    <row r="160" spans="1:48">
      <c r="A160" s="53">
        <f>RANK(Women[[#This Row],[PR Punkte]],Women[PR Punkte],0)</f>
        <v>81</v>
      </c>
      <c r="B160">
        <f>IF(Women[[#This Row],[PR Rang beim letzten Turnier]]&gt;Women[[#This Row],[PR Rang]],1,IF(Women[[#This Row],[PR Rang]]=Women[[#This Row],[PR Rang beim letzten Turnier]],0,-1))</f>
        <v>0</v>
      </c>
      <c r="C160" s="53">
        <f>RANK(Women[[#This Row],[PR Punkte]],Women[PR Punkte],0)</f>
        <v>81</v>
      </c>
      <c r="D160" t="s">
        <v>195</v>
      </c>
      <c r="E160" s="1" t="s">
        <v>0</v>
      </c>
      <c r="F160" s="52">
        <f>SUM(Women[[#This Row],[PR 1]:[PR 3]])</f>
        <v>0</v>
      </c>
      <c r="G160" s="52">
        <f>LARGE(Women[[#This Row],[TS SG O 29.04.23]:[PR3]],1)</f>
        <v>0</v>
      </c>
      <c r="H160" s="52">
        <f>LARGE(Women[[#This Row],[TS SG O 29.04.23]:[PR3]],2)</f>
        <v>0</v>
      </c>
      <c r="I160" s="52">
        <f>LARGE(Women[[#This Row],[TS SG O 29.04.23]:[PR3]],3)</f>
        <v>0</v>
      </c>
      <c r="J160" s="1">
        <f t="shared" si="8"/>
        <v>81</v>
      </c>
      <c r="K160" s="52">
        <f t="shared" si="9"/>
        <v>0</v>
      </c>
      <c r="L160" s="62" t="str">
        <f>IFERROR(VLOOKUP(Women[[#This Row],[TS SG O 29.04.23 Rang]],$BC$7:$BD$64,2,0)*L$5," ")</f>
        <v xml:space="preserve"> </v>
      </c>
      <c r="M160" s="52" t="str">
        <f>IFERROR(VLOOKUP(Women[[#This Row],[TS SG W 29.04.23]],$AZ$7:$BA$64,2,0)*M$5," ")</f>
        <v xml:space="preserve"> </v>
      </c>
      <c r="N160" s="62" t="str">
        <f>IFERROR(VLOOKUP(Women[[#This Row],[TS ES O 11.06.23 Rang]],$BC$7:$BD$64,2,0)*N$5," ")</f>
        <v xml:space="preserve"> </v>
      </c>
      <c r="O160" s="62" t="str">
        <f>IFERROR(VLOOKUP(Women[[#This Row],[TS SH O 24.06.23 Rang]],$BC$7:$BD$64,2,0)*O$5," ")</f>
        <v xml:space="preserve"> </v>
      </c>
      <c r="P160" s="52" t="str">
        <f>IFERROR(VLOOKUP(Women[[#This Row],[TS SH W 24.06.232]],$AZ$7:$BA$64,2,0)*P$5," ")</f>
        <v xml:space="preserve"> </v>
      </c>
      <c r="Q160" s="62" t="str">
        <f>IFERROR(VLOOKUP(Women[[#This Row],[TS LU O/A 1.7.23 R]],$BC$7:$BD$64,2,0)*Q$5," ")</f>
        <v xml:space="preserve"> </v>
      </c>
      <c r="R160" s="62" t="str">
        <f>IFERROR(VLOOKUP(Women[[#This Row],[TS ZH O/A 8.7.232]],$BC$7:$BD$64,2,0)*R$5," ")</f>
        <v xml:space="preserve"> </v>
      </c>
      <c r="S160" s="52" t="str">
        <f>IFERROR(VLOOKUP(Women[[#This Row],[TS ZH W 8.7.23]],$AZ$7:$BA$64,2,0)*S$5," ")</f>
        <v xml:space="preserve"> </v>
      </c>
      <c r="T160" s="52" t="str">
        <f>IFERROR(VLOOKUP(Women[[#This Row],[TS BA W 12.08.23 R]],$AZ$7:$BA$64,2,0)*T$5," ")</f>
        <v xml:space="preserve"> </v>
      </c>
      <c r="U160" s="62" t="str">
        <f>IFERROR(VLOOKUP(Women[[#This Row],[TS BA O A 12.08.23 R2]],$BC$7:$BD$64,2,0)*U$5," ")</f>
        <v xml:space="preserve"> </v>
      </c>
      <c r="V160" s="62" t="str">
        <f>IFERROR(VLOOKUP(Women[[#This Row],[SM LT O A 2.9.23 R]],$BC$7:$BD$64,2,0)*V$5," ")</f>
        <v xml:space="preserve"> </v>
      </c>
      <c r="W160" s="52" t="str">
        <f>IFERROR(VLOOKUP(Women[[#This Row],[SM LT W 2.9.23 R]],$AZ$7:$BA$64,2,0)*W$5," ")</f>
        <v xml:space="preserve"> </v>
      </c>
      <c r="X160" s="62" t="str">
        <f>IFERROR(VLOOKUP(Women[[#This Row],[TS SH O 13.1.24 R]],$BC$7:$BD$64,2,0)*X$5," ")</f>
        <v xml:space="preserve"> </v>
      </c>
      <c r="Y160" s="52" t="str">
        <f>IFERROR(VLOOKUP(Women[[#This Row],[TS ZH W 6.1.242]],$AZ$7:$BA$64,2,0)*Y$5," ")</f>
        <v xml:space="preserve"> </v>
      </c>
      <c r="Z160" s="62" t="str">
        <f>IFERROR(VLOOKUP(Women[[#This Row],[TS SH O 13.1.24 R]],$BC$7:$BD$64,2,0)*Z$5," ")</f>
        <v xml:space="preserve"> </v>
      </c>
      <c r="AA160" s="52" t="str">
        <f>IFERROR(VLOOKUP(Women[[#This Row],[TS SH W 13.1.24 R]],$AZ$7:$BA$64,2,0)*AA$5," ")</f>
        <v xml:space="preserve"> </v>
      </c>
      <c r="AB160" s="62" t="str">
        <f>IFERROR(VLOOKUP(Women[[#This Row],[TS SH O 13.1.24 R]],$BC$7:$BD$64,2,0)*AB$5," ")</f>
        <v xml:space="preserve"> </v>
      </c>
      <c r="AC160">
        <v>0</v>
      </c>
      <c r="AD160">
        <v>0</v>
      </c>
      <c r="AE160">
        <v>0</v>
      </c>
      <c r="AF160" s="66"/>
      <c r="AG160" s="64"/>
      <c r="AH160" s="66"/>
      <c r="AI160" s="66"/>
      <c r="AJ160" s="64"/>
      <c r="AK160" s="66"/>
      <c r="AL160" s="66"/>
      <c r="AM160" s="64"/>
      <c r="AN160" s="63"/>
      <c r="AO160" s="66"/>
      <c r="AP160" s="66"/>
      <c r="AQ160" s="64"/>
      <c r="AR160" s="66"/>
      <c r="AS160" s="64"/>
      <c r="AT160" s="66"/>
      <c r="AU160" s="64"/>
      <c r="AV160" s="66"/>
    </row>
    <row r="161" spans="1:48">
      <c r="A161" s="53">
        <f>RANK(Women[[#This Row],[PR Punkte]],Women[PR Punkte],0)</f>
        <v>81</v>
      </c>
      <c r="B161">
        <f>IF(Women[[#This Row],[PR Rang beim letzten Turnier]]&gt;Women[[#This Row],[PR Rang]],1,IF(Women[[#This Row],[PR Rang]]=Women[[#This Row],[PR Rang beim letzten Turnier]],0,-1))</f>
        <v>0</v>
      </c>
      <c r="C161" s="53">
        <f>RANK(Women[[#This Row],[PR Punkte]],Women[PR Punkte],0)</f>
        <v>81</v>
      </c>
      <c r="D161" t="s">
        <v>552</v>
      </c>
      <c r="E161" t="s">
        <v>9</v>
      </c>
      <c r="F161" s="52">
        <f>SUM(Women[[#This Row],[PR 1]:[PR 3]])</f>
        <v>0</v>
      </c>
      <c r="G161" s="52">
        <f>LARGE(Women[[#This Row],[TS SG O 29.04.23]:[PR3]],1)</f>
        <v>0</v>
      </c>
      <c r="H161" s="52">
        <f>LARGE(Women[[#This Row],[TS SG O 29.04.23]:[PR3]],2)</f>
        <v>0</v>
      </c>
      <c r="I161" s="52">
        <f>LARGE(Women[[#This Row],[TS SG O 29.04.23]:[PR3]],3)</f>
        <v>0</v>
      </c>
      <c r="J161">
        <f t="shared" si="8"/>
        <v>81</v>
      </c>
      <c r="K161" s="52">
        <f t="shared" si="9"/>
        <v>0</v>
      </c>
      <c r="L161" s="62" t="str">
        <f>IFERROR(VLOOKUP(Women[[#This Row],[TS SG O 29.04.23 Rang]],$BC$7:$BD$64,2,0)*L$5," ")</f>
        <v xml:space="preserve"> </v>
      </c>
      <c r="M161" s="52" t="str">
        <f>IFERROR(VLOOKUP(Women[[#This Row],[TS SG W 29.04.23]],$AZ$7:$BA$64,2,0)*M$5," ")</f>
        <v xml:space="preserve"> </v>
      </c>
      <c r="N161" s="62" t="str">
        <f>IFERROR(VLOOKUP(Women[[#This Row],[TS ES O 11.06.23 Rang]],$BC$7:$BD$64,2,0)*N$5," ")</f>
        <v xml:space="preserve"> </v>
      </c>
      <c r="O161" s="62" t="str">
        <f>IFERROR(VLOOKUP(Women[[#This Row],[TS SH O 24.06.23 Rang]],$BC$7:$BD$64,2,0)*O$5," ")</f>
        <v xml:space="preserve"> </v>
      </c>
      <c r="P161" s="52" t="str">
        <f>IFERROR(VLOOKUP(Women[[#This Row],[TS SH W 24.06.232]],$AZ$7:$BA$64,2,0)*P$5," ")</f>
        <v xml:space="preserve"> </v>
      </c>
      <c r="Q161" s="62" t="str">
        <f>IFERROR(VLOOKUP(Women[[#This Row],[TS LU O/A 1.7.23 R]],$BC$7:$BD$64,2,0)*Q$5," ")</f>
        <v xml:space="preserve"> </v>
      </c>
      <c r="R161" s="62" t="str">
        <f>IFERROR(VLOOKUP(Women[[#This Row],[TS ZH O/A 8.7.232]],$BC$7:$BD$64,2,0)*R$5," ")</f>
        <v xml:space="preserve"> </v>
      </c>
      <c r="S161" s="52" t="str">
        <f>IFERROR(VLOOKUP(Women[[#This Row],[TS ZH W 8.7.23]],$AZ$7:$BA$64,2,0)*S$5," ")</f>
        <v xml:space="preserve"> </v>
      </c>
      <c r="T161" s="52" t="str">
        <f>IFERROR(VLOOKUP(Women[[#This Row],[TS BA W 12.08.23 R]],$AZ$7:$BA$64,2,0)*T$5," ")</f>
        <v xml:space="preserve"> </v>
      </c>
      <c r="U161" s="62" t="str">
        <f>IFERROR(VLOOKUP(Women[[#This Row],[TS BA O A 12.08.23 R2]],$BC$7:$BD$64,2,0)*U$5," ")</f>
        <v xml:space="preserve"> </v>
      </c>
      <c r="V161" s="62" t="str">
        <f>IFERROR(VLOOKUP(Women[[#This Row],[SM LT O A 2.9.23 R]],$BC$7:$BD$64,2,0)*V$5," ")</f>
        <v xml:space="preserve"> </v>
      </c>
      <c r="W161" s="52" t="str">
        <f>IFERROR(VLOOKUP(Women[[#This Row],[SM LT W 2.9.23 R]],$AZ$7:$BA$64,2,0)*W$5," ")</f>
        <v xml:space="preserve"> </v>
      </c>
      <c r="X161" s="62" t="str">
        <f>IFERROR(VLOOKUP(Women[[#This Row],[TS SH O 13.1.24 R]],$BC$7:$BD$64,2,0)*X$5," ")</f>
        <v xml:space="preserve"> </v>
      </c>
      <c r="Y161" s="52" t="str">
        <f>IFERROR(VLOOKUP(Women[[#This Row],[TS ZH W 6.1.242]],$AZ$7:$BA$64,2,0)*Y$5," ")</f>
        <v xml:space="preserve"> </v>
      </c>
      <c r="Z161" s="62" t="str">
        <f>IFERROR(VLOOKUP(Women[[#This Row],[TS SH O 13.1.24 R]],$BC$7:$BD$64,2,0)*Z$5," ")</f>
        <v xml:space="preserve"> </v>
      </c>
      <c r="AA161" s="52" t="str">
        <f>IFERROR(VLOOKUP(Women[[#This Row],[TS SH W 13.1.24 R]],$AZ$7:$BA$64,2,0)*AA$5," ")</f>
        <v xml:space="preserve"> </v>
      </c>
      <c r="AB161" s="62" t="str">
        <f>IFERROR(VLOOKUP(Women[[#This Row],[TS SH O 13.1.24 R]],$BC$7:$BD$64,2,0)*AB$5," ")</f>
        <v xml:space="preserve"> </v>
      </c>
      <c r="AC161" s="107">
        <v>0</v>
      </c>
      <c r="AD161" s="107">
        <v>0</v>
      </c>
      <c r="AE161" s="107">
        <v>0</v>
      </c>
      <c r="AF161" s="65"/>
      <c r="AG161" s="63"/>
      <c r="AH161" s="65"/>
      <c r="AI161" s="65"/>
      <c r="AJ161" s="63"/>
      <c r="AK161" s="65"/>
      <c r="AL161" s="65"/>
      <c r="AM161" s="63"/>
      <c r="AN161" s="63"/>
      <c r="AO161" s="65"/>
      <c r="AP161" s="65"/>
      <c r="AQ161" s="63"/>
      <c r="AR161" s="65"/>
      <c r="AS161" s="63"/>
      <c r="AT161" s="65"/>
      <c r="AU161" s="63"/>
      <c r="AV161" s="65"/>
    </row>
    <row r="162" spans="1:48">
      <c r="A162" s="53">
        <f>RANK(Women[[#This Row],[PR Punkte]],Women[PR Punkte],0)</f>
        <v>81</v>
      </c>
      <c r="B162">
        <f>IF(Women[[#This Row],[PR Rang beim letzten Turnier]]&gt;Women[[#This Row],[PR Rang]],1,IF(Women[[#This Row],[PR Rang]]=Women[[#This Row],[PR Rang beim letzten Turnier]],0,-1))</f>
        <v>0</v>
      </c>
      <c r="C162" s="53">
        <f>RANK(Women[[#This Row],[PR Punkte]],Women[PR Punkte],0)</f>
        <v>81</v>
      </c>
      <c r="D162" t="s">
        <v>709</v>
      </c>
      <c r="E162" t="s">
        <v>17</v>
      </c>
      <c r="F162" s="52">
        <f>SUM(Women[[#This Row],[PR 1]:[PR 3]])</f>
        <v>0</v>
      </c>
      <c r="G162" s="52">
        <f>LARGE(Women[[#This Row],[TS SG O 29.04.23]:[PR3]],1)</f>
        <v>0</v>
      </c>
      <c r="H162" s="52">
        <f>LARGE(Women[[#This Row],[TS SG O 29.04.23]:[PR3]],2)</f>
        <v>0</v>
      </c>
      <c r="I162" s="52">
        <f>LARGE(Women[[#This Row],[TS SG O 29.04.23]:[PR3]],3)</f>
        <v>0</v>
      </c>
      <c r="J162" s="1">
        <f t="shared" si="8"/>
        <v>81</v>
      </c>
      <c r="K162" s="52">
        <f t="shared" si="9"/>
        <v>0</v>
      </c>
      <c r="L162" s="62" t="str">
        <f>IFERROR(VLOOKUP(Women[[#This Row],[TS SG O 29.04.23 Rang]],$BC$7:$BD$64,2,0)*L$5," ")</f>
        <v xml:space="preserve"> </v>
      </c>
      <c r="M162" s="52" t="str">
        <f>IFERROR(VLOOKUP(Women[[#This Row],[TS SG W 29.04.23]],$AZ$7:$BA$64,2,0)*M$5," ")</f>
        <v xml:space="preserve"> </v>
      </c>
      <c r="N162" s="62" t="str">
        <f>IFERROR(VLOOKUP(Women[[#This Row],[TS ES O 11.06.23 Rang]],$BC$7:$BD$64,2,0)*N$5," ")</f>
        <v xml:space="preserve"> </v>
      </c>
      <c r="O162" s="62" t="str">
        <f>IFERROR(VLOOKUP(Women[[#This Row],[TS SH O 24.06.23 Rang]],$BC$7:$BD$64,2,0)*O$5," ")</f>
        <v xml:space="preserve"> </v>
      </c>
      <c r="P162" s="52" t="str">
        <f>IFERROR(VLOOKUP(Women[[#This Row],[TS SH W 24.06.232]],$AZ$7:$BA$64,2,0)*P$5," ")</f>
        <v xml:space="preserve"> </v>
      </c>
      <c r="Q162" s="62" t="str">
        <f>IFERROR(VLOOKUP(Women[[#This Row],[TS LU O/A 1.7.23 R]],$BC$7:$BD$64,2,0)*Q$5," ")</f>
        <v xml:space="preserve"> </v>
      </c>
      <c r="R162" s="62" t="str">
        <f>IFERROR(VLOOKUP(Women[[#This Row],[TS ZH O/A 8.7.232]],$BC$7:$BD$64,2,0)*R$5," ")</f>
        <v xml:space="preserve"> </v>
      </c>
      <c r="S162" s="52" t="str">
        <f>IFERROR(VLOOKUP(Women[[#This Row],[TS ZH W 8.7.23]],$AZ$7:$BA$64,2,0)*S$5," ")</f>
        <v xml:space="preserve"> </v>
      </c>
      <c r="T162" s="52" t="str">
        <f>IFERROR(VLOOKUP(Women[[#This Row],[TS BA W 12.08.23 R]],$AZ$7:$BA$64,2,0)*T$5," ")</f>
        <v xml:space="preserve"> </v>
      </c>
      <c r="U162" s="62" t="str">
        <f>IFERROR(VLOOKUP(Women[[#This Row],[TS BA O A 12.08.23 R2]],$BC$7:$BD$64,2,0)*U$5," ")</f>
        <v xml:space="preserve"> </v>
      </c>
      <c r="V162" s="62" t="str">
        <f>IFERROR(VLOOKUP(Women[[#This Row],[SM LT O A 2.9.23 R]],$BC$7:$BD$64,2,0)*V$5," ")</f>
        <v xml:space="preserve"> </v>
      </c>
      <c r="W162" s="52" t="str">
        <f>IFERROR(VLOOKUP(Women[[#This Row],[SM LT W 2.9.23 R]],$AZ$7:$BA$64,2,0)*W$5," ")</f>
        <v xml:space="preserve"> </v>
      </c>
      <c r="X162" s="62" t="str">
        <f>IFERROR(VLOOKUP(Women[[#This Row],[TS SH O 13.1.24 R]],$BC$7:$BD$64,2,0)*X$5," ")</f>
        <v xml:space="preserve"> </v>
      </c>
      <c r="Y162" s="52" t="str">
        <f>IFERROR(VLOOKUP(Women[[#This Row],[TS ZH W 6.1.242]],$AZ$7:$BA$64,2,0)*Y$5," ")</f>
        <v xml:space="preserve"> </v>
      </c>
      <c r="Z162" s="62" t="str">
        <f>IFERROR(VLOOKUP(Women[[#This Row],[TS SH O 13.1.24 R]],$BC$7:$BD$64,2,0)*Z$5," ")</f>
        <v xml:space="preserve"> </v>
      </c>
      <c r="AA162" s="52" t="str">
        <f>IFERROR(VLOOKUP(Women[[#This Row],[TS SH W 13.1.24 R]],$AZ$7:$BA$64,2,0)*AA$5," ")</f>
        <v xml:space="preserve"> </v>
      </c>
      <c r="AB162" s="62" t="str">
        <f>IFERROR(VLOOKUP(Women[[#This Row],[TS SH O 13.1.24 R]],$BC$7:$BD$64,2,0)*AB$5," ")</f>
        <v xml:space="preserve"> </v>
      </c>
      <c r="AC162">
        <v>0</v>
      </c>
      <c r="AD162">
        <v>0</v>
      </c>
      <c r="AE162">
        <v>0</v>
      </c>
      <c r="AF162" s="65"/>
      <c r="AG162" s="63"/>
      <c r="AH162" s="65"/>
      <c r="AI162" s="65"/>
      <c r="AJ162" s="63"/>
      <c r="AK162" s="65"/>
      <c r="AL162" s="65"/>
      <c r="AM162" s="63"/>
      <c r="AN162" s="63"/>
      <c r="AO162" s="65"/>
      <c r="AP162" s="65"/>
      <c r="AQ162" s="63"/>
      <c r="AR162" s="65"/>
      <c r="AS162" s="63"/>
      <c r="AT162" s="65"/>
      <c r="AU162" s="63"/>
      <c r="AV162" s="65"/>
    </row>
    <row r="163" spans="1:48">
      <c r="A163" s="53">
        <f>RANK(Women[[#This Row],[PR Punkte]],Women[PR Punkte],0)</f>
        <v>81</v>
      </c>
      <c r="B163">
        <f>IF(Women[[#This Row],[PR Rang beim letzten Turnier]]&gt;Women[[#This Row],[PR Rang]],1,IF(Women[[#This Row],[PR Rang]]=Women[[#This Row],[PR Rang beim letzten Turnier]],0,-1))</f>
        <v>0</v>
      </c>
      <c r="C163" s="53">
        <f>RANK(Women[[#This Row],[PR Punkte]],Women[PR Punkte],0)</f>
        <v>81</v>
      </c>
      <c r="D163" s="7" t="s">
        <v>444</v>
      </c>
      <c r="E163" t="s">
        <v>15</v>
      </c>
      <c r="F163" s="52">
        <f>SUM(Women[[#This Row],[PR 1]:[PR 3]])</f>
        <v>0</v>
      </c>
      <c r="G163" s="52">
        <f>LARGE(Women[[#This Row],[TS SG O 29.04.23]:[PR3]],1)</f>
        <v>0</v>
      </c>
      <c r="H163" s="52">
        <f>LARGE(Women[[#This Row],[TS SG O 29.04.23]:[PR3]],2)</f>
        <v>0</v>
      </c>
      <c r="I163" s="52">
        <f>LARGE(Women[[#This Row],[TS SG O 29.04.23]:[PR3]],3)</f>
        <v>0</v>
      </c>
      <c r="J163">
        <f t="shared" si="8"/>
        <v>81</v>
      </c>
      <c r="K163" s="52">
        <f t="shared" si="9"/>
        <v>0</v>
      </c>
      <c r="L163" s="62" t="str">
        <f>IFERROR(VLOOKUP(Women[[#This Row],[TS SG O 29.04.23 Rang]],$BC$7:$BD$64,2,0)*L$5," ")</f>
        <v xml:space="preserve"> </v>
      </c>
      <c r="M163" s="52" t="str">
        <f>IFERROR(VLOOKUP(Women[[#This Row],[TS SG W 29.04.23]],$AZ$7:$BA$64,2,0)*M$5," ")</f>
        <v xml:space="preserve"> </v>
      </c>
      <c r="N163" s="62" t="str">
        <f>IFERROR(VLOOKUP(Women[[#This Row],[TS ES O 11.06.23 Rang]],$BC$7:$BD$64,2,0)*N$5," ")</f>
        <v xml:space="preserve"> </v>
      </c>
      <c r="O163" s="62" t="str">
        <f>IFERROR(VLOOKUP(Women[[#This Row],[TS SH O 24.06.23 Rang]],$BC$7:$BD$64,2,0)*O$5," ")</f>
        <v xml:space="preserve"> </v>
      </c>
      <c r="P163" s="52" t="str">
        <f>IFERROR(VLOOKUP(Women[[#This Row],[TS SH W 24.06.232]],$AZ$7:$BA$64,2,0)*P$5," ")</f>
        <v xml:space="preserve"> </v>
      </c>
      <c r="Q163" s="62" t="str">
        <f>IFERROR(VLOOKUP(Women[[#This Row],[TS LU O/A 1.7.23 R]],$BC$7:$BD$64,2,0)*Q$5," ")</f>
        <v xml:space="preserve"> </v>
      </c>
      <c r="R163" s="62" t="str">
        <f>IFERROR(VLOOKUP(Women[[#This Row],[TS ZH O/A 8.7.232]],$BC$7:$BD$64,2,0)*R$5," ")</f>
        <v xml:space="preserve"> </v>
      </c>
      <c r="S163" s="52" t="str">
        <f>IFERROR(VLOOKUP(Women[[#This Row],[TS ZH W 8.7.23]],$AZ$7:$BA$64,2,0)*S$5," ")</f>
        <v xml:space="preserve"> </v>
      </c>
      <c r="T163" s="52" t="str">
        <f>IFERROR(VLOOKUP(Women[[#This Row],[TS BA W 12.08.23 R]],$AZ$7:$BA$64,2,0)*T$5," ")</f>
        <v xml:space="preserve"> </v>
      </c>
      <c r="U163" s="62" t="str">
        <f>IFERROR(VLOOKUP(Women[[#This Row],[TS BA O A 12.08.23 R2]],$BC$7:$BD$64,2,0)*U$5," ")</f>
        <v xml:space="preserve"> </v>
      </c>
      <c r="V163" s="62" t="str">
        <f>IFERROR(VLOOKUP(Women[[#This Row],[SM LT O A 2.9.23 R]],$BC$7:$BD$64,2,0)*V$5," ")</f>
        <v xml:space="preserve"> </v>
      </c>
      <c r="W163" s="52" t="str">
        <f>IFERROR(VLOOKUP(Women[[#This Row],[SM LT W 2.9.23 R]],$AZ$7:$BA$64,2,0)*W$5," ")</f>
        <v xml:space="preserve"> </v>
      </c>
      <c r="X163" s="62" t="str">
        <f>IFERROR(VLOOKUP(Women[[#This Row],[TS SH O 13.1.24 R]],$BC$7:$BD$64,2,0)*X$5," ")</f>
        <v xml:space="preserve"> </v>
      </c>
      <c r="Y163" s="52" t="str">
        <f>IFERROR(VLOOKUP(Women[[#This Row],[TS ZH W 6.1.242]],$AZ$7:$BA$64,2,0)*Y$5," ")</f>
        <v xml:space="preserve"> </v>
      </c>
      <c r="Z163" s="62" t="str">
        <f>IFERROR(VLOOKUP(Women[[#This Row],[TS SH O 13.1.24 R]],$BC$7:$BD$64,2,0)*Z$5," ")</f>
        <v xml:space="preserve"> </v>
      </c>
      <c r="AA163" s="52" t="str">
        <f>IFERROR(VLOOKUP(Women[[#This Row],[TS SH W 13.1.24 R]],$AZ$7:$BA$64,2,0)*AA$5," ")</f>
        <v xml:space="preserve"> </v>
      </c>
      <c r="AB163" s="62" t="str">
        <f>IFERROR(VLOOKUP(Women[[#This Row],[TS SH O 13.1.24 R]],$BC$7:$BD$64,2,0)*AB$5," ")</f>
        <v xml:space="preserve"> </v>
      </c>
      <c r="AC163">
        <v>0</v>
      </c>
      <c r="AD163">
        <v>0</v>
      </c>
      <c r="AE163">
        <v>0</v>
      </c>
      <c r="AF163" s="65"/>
      <c r="AG163" s="63"/>
      <c r="AH163" s="65"/>
      <c r="AI163" s="65"/>
      <c r="AJ163" s="63"/>
      <c r="AK163" s="65"/>
      <c r="AL163" s="65"/>
      <c r="AM163" s="63"/>
      <c r="AN163" s="63"/>
      <c r="AO163" s="65"/>
      <c r="AP163" s="65"/>
      <c r="AQ163" s="63"/>
      <c r="AR163" s="65"/>
      <c r="AS163" s="63"/>
      <c r="AT163" s="65"/>
      <c r="AU163" s="63"/>
      <c r="AV163" s="65"/>
    </row>
    <row r="164" spans="1:48">
      <c r="A164" s="53">
        <f>RANK(Women[[#This Row],[PR Punkte]],Women[PR Punkte],0)</f>
        <v>81</v>
      </c>
      <c r="B164">
        <f>IF(Women[[#This Row],[PR Rang beim letzten Turnier]]&gt;Women[[#This Row],[PR Rang]],1,IF(Women[[#This Row],[PR Rang]]=Women[[#This Row],[PR Rang beim letzten Turnier]],0,-1))</f>
        <v>0</v>
      </c>
      <c r="C164" s="53">
        <f>RANK(Women[[#This Row],[PR Punkte]],Women[PR Punkte],0)</f>
        <v>81</v>
      </c>
      <c r="D164" t="s">
        <v>199</v>
      </c>
      <c r="E164" s="1" t="s">
        <v>8</v>
      </c>
      <c r="F164" s="52">
        <f>SUM(Women[[#This Row],[PR 1]:[PR 3]])</f>
        <v>0</v>
      </c>
      <c r="G164" s="52">
        <f>LARGE(Women[[#This Row],[TS SG O 29.04.23]:[PR3]],1)</f>
        <v>0</v>
      </c>
      <c r="H164" s="52">
        <f>LARGE(Women[[#This Row],[TS SG O 29.04.23]:[PR3]],2)</f>
        <v>0</v>
      </c>
      <c r="I164" s="52">
        <f>LARGE(Women[[#This Row],[TS SG O 29.04.23]:[PR3]],3)</f>
        <v>0</v>
      </c>
      <c r="J164" s="1">
        <f t="shared" si="8"/>
        <v>81</v>
      </c>
      <c r="K164" s="52">
        <f t="shared" si="9"/>
        <v>0</v>
      </c>
      <c r="L164" s="62" t="str">
        <f>IFERROR(VLOOKUP(Women[[#This Row],[TS SG O 29.04.23 Rang]],$BC$7:$BD$64,2,0)*L$5," ")</f>
        <v xml:space="preserve"> </v>
      </c>
      <c r="M164" s="52" t="str">
        <f>IFERROR(VLOOKUP(Women[[#This Row],[TS SG W 29.04.23]],$AZ$7:$BA$64,2,0)*M$5," ")</f>
        <v xml:space="preserve"> </v>
      </c>
      <c r="N164" s="62" t="str">
        <f>IFERROR(VLOOKUP(Women[[#This Row],[TS ES O 11.06.23 Rang]],$BC$7:$BD$64,2,0)*N$5," ")</f>
        <v xml:space="preserve"> </v>
      </c>
      <c r="O164" s="62" t="str">
        <f>IFERROR(VLOOKUP(Women[[#This Row],[TS SH O 24.06.23 Rang]],$BC$7:$BD$64,2,0)*O$5," ")</f>
        <v xml:space="preserve"> </v>
      </c>
      <c r="P164" s="52" t="str">
        <f>IFERROR(VLOOKUP(Women[[#This Row],[TS SH W 24.06.232]],$AZ$7:$BA$64,2,0)*P$5," ")</f>
        <v xml:space="preserve"> </v>
      </c>
      <c r="Q164" s="62" t="str">
        <f>IFERROR(VLOOKUP(Women[[#This Row],[TS LU O/A 1.7.23 R]],$BC$7:$BD$64,2,0)*Q$5," ")</f>
        <v xml:space="preserve"> </v>
      </c>
      <c r="R164" s="62" t="str">
        <f>IFERROR(VLOOKUP(Women[[#This Row],[TS ZH O/A 8.7.232]],$BC$7:$BD$64,2,0)*R$5," ")</f>
        <v xml:space="preserve"> </v>
      </c>
      <c r="S164" s="52" t="str">
        <f>IFERROR(VLOOKUP(Women[[#This Row],[TS ZH W 8.7.23]],$AZ$7:$BA$64,2,0)*S$5," ")</f>
        <v xml:space="preserve"> </v>
      </c>
      <c r="T164" s="52" t="str">
        <f>IFERROR(VLOOKUP(Women[[#This Row],[TS BA W 12.08.23 R]],$AZ$7:$BA$64,2,0)*T$5," ")</f>
        <v xml:space="preserve"> </v>
      </c>
      <c r="U164" s="62" t="str">
        <f>IFERROR(VLOOKUP(Women[[#This Row],[TS BA O A 12.08.23 R2]],$BC$7:$BD$64,2,0)*U$5," ")</f>
        <v xml:space="preserve"> </v>
      </c>
      <c r="V164" s="62" t="str">
        <f>IFERROR(VLOOKUP(Women[[#This Row],[SM LT O A 2.9.23 R]],$BC$7:$BD$64,2,0)*V$5," ")</f>
        <v xml:space="preserve"> </v>
      </c>
      <c r="W164" s="52" t="str">
        <f>IFERROR(VLOOKUP(Women[[#This Row],[SM LT W 2.9.23 R]],$AZ$7:$BA$64,2,0)*W$5," ")</f>
        <v xml:space="preserve"> </v>
      </c>
      <c r="X164" s="62" t="str">
        <f>IFERROR(VLOOKUP(Women[[#This Row],[TS SH O 13.1.24 R]],$BC$7:$BD$64,2,0)*X$5," ")</f>
        <v xml:space="preserve"> </v>
      </c>
      <c r="Y164" s="52" t="str">
        <f>IFERROR(VLOOKUP(Women[[#This Row],[TS ZH W 6.1.242]],$AZ$7:$BA$64,2,0)*Y$5," ")</f>
        <v xml:space="preserve"> </v>
      </c>
      <c r="Z164" s="62" t="str">
        <f>IFERROR(VLOOKUP(Women[[#This Row],[TS SH O 13.1.24 R]],$BC$7:$BD$64,2,0)*Z$5," ")</f>
        <v xml:space="preserve"> </v>
      </c>
      <c r="AA164" s="52" t="str">
        <f>IFERROR(VLOOKUP(Women[[#This Row],[TS SH W 13.1.24 R]],$AZ$7:$BA$64,2,0)*AA$5," ")</f>
        <v xml:space="preserve"> </v>
      </c>
      <c r="AB164" s="62" t="str">
        <f>IFERROR(VLOOKUP(Women[[#This Row],[TS SH O 13.1.24 R]],$BC$7:$BD$64,2,0)*AB$5," ")</f>
        <v xml:space="preserve"> </v>
      </c>
      <c r="AC164">
        <v>0</v>
      </c>
      <c r="AD164">
        <v>0</v>
      </c>
      <c r="AE164">
        <v>0</v>
      </c>
      <c r="AF164" s="65"/>
      <c r="AG164" s="63"/>
      <c r="AH164" s="65"/>
      <c r="AI164" s="65"/>
      <c r="AJ164" s="63"/>
      <c r="AK164" s="65"/>
      <c r="AL164" s="65"/>
      <c r="AM164" s="63"/>
      <c r="AN164" s="63"/>
      <c r="AO164" s="65"/>
      <c r="AP164" s="65"/>
      <c r="AQ164" s="63"/>
      <c r="AR164" s="65"/>
      <c r="AS164" s="63"/>
      <c r="AT164" s="65"/>
      <c r="AU164" s="63"/>
      <c r="AV164" s="65"/>
    </row>
    <row r="165" spans="1:48">
      <c r="A165" s="53">
        <f>RANK(Women[[#This Row],[PR Punkte]],Women[PR Punkte],0)</f>
        <v>81</v>
      </c>
      <c r="B165">
        <f>IF(Women[[#This Row],[PR Rang beim letzten Turnier]]&gt;Women[[#This Row],[PR Rang]],1,IF(Women[[#This Row],[PR Rang]]=Women[[#This Row],[PR Rang beim letzten Turnier]],0,-1))</f>
        <v>0</v>
      </c>
      <c r="C165" s="53">
        <f>RANK(Women[[#This Row],[PR Punkte]],Women[PR Punkte],0)</f>
        <v>81</v>
      </c>
      <c r="D165" s="1" t="s">
        <v>361</v>
      </c>
      <c r="E165" t="s">
        <v>0</v>
      </c>
      <c r="F165" s="52">
        <f>SUM(Women[[#This Row],[PR 1]:[PR 3]])</f>
        <v>0</v>
      </c>
      <c r="G165" s="52">
        <f>LARGE(Women[[#This Row],[TS SG O 29.04.23]:[PR3]],1)</f>
        <v>0</v>
      </c>
      <c r="H165" s="52">
        <f>LARGE(Women[[#This Row],[TS SG O 29.04.23]:[PR3]],2)</f>
        <v>0</v>
      </c>
      <c r="I165" s="52">
        <f>LARGE(Women[[#This Row],[TS SG O 29.04.23]:[PR3]],3)</f>
        <v>0</v>
      </c>
      <c r="J165">
        <f t="shared" si="8"/>
        <v>81</v>
      </c>
      <c r="K165" s="52">
        <f t="shared" si="9"/>
        <v>0</v>
      </c>
      <c r="L165" s="62" t="str">
        <f>IFERROR(VLOOKUP(Women[[#This Row],[TS SG O 29.04.23 Rang]],$BC$7:$BD$64,2,0)*L$5," ")</f>
        <v xml:space="preserve"> </v>
      </c>
      <c r="M165" s="52" t="str">
        <f>IFERROR(VLOOKUP(Women[[#This Row],[TS SG W 29.04.23]],$AZ$7:$BA$64,2,0)*M$5," ")</f>
        <v xml:space="preserve"> </v>
      </c>
      <c r="N165" s="62" t="str">
        <f>IFERROR(VLOOKUP(Women[[#This Row],[TS ES O 11.06.23 Rang]],$BC$7:$BD$64,2,0)*N$5," ")</f>
        <v xml:space="preserve"> </v>
      </c>
      <c r="O165" s="62" t="str">
        <f>IFERROR(VLOOKUP(Women[[#This Row],[TS SH O 24.06.23 Rang]],$BC$7:$BD$64,2,0)*O$5," ")</f>
        <v xml:space="preserve"> </v>
      </c>
      <c r="P165" s="52" t="str">
        <f>IFERROR(VLOOKUP(Women[[#This Row],[TS SH W 24.06.232]],$AZ$7:$BA$64,2,0)*P$5," ")</f>
        <v xml:space="preserve"> </v>
      </c>
      <c r="Q165" s="62" t="str">
        <f>IFERROR(VLOOKUP(Women[[#This Row],[TS LU O/A 1.7.23 R]],$BC$7:$BD$64,2,0)*Q$5," ")</f>
        <v xml:space="preserve"> </v>
      </c>
      <c r="R165" s="62" t="str">
        <f>IFERROR(VLOOKUP(Women[[#This Row],[TS ZH O/A 8.7.232]],$BC$7:$BD$64,2,0)*R$5," ")</f>
        <v xml:space="preserve"> </v>
      </c>
      <c r="S165" s="52" t="str">
        <f>IFERROR(VLOOKUP(Women[[#This Row],[TS ZH W 8.7.23]],$AZ$7:$BA$64,2,0)*S$5," ")</f>
        <v xml:space="preserve"> </v>
      </c>
      <c r="T165" s="52" t="str">
        <f>IFERROR(VLOOKUP(Women[[#This Row],[TS BA W 12.08.23 R]],$AZ$7:$BA$64,2,0)*T$5," ")</f>
        <v xml:space="preserve"> </v>
      </c>
      <c r="U165" s="62" t="str">
        <f>IFERROR(VLOOKUP(Women[[#This Row],[TS BA O A 12.08.23 R2]],$BC$7:$BD$64,2,0)*U$5," ")</f>
        <v xml:space="preserve"> </v>
      </c>
      <c r="V165" s="62" t="str">
        <f>IFERROR(VLOOKUP(Women[[#This Row],[SM LT O A 2.9.23 R]],$BC$7:$BD$64,2,0)*V$5," ")</f>
        <v xml:space="preserve"> </v>
      </c>
      <c r="W165" s="52" t="str">
        <f>IFERROR(VLOOKUP(Women[[#This Row],[SM LT W 2.9.23 R]],$AZ$7:$BA$64,2,0)*W$5," ")</f>
        <v xml:space="preserve"> </v>
      </c>
      <c r="X165" s="62" t="str">
        <f>IFERROR(VLOOKUP(Women[[#This Row],[TS SH O 13.1.24 R]],$BC$7:$BD$64,2,0)*X$5," ")</f>
        <v xml:space="preserve"> </v>
      </c>
      <c r="Y165" s="52" t="str">
        <f>IFERROR(VLOOKUP(Women[[#This Row],[TS ZH W 6.1.242]],$AZ$7:$BA$64,2,0)*Y$5," ")</f>
        <v xml:space="preserve"> </v>
      </c>
      <c r="Z165" s="62" t="str">
        <f>IFERROR(VLOOKUP(Women[[#This Row],[TS SH O 13.1.24 R]],$BC$7:$BD$64,2,0)*Z$5," ")</f>
        <v xml:space="preserve"> </v>
      </c>
      <c r="AA165" s="52" t="str">
        <f>IFERROR(VLOOKUP(Women[[#This Row],[TS SH W 13.1.24 R]],$AZ$7:$BA$64,2,0)*AA$5," ")</f>
        <v xml:space="preserve"> </v>
      </c>
      <c r="AB165" s="62" t="str">
        <f>IFERROR(VLOOKUP(Women[[#This Row],[TS SH O 13.1.24 R]],$BC$7:$BD$64,2,0)*AB$5," ")</f>
        <v xml:space="preserve"> </v>
      </c>
      <c r="AC165">
        <v>0</v>
      </c>
      <c r="AD165">
        <v>0</v>
      </c>
      <c r="AE165">
        <v>0</v>
      </c>
      <c r="AF165" s="65"/>
      <c r="AG165" s="63"/>
      <c r="AH165" s="65"/>
      <c r="AI165" s="65"/>
      <c r="AJ165" s="63"/>
      <c r="AK165" s="65"/>
      <c r="AL165" s="65"/>
      <c r="AM165" s="63"/>
      <c r="AN165" s="63"/>
      <c r="AO165" s="65"/>
      <c r="AP165" s="65"/>
      <c r="AQ165" s="63"/>
      <c r="AR165" s="65"/>
      <c r="AS165" s="63"/>
      <c r="AT165" s="65"/>
      <c r="AU165" s="63"/>
      <c r="AV165" s="65"/>
    </row>
    <row r="166" spans="1:48">
      <c r="A166" s="53">
        <f>RANK(Women[[#This Row],[PR Punkte]],Women[PR Punkte],0)</f>
        <v>81</v>
      </c>
      <c r="B166">
        <f>IF(Women[[#This Row],[PR Rang beim letzten Turnier]]&gt;Women[[#This Row],[PR Rang]],1,IF(Women[[#This Row],[PR Rang]]=Women[[#This Row],[PR Rang beim letzten Turnier]],0,-1))</f>
        <v>0</v>
      </c>
      <c r="C166" s="53">
        <f>RANK(Women[[#This Row],[PR Punkte]],Women[PR Punkte],0)</f>
        <v>81</v>
      </c>
      <c r="D166" t="s">
        <v>716</v>
      </c>
      <c r="E166" t="s">
        <v>633</v>
      </c>
      <c r="F166" s="52">
        <f>SUM(Women[[#This Row],[PR 1]:[PR 3]])</f>
        <v>0</v>
      </c>
      <c r="G166" s="52">
        <f>LARGE(Women[[#This Row],[TS SG O 29.04.23]:[PR3]],1)</f>
        <v>0</v>
      </c>
      <c r="H166" s="52">
        <f>LARGE(Women[[#This Row],[TS SG O 29.04.23]:[PR3]],2)</f>
        <v>0</v>
      </c>
      <c r="I166" s="52">
        <f>LARGE(Women[[#This Row],[TS SG O 29.04.23]:[PR3]],3)</f>
        <v>0</v>
      </c>
      <c r="J166" s="1">
        <f t="shared" si="8"/>
        <v>81</v>
      </c>
      <c r="K166" s="52">
        <f t="shared" si="9"/>
        <v>0</v>
      </c>
      <c r="L166" s="62" t="str">
        <f>IFERROR(VLOOKUP(Women[[#This Row],[TS SG O 29.04.23 Rang]],$BC$7:$BD$64,2,0)*L$5," ")</f>
        <v xml:space="preserve"> </v>
      </c>
      <c r="M166" s="52" t="str">
        <f>IFERROR(VLOOKUP(Women[[#This Row],[TS SG W 29.04.23]],$AZ$7:$BA$64,2,0)*M$5," ")</f>
        <v xml:space="preserve"> </v>
      </c>
      <c r="N166" s="62" t="str">
        <f>IFERROR(VLOOKUP(Women[[#This Row],[TS ES O 11.06.23 Rang]],$BC$7:$BD$64,2,0)*N$5," ")</f>
        <v xml:space="preserve"> </v>
      </c>
      <c r="O166" s="62" t="str">
        <f>IFERROR(VLOOKUP(Women[[#This Row],[TS SH O 24.06.23 Rang]],$BC$7:$BD$64,2,0)*O$5," ")</f>
        <v xml:space="preserve"> </v>
      </c>
      <c r="P166" s="52" t="str">
        <f>IFERROR(VLOOKUP(Women[[#This Row],[TS SH W 24.06.232]],$AZ$7:$BA$64,2,0)*P$5," ")</f>
        <v xml:space="preserve"> </v>
      </c>
      <c r="Q166" s="62" t="str">
        <f>IFERROR(VLOOKUP(Women[[#This Row],[TS LU O/A 1.7.23 R]],$BC$7:$BD$64,2,0)*Q$5," ")</f>
        <v xml:space="preserve"> </v>
      </c>
      <c r="R166" s="62" t="str">
        <f>IFERROR(VLOOKUP(Women[[#This Row],[TS ZH O/A 8.7.232]],$BC$7:$BD$64,2,0)*R$5," ")</f>
        <v xml:space="preserve"> </v>
      </c>
      <c r="S166" s="52" t="str">
        <f>IFERROR(VLOOKUP(Women[[#This Row],[TS ZH W 8.7.23]],$AZ$7:$BA$64,2,0)*S$5," ")</f>
        <v xml:space="preserve"> </v>
      </c>
      <c r="T166" s="52" t="str">
        <f>IFERROR(VLOOKUP(Women[[#This Row],[TS BA W 12.08.23 R]],$AZ$7:$BA$64,2,0)*T$5," ")</f>
        <v xml:space="preserve"> </v>
      </c>
      <c r="U166" s="62" t="str">
        <f>IFERROR(VLOOKUP(Women[[#This Row],[TS BA O A 12.08.23 R2]],$BC$7:$BD$64,2,0)*U$5," ")</f>
        <v xml:space="preserve"> </v>
      </c>
      <c r="V166" s="62" t="str">
        <f>IFERROR(VLOOKUP(Women[[#This Row],[SM LT O A 2.9.23 R]],$BC$7:$BD$64,2,0)*V$5," ")</f>
        <v xml:space="preserve"> </v>
      </c>
      <c r="W166" s="52" t="str">
        <f>IFERROR(VLOOKUP(Women[[#This Row],[SM LT W 2.9.23 R]],$AZ$7:$BA$64,2,0)*W$5," ")</f>
        <v xml:space="preserve"> </v>
      </c>
      <c r="X166" s="62" t="str">
        <f>IFERROR(VLOOKUP(Women[[#This Row],[TS SH O 13.1.24 R]],$BC$7:$BD$64,2,0)*X$5," ")</f>
        <v xml:space="preserve"> </v>
      </c>
      <c r="Y166" s="52" t="str">
        <f>IFERROR(VLOOKUP(Women[[#This Row],[TS ZH W 6.1.242]],$AZ$7:$BA$64,2,0)*Y$5," ")</f>
        <v xml:space="preserve"> </v>
      </c>
      <c r="Z166" s="62" t="str">
        <f>IFERROR(VLOOKUP(Women[[#This Row],[TS SH O 13.1.24 R]],$BC$7:$BD$64,2,0)*Z$5," ")</f>
        <v xml:space="preserve"> </v>
      </c>
      <c r="AA166" s="52" t="str">
        <f>IFERROR(VLOOKUP(Women[[#This Row],[TS SH W 13.1.24 R]],$AZ$7:$BA$64,2,0)*AA$5," ")</f>
        <v xml:space="preserve"> </v>
      </c>
      <c r="AB166" s="62" t="str">
        <f>IFERROR(VLOOKUP(Women[[#This Row],[TS SH O 13.1.24 R]],$BC$7:$BD$64,2,0)*AB$5," ")</f>
        <v xml:space="preserve"> </v>
      </c>
      <c r="AC166">
        <v>0</v>
      </c>
      <c r="AD166">
        <v>0</v>
      </c>
      <c r="AE166">
        <v>0</v>
      </c>
      <c r="AF166" s="65"/>
      <c r="AG166" s="63"/>
      <c r="AH166" s="65"/>
      <c r="AI166" s="65"/>
      <c r="AJ166" s="63"/>
      <c r="AK166" s="65"/>
      <c r="AL166" s="65"/>
      <c r="AM166" s="63"/>
      <c r="AN166" s="63"/>
      <c r="AO166" s="65"/>
      <c r="AP166" s="65"/>
      <c r="AQ166" s="63"/>
      <c r="AR166" s="65"/>
      <c r="AS166" s="63"/>
      <c r="AT166" s="65"/>
      <c r="AU166" s="63"/>
      <c r="AV166" s="65"/>
    </row>
    <row r="167" spans="1:48">
      <c r="A167" s="53">
        <f>RANK(Women[[#This Row],[PR Punkte]],Women[PR Punkte],0)</f>
        <v>81</v>
      </c>
      <c r="B167">
        <f>IF(Women[[#This Row],[PR Rang beim letzten Turnier]]&gt;Women[[#This Row],[PR Rang]],1,IF(Women[[#This Row],[PR Rang]]=Women[[#This Row],[PR Rang beim letzten Turnier]],0,-1))</f>
        <v>0</v>
      </c>
      <c r="C167" s="53">
        <f>RANK(Women[[#This Row],[PR Punkte]],Women[PR Punkte],0)</f>
        <v>81</v>
      </c>
      <c r="D167" s="7" t="s">
        <v>446</v>
      </c>
      <c r="E167" t="s">
        <v>10</v>
      </c>
      <c r="F167" s="52">
        <f>SUM(Women[[#This Row],[PR 1]:[PR 3]])</f>
        <v>0</v>
      </c>
      <c r="G167" s="52">
        <f>LARGE(Women[[#This Row],[TS SG O 29.04.23]:[PR3]],1)</f>
        <v>0</v>
      </c>
      <c r="H167" s="52">
        <f>LARGE(Women[[#This Row],[TS SG O 29.04.23]:[PR3]],2)</f>
        <v>0</v>
      </c>
      <c r="I167" s="52">
        <f>LARGE(Women[[#This Row],[TS SG O 29.04.23]:[PR3]],3)</f>
        <v>0</v>
      </c>
      <c r="J167">
        <f t="shared" ref="J167:J198" si="10">RANK(K167,$K$7:$K$172,0)</f>
        <v>81</v>
      </c>
      <c r="K167" s="52">
        <f t="shared" ref="K167:K198" si="11">SUM(L167:AE167)</f>
        <v>0</v>
      </c>
      <c r="L167" s="62" t="str">
        <f>IFERROR(VLOOKUP(Women[[#This Row],[TS SG O 29.04.23 Rang]],$BC$7:$BD$64,2,0)*L$5," ")</f>
        <v xml:space="preserve"> </v>
      </c>
      <c r="M167" s="52" t="str">
        <f>IFERROR(VLOOKUP(Women[[#This Row],[TS SG W 29.04.23]],$AZ$7:$BA$64,2,0)*M$5," ")</f>
        <v xml:space="preserve"> </v>
      </c>
      <c r="N167" s="62" t="str">
        <f>IFERROR(VLOOKUP(Women[[#This Row],[TS ES O 11.06.23 Rang]],$BC$7:$BD$64,2,0)*N$5," ")</f>
        <v xml:space="preserve"> </v>
      </c>
      <c r="O167" s="62" t="str">
        <f>IFERROR(VLOOKUP(Women[[#This Row],[TS SH O 24.06.23 Rang]],$BC$7:$BD$64,2,0)*O$5," ")</f>
        <v xml:space="preserve"> </v>
      </c>
      <c r="P167" s="52" t="str">
        <f>IFERROR(VLOOKUP(Women[[#This Row],[TS SH W 24.06.232]],$AZ$7:$BA$64,2,0)*P$5," ")</f>
        <v xml:space="preserve"> </v>
      </c>
      <c r="Q167" s="62" t="str">
        <f>IFERROR(VLOOKUP(Women[[#This Row],[TS LU O/A 1.7.23 R]],$BC$7:$BD$64,2,0)*Q$5," ")</f>
        <v xml:space="preserve"> </v>
      </c>
      <c r="R167" s="62" t="str">
        <f>IFERROR(VLOOKUP(Women[[#This Row],[TS ZH O/A 8.7.232]],$BC$7:$BD$64,2,0)*R$5," ")</f>
        <v xml:space="preserve"> </v>
      </c>
      <c r="S167" s="52" t="str">
        <f>IFERROR(VLOOKUP(Women[[#This Row],[TS ZH W 8.7.23]],$AZ$7:$BA$64,2,0)*S$5," ")</f>
        <v xml:space="preserve"> </v>
      </c>
      <c r="T167" s="52" t="str">
        <f>IFERROR(VLOOKUP(Women[[#This Row],[TS BA W 12.08.23 R]],$AZ$7:$BA$64,2,0)*T$5," ")</f>
        <v xml:space="preserve"> </v>
      </c>
      <c r="U167" s="62" t="str">
        <f>IFERROR(VLOOKUP(Women[[#This Row],[TS BA O A 12.08.23 R2]],$BC$7:$BD$64,2,0)*U$5," ")</f>
        <v xml:space="preserve"> </v>
      </c>
      <c r="V167" s="62" t="str">
        <f>IFERROR(VLOOKUP(Women[[#This Row],[SM LT O A 2.9.23 R]],$BC$7:$BD$64,2,0)*V$5," ")</f>
        <v xml:space="preserve"> </v>
      </c>
      <c r="W167" s="52" t="str">
        <f>IFERROR(VLOOKUP(Women[[#This Row],[SM LT W 2.9.23 R]],$AZ$7:$BA$64,2,0)*W$5," ")</f>
        <v xml:space="preserve"> </v>
      </c>
      <c r="X167" s="62" t="str">
        <f>IFERROR(VLOOKUP(Women[[#This Row],[TS SH O 13.1.24 R]],$BC$7:$BD$64,2,0)*X$5," ")</f>
        <v xml:space="preserve"> </v>
      </c>
      <c r="Y167" s="52" t="str">
        <f>IFERROR(VLOOKUP(Women[[#This Row],[TS ZH W 6.1.242]],$AZ$7:$BA$64,2,0)*Y$5," ")</f>
        <v xml:space="preserve"> </v>
      </c>
      <c r="Z167" s="62" t="str">
        <f>IFERROR(VLOOKUP(Women[[#This Row],[TS SH O 13.1.24 R]],$BC$7:$BD$64,2,0)*Z$5," ")</f>
        <v xml:space="preserve"> </v>
      </c>
      <c r="AA167" s="52" t="str">
        <f>IFERROR(VLOOKUP(Women[[#This Row],[TS SH W 13.1.24 R]],$AZ$7:$BA$64,2,0)*AA$5," ")</f>
        <v xml:space="preserve"> </v>
      </c>
      <c r="AB167" s="62" t="str">
        <f>IFERROR(VLOOKUP(Women[[#This Row],[TS SH O 13.1.24 R]],$BC$7:$BD$64,2,0)*AB$5," ")</f>
        <v xml:space="preserve"> </v>
      </c>
      <c r="AC167">
        <v>0</v>
      </c>
      <c r="AD167">
        <v>0</v>
      </c>
      <c r="AE167">
        <v>0</v>
      </c>
      <c r="AF167" s="65"/>
      <c r="AG167" s="63"/>
      <c r="AH167" s="65"/>
      <c r="AI167" s="65"/>
      <c r="AJ167" s="63"/>
      <c r="AK167" s="65"/>
      <c r="AL167" s="65"/>
      <c r="AM167" s="63"/>
      <c r="AN167" s="63"/>
      <c r="AO167" s="65"/>
      <c r="AP167" s="65"/>
      <c r="AQ167" s="63"/>
      <c r="AR167" s="65"/>
      <c r="AS167" s="63"/>
      <c r="AT167" s="65"/>
      <c r="AU167" s="63"/>
      <c r="AV167" s="65"/>
    </row>
    <row r="168" spans="1:48">
      <c r="A168" s="53">
        <f>RANK(Women[[#This Row],[PR Punkte]],Women[PR Punkte],0)</f>
        <v>81</v>
      </c>
      <c r="B168">
        <f>IF(Women[[#This Row],[PR Rang beim letzten Turnier]]&gt;Women[[#This Row],[PR Rang]],1,IF(Women[[#This Row],[PR Rang]]=Women[[#This Row],[PR Rang beim letzten Turnier]],0,-1))</f>
        <v>0</v>
      </c>
      <c r="C168" s="53">
        <f>RANK(Women[[#This Row],[PR Punkte]],Women[PR Punkte],0)</f>
        <v>81</v>
      </c>
      <c r="D168" t="s">
        <v>526</v>
      </c>
      <c r="E168" t="s">
        <v>10</v>
      </c>
      <c r="F168" s="52">
        <f>SUM(Women[[#This Row],[PR 1]:[PR 3]])</f>
        <v>0</v>
      </c>
      <c r="G168" s="52">
        <f>LARGE(Women[[#This Row],[TS SG O 29.04.23]:[PR3]],1)</f>
        <v>0</v>
      </c>
      <c r="H168" s="52">
        <f>LARGE(Women[[#This Row],[TS SG O 29.04.23]:[PR3]],2)</f>
        <v>0</v>
      </c>
      <c r="I168" s="52">
        <f>LARGE(Women[[#This Row],[TS SG O 29.04.23]:[PR3]],3)</f>
        <v>0</v>
      </c>
      <c r="J168">
        <f t="shared" si="10"/>
        <v>81</v>
      </c>
      <c r="K168" s="52">
        <f t="shared" si="11"/>
        <v>0</v>
      </c>
      <c r="L168" s="62" t="str">
        <f>IFERROR(VLOOKUP(Women[[#This Row],[TS SG O 29.04.23 Rang]],$BC$7:$BD$64,2,0)*L$5," ")</f>
        <v xml:space="preserve"> </v>
      </c>
      <c r="M168" s="52" t="str">
        <f>IFERROR(VLOOKUP(Women[[#This Row],[TS SG W 29.04.23]],$AZ$7:$BA$64,2,0)*M$5," ")</f>
        <v xml:space="preserve"> </v>
      </c>
      <c r="N168" s="62" t="str">
        <f>IFERROR(VLOOKUP(Women[[#This Row],[TS ES O 11.06.23 Rang]],$BC$7:$BD$64,2,0)*N$5," ")</f>
        <v xml:space="preserve"> </v>
      </c>
      <c r="O168" s="62" t="str">
        <f>IFERROR(VLOOKUP(Women[[#This Row],[TS SH O 24.06.23 Rang]],$BC$7:$BD$64,2,0)*O$5," ")</f>
        <v xml:space="preserve"> </v>
      </c>
      <c r="P168" s="52" t="str">
        <f>IFERROR(VLOOKUP(Women[[#This Row],[TS SH W 24.06.232]],$AZ$7:$BA$64,2,0)*P$5," ")</f>
        <v xml:space="preserve"> </v>
      </c>
      <c r="Q168" s="62" t="str">
        <f>IFERROR(VLOOKUP(Women[[#This Row],[TS LU O/A 1.7.23 R]],$BC$7:$BD$64,2,0)*Q$5," ")</f>
        <v xml:space="preserve"> </v>
      </c>
      <c r="R168" s="62" t="str">
        <f>IFERROR(VLOOKUP(Women[[#This Row],[TS ZH O/A 8.7.232]],$BC$7:$BD$64,2,0)*R$5," ")</f>
        <v xml:space="preserve"> </v>
      </c>
      <c r="S168" s="52" t="str">
        <f>IFERROR(VLOOKUP(Women[[#This Row],[TS ZH W 8.7.23]],$AZ$7:$BA$64,2,0)*S$5," ")</f>
        <v xml:space="preserve"> </v>
      </c>
      <c r="T168" s="52" t="str">
        <f>IFERROR(VLOOKUP(Women[[#This Row],[TS BA W 12.08.23 R]],$AZ$7:$BA$64,2,0)*T$5," ")</f>
        <v xml:space="preserve"> </v>
      </c>
      <c r="U168" s="62" t="str">
        <f>IFERROR(VLOOKUP(Women[[#This Row],[TS BA O A 12.08.23 R2]],$BC$7:$BD$64,2,0)*U$5," ")</f>
        <v xml:space="preserve"> </v>
      </c>
      <c r="V168" s="62" t="str">
        <f>IFERROR(VLOOKUP(Women[[#This Row],[SM LT O A 2.9.23 R]],$BC$7:$BD$64,2,0)*V$5," ")</f>
        <v xml:space="preserve"> </v>
      </c>
      <c r="W168" s="52" t="str">
        <f>IFERROR(VLOOKUP(Women[[#This Row],[SM LT W 2.9.23 R]],$AZ$7:$BA$64,2,0)*W$5," ")</f>
        <v xml:space="preserve"> </v>
      </c>
      <c r="X168" s="62" t="str">
        <f>IFERROR(VLOOKUP(Women[[#This Row],[TS SH O 13.1.24 R]],$BC$7:$BD$64,2,0)*X$5," ")</f>
        <v xml:space="preserve"> </v>
      </c>
      <c r="Y168" s="52" t="str">
        <f>IFERROR(VLOOKUP(Women[[#This Row],[TS ZH W 6.1.242]],$AZ$7:$BA$64,2,0)*Y$5," ")</f>
        <v xml:space="preserve"> </v>
      </c>
      <c r="Z168" s="62" t="str">
        <f>IFERROR(VLOOKUP(Women[[#This Row],[TS SH O 13.1.24 R]],$BC$7:$BD$64,2,0)*Z$5," ")</f>
        <v xml:space="preserve"> </v>
      </c>
      <c r="AA168" s="52" t="str">
        <f>IFERROR(VLOOKUP(Women[[#This Row],[TS SH W 13.1.24 R]],$AZ$7:$BA$64,2,0)*AA$5," ")</f>
        <v xml:space="preserve"> </v>
      </c>
      <c r="AB168" s="62" t="str">
        <f>IFERROR(VLOOKUP(Women[[#This Row],[TS SH O 13.1.24 R]],$BC$7:$BD$64,2,0)*AB$5," ")</f>
        <v xml:space="preserve"> </v>
      </c>
      <c r="AC168">
        <v>0</v>
      </c>
      <c r="AD168">
        <v>0</v>
      </c>
      <c r="AE168">
        <v>0</v>
      </c>
      <c r="AF168" s="65"/>
      <c r="AG168" s="63"/>
      <c r="AH168" s="65"/>
      <c r="AI168" s="65"/>
      <c r="AJ168" s="63"/>
      <c r="AK168" s="65"/>
      <c r="AL168" s="65"/>
      <c r="AM168" s="63"/>
      <c r="AN168" s="63"/>
      <c r="AO168" s="65"/>
      <c r="AP168" s="65"/>
      <c r="AQ168" s="63"/>
      <c r="AR168" s="65"/>
      <c r="AS168" s="63"/>
      <c r="AT168" s="65"/>
      <c r="AU168" s="63"/>
      <c r="AV168" s="65"/>
    </row>
    <row r="169" spans="1:48">
      <c r="A169" s="53">
        <f>RANK(Women[[#This Row],[PR Punkte]],Women[PR Punkte],0)</f>
        <v>81</v>
      </c>
      <c r="B169">
        <f>IF(Women[[#This Row],[PR Rang beim letzten Turnier]]&gt;Women[[#This Row],[PR Rang]],1,IF(Women[[#This Row],[PR Rang]]=Women[[#This Row],[PR Rang beim letzten Turnier]],0,-1))</f>
        <v>0</v>
      </c>
      <c r="C169" s="53">
        <f>RANK(Women[[#This Row],[PR Punkte]],Women[PR Punkte],0)</f>
        <v>81</v>
      </c>
      <c r="D169" s="1" t="s">
        <v>442</v>
      </c>
      <c r="E169" s="1" t="s">
        <v>7</v>
      </c>
      <c r="F169" s="52">
        <f>SUM(Women[[#This Row],[PR 1]:[PR 3]])</f>
        <v>0</v>
      </c>
      <c r="G169" s="52">
        <f>LARGE(Women[[#This Row],[TS SG O 29.04.23]:[PR3]],1)</f>
        <v>0</v>
      </c>
      <c r="H169" s="52">
        <f>LARGE(Women[[#This Row],[TS SG O 29.04.23]:[PR3]],2)</f>
        <v>0</v>
      </c>
      <c r="I169" s="52">
        <f>LARGE(Women[[#This Row],[TS SG O 29.04.23]:[PR3]],3)</f>
        <v>0</v>
      </c>
      <c r="J169" s="1">
        <f t="shared" si="10"/>
        <v>81</v>
      </c>
      <c r="K169" s="52">
        <f t="shared" si="11"/>
        <v>0</v>
      </c>
      <c r="L169" s="62" t="str">
        <f>IFERROR(VLOOKUP(Women[[#This Row],[TS SG O 29.04.23 Rang]],$BC$7:$BD$64,2,0)*L$5," ")</f>
        <v xml:space="preserve"> </v>
      </c>
      <c r="M169" s="52" t="str">
        <f>IFERROR(VLOOKUP(Women[[#This Row],[TS SG W 29.04.23]],$AZ$7:$BA$64,2,0)*M$5," ")</f>
        <v xml:space="preserve"> </v>
      </c>
      <c r="N169" s="62" t="str">
        <f>IFERROR(VLOOKUP(Women[[#This Row],[TS ES O 11.06.23 Rang]],$BC$7:$BD$64,2,0)*N$5," ")</f>
        <v xml:space="preserve"> </v>
      </c>
      <c r="O169" s="62" t="str">
        <f>IFERROR(VLOOKUP(Women[[#This Row],[TS SH O 24.06.23 Rang]],$BC$7:$BD$64,2,0)*O$5," ")</f>
        <v xml:space="preserve"> </v>
      </c>
      <c r="P169" s="52" t="str">
        <f>IFERROR(VLOOKUP(Women[[#This Row],[TS SH W 24.06.232]],$AZ$7:$BA$64,2,0)*P$5," ")</f>
        <v xml:space="preserve"> </v>
      </c>
      <c r="Q169" s="62" t="str">
        <f>IFERROR(VLOOKUP(Women[[#This Row],[TS LU O/A 1.7.23 R]],$BC$7:$BD$64,2,0)*Q$5," ")</f>
        <v xml:space="preserve"> </v>
      </c>
      <c r="R169" s="62" t="str">
        <f>IFERROR(VLOOKUP(Women[[#This Row],[TS ZH O/A 8.7.232]],$BC$7:$BD$64,2,0)*R$5," ")</f>
        <v xml:space="preserve"> </v>
      </c>
      <c r="S169" s="52" t="str">
        <f>IFERROR(VLOOKUP(Women[[#This Row],[TS ZH W 8.7.23]],$AZ$7:$BA$64,2,0)*S$5," ")</f>
        <v xml:space="preserve"> </v>
      </c>
      <c r="T169" s="52" t="str">
        <f>IFERROR(VLOOKUP(Women[[#This Row],[TS BA W 12.08.23 R]],$AZ$7:$BA$64,2,0)*T$5," ")</f>
        <v xml:space="preserve"> </v>
      </c>
      <c r="U169" s="62" t="str">
        <f>IFERROR(VLOOKUP(Women[[#This Row],[TS BA O A 12.08.23 R2]],$BC$7:$BD$64,2,0)*U$5," ")</f>
        <v xml:space="preserve"> </v>
      </c>
      <c r="V169" s="62" t="str">
        <f>IFERROR(VLOOKUP(Women[[#This Row],[SM LT O A 2.9.23 R]],$BC$7:$BD$64,2,0)*V$5," ")</f>
        <v xml:space="preserve"> </v>
      </c>
      <c r="W169" s="52" t="str">
        <f>IFERROR(VLOOKUP(Women[[#This Row],[SM LT W 2.9.23 R]],$AZ$7:$BA$64,2,0)*W$5," ")</f>
        <v xml:space="preserve"> </v>
      </c>
      <c r="X169" s="62" t="str">
        <f>IFERROR(VLOOKUP(Women[[#This Row],[TS SH O 13.1.24 R]],$BC$7:$BD$64,2,0)*X$5," ")</f>
        <v xml:space="preserve"> </v>
      </c>
      <c r="Y169" s="52" t="str">
        <f>IFERROR(VLOOKUP(Women[[#This Row],[TS ZH W 6.1.242]],$AZ$7:$BA$64,2,0)*Y$5," ")</f>
        <v xml:space="preserve"> </v>
      </c>
      <c r="Z169" s="62" t="str">
        <f>IFERROR(VLOOKUP(Women[[#This Row],[TS SH O 13.1.24 R]],$BC$7:$BD$64,2,0)*Z$5," ")</f>
        <v xml:space="preserve"> </v>
      </c>
      <c r="AA169" s="52" t="str">
        <f>IFERROR(VLOOKUP(Women[[#This Row],[TS SH W 13.1.24 R]],$AZ$7:$BA$64,2,0)*AA$5," ")</f>
        <v xml:space="preserve"> </v>
      </c>
      <c r="AB169" s="62" t="str">
        <f>IFERROR(VLOOKUP(Women[[#This Row],[TS SH O 13.1.24 R]],$BC$7:$BD$64,2,0)*AB$5," ")</f>
        <v xml:space="preserve"> </v>
      </c>
      <c r="AC169">
        <v>0</v>
      </c>
      <c r="AD169">
        <v>0</v>
      </c>
      <c r="AE169">
        <v>0</v>
      </c>
      <c r="AF169" s="65"/>
      <c r="AG169" s="63"/>
      <c r="AH169" s="65"/>
      <c r="AI169" s="65"/>
      <c r="AJ169" s="63"/>
      <c r="AK169" s="65"/>
      <c r="AL169" s="65"/>
      <c r="AM169" s="63"/>
      <c r="AN169" s="63"/>
      <c r="AO169" s="65"/>
      <c r="AP169" s="65"/>
      <c r="AQ169" s="63"/>
      <c r="AR169" s="65"/>
      <c r="AS169" s="63"/>
      <c r="AT169" s="65"/>
      <c r="AU169" s="63"/>
      <c r="AV169" s="65"/>
    </row>
    <row r="170" spans="1:48">
      <c r="A170" s="53">
        <f>RANK(Women[[#This Row],[PR Punkte]],Women[PR Punkte],0)</f>
        <v>81</v>
      </c>
      <c r="B170">
        <f>IF(Women[[#This Row],[PR Rang beim letzten Turnier]]&gt;Women[[#This Row],[PR Rang]],1,IF(Women[[#This Row],[PR Rang]]=Women[[#This Row],[PR Rang beim letzten Turnier]],0,-1))</f>
        <v>0</v>
      </c>
      <c r="C170" s="53">
        <f>RANK(Women[[#This Row],[PR Punkte]],Women[PR Punkte],0)</f>
        <v>81</v>
      </c>
      <c r="D170" s="7" t="s">
        <v>447</v>
      </c>
      <c r="E170" t="s">
        <v>10</v>
      </c>
      <c r="F170" s="52">
        <f>SUM(Women[[#This Row],[PR 1]:[PR 3]])</f>
        <v>0</v>
      </c>
      <c r="G170" s="52">
        <f>LARGE(Women[[#This Row],[TS SG O 29.04.23]:[PR3]],1)</f>
        <v>0</v>
      </c>
      <c r="H170" s="52">
        <f>LARGE(Women[[#This Row],[TS SG O 29.04.23]:[PR3]],2)</f>
        <v>0</v>
      </c>
      <c r="I170" s="52">
        <f>LARGE(Women[[#This Row],[TS SG O 29.04.23]:[PR3]],3)</f>
        <v>0</v>
      </c>
      <c r="J170">
        <f t="shared" si="10"/>
        <v>81</v>
      </c>
      <c r="K170" s="52">
        <f t="shared" si="11"/>
        <v>0</v>
      </c>
      <c r="L170" s="62" t="str">
        <f>IFERROR(VLOOKUP(Women[[#This Row],[TS SG O 29.04.23 Rang]],$BC$7:$BD$64,2,0)*L$5," ")</f>
        <v xml:space="preserve"> </v>
      </c>
      <c r="M170" s="52" t="str">
        <f>IFERROR(VLOOKUP(Women[[#This Row],[TS SG W 29.04.23]],$AZ$7:$BA$64,2,0)*M$5," ")</f>
        <v xml:space="preserve"> </v>
      </c>
      <c r="N170" s="62" t="str">
        <f>IFERROR(VLOOKUP(Women[[#This Row],[TS ES O 11.06.23 Rang]],$BC$7:$BD$64,2,0)*N$5," ")</f>
        <v xml:space="preserve"> </v>
      </c>
      <c r="O170" s="62" t="str">
        <f>IFERROR(VLOOKUP(Women[[#This Row],[TS SH O 24.06.23 Rang]],$BC$7:$BD$64,2,0)*O$5," ")</f>
        <v xml:space="preserve"> </v>
      </c>
      <c r="P170" s="52" t="str">
        <f>IFERROR(VLOOKUP(Women[[#This Row],[TS SH W 24.06.232]],$AZ$7:$BA$64,2,0)*P$5," ")</f>
        <v xml:space="preserve"> </v>
      </c>
      <c r="Q170" s="62" t="str">
        <f>IFERROR(VLOOKUP(Women[[#This Row],[TS LU O/A 1.7.23 R]],$BC$7:$BD$64,2,0)*Q$5," ")</f>
        <v xml:space="preserve"> </v>
      </c>
      <c r="R170" s="62" t="str">
        <f>IFERROR(VLOOKUP(Women[[#This Row],[TS ZH O/A 8.7.232]],$BC$7:$BD$64,2,0)*R$5," ")</f>
        <v xml:space="preserve"> </v>
      </c>
      <c r="S170" s="52" t="str">
        <f>IFERROR(VLOOKUP(Women[[#This Row],[TS ZH W 8.7.23]],$AZ$7:$BA$64,2,0)*S$5," ")</f>
        <v xml:space="preserve"> </v>
      </c>
      <c r="T170" s="52" t="str">
        <f>IFERROR(VLOOKUP(Women[[#This Row],[TS BA W 12.08.23 R]],$AZ$7:$BA$64,2,0)*T$5," ")</f>
        <v xml:space="preserve"> </v>
      </c>
      <c r="U170" s="62" t="str">
        <f>IFERROR(VLOOKUP(Women[[#This Row],[TS BA O A 12.08.23 R2]],$BC$7:$BD$64,2,0)*U$5," ")</f>
        <v xml:space="preserve"> </v>
      </c>
      <c r="V170" s="62" t="str">
        <f>IFERROR(VLOOKUP(Women[[#This Row],[SM LT O A 2.9.23 R]],$BC$7:$BD$64,2,0)*V$5," ")</f>
        <v xml:space="preserve"> </v>
      </c>
      <c r="W170" s="52" t="str">
        <f>IFERROR(VLOOKUP(Women[[#This Row],[SM LT W 2.9.23 R]],$AZ$7:$BA$64,2,0)*W$5," ")</f>
        <v xml:space="preserve"> </v>
      </c>
      <c r="X170" s="62" t="str">
        <f>IFERROR(VLOOKUP(Women[[#This Row],[TS SH O 13.1.24 R]],$BC$7:$BD$64,2,0)*X$5," ")</f>
        <v xml:space="preserve"> </v>
      </c>
      <c r="Y170" s="52" t="str">
        <f>IFERROR(VLOOKUP(Women[[#This Row],[TS ZH W 6.1.242]],$AZ$7:$BA$64,2,0)*Y$5," ")</f>
        <v xml:space="preserve"> </v>
      </c>
      <c r="Z170" s="62" t="str">
        <f>IFERROR(VLOOKUP(Women[[#This Row],[TS SH O 13.1.24 R]],$BC$7:$BD$64,2,0)*Z$5," ")</f>
        <v xml:space="preserve"> </v>
      </c>
      <c r="AA170" s="52" t="str">
        <f>IFERROR(VLOOKUP(Women[[#This Row],[TS SH W 13.1.24 R]],$AZ$7:$BA$64,2,0)*AA$5," ")</f>
        <v xml:space="preserve"> </v>
      </c>
      <c r="AB170" s="62" t="str">
        <f>IFERROR(VLOOKUP(Women[[#This Row],[TS SH O 13.1.24 R]],$BC$7:$BD$64,2,0)*AB$5," ")</f>
        <v xml:space="preserve"> </v>
      </c>
      <c r="AC170">
        <v>0</v>
      </c>
      <c r="AD170">
        <v>0</v>
      </c>
      <c r="AE170">
        <v>0</v>
      </c>
      <c r="AF170" s="65"/>
      <c r="AG170" s="63"/>
      <c r="AH170" s="65"/>
      <c r="AI170" s="65"/>
      <c r="AJ170" s="63"/>
      <c r="AK170" s="65"/>
      <c r="AL170" s="65"/>
      <c r="AM170" s="63"/>
      <c r="AN170" s="63"/>
      <c r="AO170" s="65"/>
      <c r="AP170" s="65"/>
      <c r="AQ170" s="63"/>
      <c r="AR170" s="65"/>
      <c r="AS170" s="63"/>
      <c r="AT170" s="65"/>
      <c r="AU170" s="63"/>
      <c r="AV170" s="65"/>
    </row>
    <row r="171" spans="1:48">
      <c r="A171" s="106">
        <f>RANK(Women[[#This Row],[PR Punkte]],Women[PR Punkte],0)</f>
        <v>81</v>
      </c>
      <c r="B171" s="107">
        <f>IF(Women[[#This Row],[PR Rang beim letzten Turnier]]&gt;Women[[#This Row],[PR Rang]],1,IF(Women[[#This Row],[PR Rang]]=Women[[#This Row],[PR Rang beim letzten Turnier]],0,-1))</f>
        <v>0</v>
      </c>
      <c r="C171" s="106">
        <f>RANK(Women[[#This Row],[PR Punkte]],Women[PR Punkte],0)</f>
        <v>81</v>
      </c>
      <c r="D171" s="107" t="s">
        <v>578</v>
      </c>
      <c r="E171" t="s">
        <v>0</v>
      </c>
      <c r="F171" s="108">
        <f>SUM(Women[[#This Row],[PR 1]:[PR 3]])</f>
        <v>0</v>
      </c>
      <c r="G171" s="52">
        <f>LARGE(Women[[#This Row],[TS SG O 29.04.23]:[PR3]],1)</f>
        <v>0</v>
      </c>
      <c r="H171" s="52">
        <f>LARGE(Women[[#This Row],[TS SG O 29.04.23]:[PR3]],2)</f>
        <v>0</v>
      </c>
      <c r="I171" s="52">
        <f>LARGE(Women[[#This Row],[TS SG O 29.04.23]:[PR3]],3)</f>
        <v>0</v>
      </c>
      <c r="J171">
        <f t="shared" si="10"/>
        <v>81</v>
      </c>
      <c r="K171" s="108">
        <f t="shared" si="11"/>
        <v>0</v>
      </c>
      <c r="L171" s="62" t="str">
        <f>IFERROR(VLOOKUP(Women[[#This Row],[TS SG O 29.04.23 Rang]],$BC$7:$BD$64,2,0)*L$5," ")</f>
        <v xml:space="preserve"> </v>
      </c>
      <c r="M171" s="52" t="str">
        <f>IFERROR(VLOOKUP(Women[[#This Row],[TS SG W 29.04.23]],$AZ$7:$BA$64,2,0)*M$5," ")</f>
        <v xml:space="preserve"> </v>
      </c>
      <c r="N171" s="62" t="str">
        <f>IFERROR(VLOOKUP(Women[[#This Row],[TS ES O 11.06.23 Rang]],$BC$7:$BD$64,2,0)*N$5," ")</f>
        <v xml:space="preserve"> </v>
      </c>
      <c r="O171" s="62" t="str">
        <f>IFERROR(VLOOKUP(Women[[#This Row],[TS SH O 24.06.23 Rang]],$BC$7:$BD$64,2,0)*O$5," ")</f>
        <v xml:space="preserve"> </v>
      </c>
      <c r="P171" s="52" t="str">
        <f>IFERROR(VLOOKUP(Women[[#This Row],[TS SH W 24.06.232]],$AZ$7:$BA$64,2,0)*P$5," ")</f>
        <v xml:space="preserve"> </v>
      </c>
      <c r="Q171" s="62" t="str">
        <f>IFERROR(VLOOKUP(Women[[#This Row],[TS LU O/A 1.7.23 R]],$BC$7:$BD$64,2,0)*Q$5," ")</f>
        <v xml:space="preserve"> </v>
      </c>
      <c r="R171" s="62" t="str">
        <f>IFERROR(VLOOKUP(Women[[#This Row],[TS ZH O/A 8.7.232]],$BC$7:$BD$64,2,0)*R$5," ")</f>
        <v xml:space="preserve"> </v>
      </c>
      <c r="S171" s="52" t="str">
        <f>IFERROR(VLOOKUP(Women[[#This Row],[TS ZH W 8.7.23]],$AZ$7:$BA$64,2,0)*S$5," ")</f>
        <v xml:space="preserve"> </v>
      </c>
      <c r="T171" s="52" t="str">
        <f>IFERROR(VLOOKUP(Women[[#This Row],[TS BA W 12.08.23 R]],$AZ$7:$BA$64,2,0)*T$5," ")</f>
        <v xml:space="preserve"> </v>
      </c>
      <c r="U171" s="62" t="str">
        <f>IFERROR(VLOOKUP(Women[[#This Row],[TS BA O A 12.08.23 R2]],$BC$7:$BD$64,2,0)*U$5," ")</f>
        <v xml:space="preserve"> </v>
      </c>
      <c r="V171" s="62" t="str">
        <f>IFERROR(VLOOKUP(Women[[#This Row],[SM LT O A 2.9.23 R]],$BC$7:$BD$64,2,0)*V$5," ")</f>
        <v xml:space="preserve"> </v>
      </c>
      <c r="W171" s="52" t="str">
        <f>IFERROR(VLOOKUP(Women[[#This Row],[SM LT W 2.9.23 R]],$AZ$7:$BA$64,2,0)*W$5," ")</f>
        <v xml:space="preserve"> </v>
      </c>
      <c r="X171" s="62" t="str">
        <f>IFERROR(VLOOKUP(Women[[#This Row],[TS SH O 13.1.24 R]],$BC$7:$BD$64,2,0)*X$5," ")</f>
        <v xml:space="preserve"> </v>
      </c>
      <c r="Y171" s="52" t="str">
        <f>IFERROR(VLOOKUP(Women[[#This Row],[TS ZH W 6.1.242]],$AZ$7:$BA$64,2,0)*Y$5," ")</f>
        <v xml:space="preserve"> </v>
      </c>
      <c r="Z171" s="62" t="str">
        <f>IFERROR(VLOOKUP(Women[[#This Row],[TS SH O 13.1.24 R]],$BC$7:$BD$64,2,0)*Z$5," ")</f>
        <v xml:space="preserve"> </v>
      </c>
      <c r="AA171" s="52" t="str">
        <f>IFERROR(VLOOKUP(Women[[#This Row],[TS SH W 13.1.24 R]],$AZ$7:$BA$64,2,0)*AA$5," ")</f>
        <v xml:space="preserve"> </v>
      </c>
      <c r="AB171" s="62" t="str">
        <f>IFERROR(VLOOKUP(Women[[#This Row],[TS SH O 13.1.24 R]],$BC$7:$BD$64,2,0)*AB$5," ")</f>
        <v xml:space="preserve"> </v>
      </c>
      <c r="AC171" s="107">
        <v>0</v>
      </c>
      <c r="AD171" s="107">
        <v>0</v>
      </c>
      <c r="AE171" s="107">
        <v>0</v>
      </c>
      <c r="AF171" s="65"/>
      <c r="AG171" s="63"/>
      <c r="AH171" s="65"/>
      <c r="AI171" s="65"/>
      <c r="AJ171" s="63"/>
      <c r="AK171" s="65"/>
      <c r="AL171" s="65"/>
      <c r="AM171" s="63"/>
      <c r="AN171" s="63"/>
      <c r="AO171" s="65"/>
      <c r="AP171" s="65"/>
      <c r="AQ171" s="63"/>
      <c r="AR171" s="65"/>
      <c r="AS171" s="63"/>
      <c r="AT171" s="65"/>
      <c r="AU171" s="63"/>
      <c r="AV171" s="65"/>
    </row>
    <row r="172" spans="1:48">
      <c r="A172" s="53">
        <f>RANK(Women[[#This Row],[PR Punkte]],Women[PR Punkte],0)</f>
        <v>81</v>
      </c>
      <c r="B172">
        <f>IF(Women[[#This Row],[PR Rang beim letzten Turnier]]&gt;Women[[#This Row],[PR Rang]],1,IF(Women[[#This Row],[PR Rang]]=Women[[#This Row],[PR Rang beim letzten Turnier]],0,-1))</f>
        <v>0</v>
      </c>
      <c r="C172" s="53">
        <f>RANK(Women[[#This Row],[PR Punkte]],Women[PR Punkte],0)</f>
        <v>81</v>
      </c>
      <c r="D172" t="s">
        <v>201</v>
      </c>
      <c r="E172" s="1" t="s">
        <v>12</v>
      </c>
      <c r="F172" s="52">
        <f>SUM(Women[[#This Row],[PR 1]:[PR 3]])</f>
        <v>0</v>
      </c>
      <c r="G172" s="52">
        <f>LARGE(Women[[#This Row],[TS SG O 29.04.23]:[PR3]],1)</f>
        <v>0</v>
      </c>
      <c r="H172" s="52">
        <f>LARGE(Women[[#This Row],[TS SG O 29.04.23]:[PR3]],2)</f>
        <v>0</v>
      </c>
      <c r="I172" s="52">
        <f>LARGE(Women[[#This Row],[TS SG O 29.04.23]:[PR3]],3)</f>
        <v>0</v>
      </c>
      <c r="J172" s="1">
        <f t="shared" si="10"/>
        <v>81</v>
      </c>
      <c r="K172" s="52">
        <f t="shared" si="11"/>
        <v>0</v>
      </c>
      <c r="L172" s="62" t="str">
        <f>IFERROR(VLOOKUP(Women[[#This Row],[TS SG O 29.04.23 Rang]],$BC$7:$BD$64,2,0)*L$5," ")</f>
        <v xml:space="preserve"> </v>
      </c>
      <c r="M172" s="52" t="str">
        <f>IFERROR(VLOOKUP(Women[[#This Row],[TS SG W 29.04.23]],$AZ$7:$BA$64,2,0)*M$5," ")</f>
        <v xml:space="preserve"> </v>
      </c>
      <c r="N172" s="62" t="str">
        <f>IFERROR(VLOOKUP(Women[[#This Row],[TS ES O 11.06.23 Rang]],$BC$7:$BD$64,2,0)*N$5," ")</f>
        <v xml:space="preserve"> </v>
      </c>
      <c r="O172" s="62" t="str">
        <f>IFERROR(VLOOKUP(Women[[#This Row],[TS SH O 24.06.23 Rang]],$BC$7:$BD$64,2,0)*O$5," ")</f>
        <v xml:space="preserve"> </v>
      </c>
      <c r="P172" s="52" t="str">
        <f>IFERROR(VLOOKUP(Women[[#This Row],[TS SH W 24.06.232]],$AZ$7:$BA$64,2,0)*P$5," ")</f>
        <v xml:space="preserve"> </v>
      </c>
      <c r="Q172" s="62" t="str">
        <f>IFERROR(VLOOKUP(Women[[#This Row],[TS LU O/A 1.7.23 R]],$BC$7:$BD$64,2,0)*Q$5," ")</f>
        <v xml:space="preserve"> </v>
      </c>
      <c r="R172" s="62" t="str">
        <f>IFERROR(VLOOKUP(Women[[#This Row],[TS ZH O/A 8.7.232]],$BC$7:$BD$64,2,0)*R$5," ")</f>
        <v xml:space="preserve"> </v>
      </c>
      <c r="S172" s="52" t="str">
        <f>IFERROR(VLOOKUP(Women[[#This Row],[TS ZH W 8.7.23]],$AZ$7:$BA$64,2,0)*S$5," ")</f>
        <v xml:space="preserve"> </v>
      </c>
      <c r="T172" s="52" t="str">
        <f>IFERROR(VLOOKUP(Women[[#This Row],[TS BA W 12.08.23 R]],$AZ$7:$BA$64,2,0)*T$5," ")</f>
        <v xml:space="preserve"> </v>
      </c>
      <c r="U172" s="62" t="str">
        <f>IFERROR(VLOOKUP(Women[[#This Row],[TS BA O A 12.08.23 R2]],$BC$7:$BD$64,2,0)*U$5," ")</f>
        <v xml:space="preserve"> </v>
      </c>
      <c r="V172" s="62" t="str">
        <f>IFERROR(VLOOKUP(Women[[#This Row],[SM LT O A 2.9.23 R]],$BC$7:$BD$64,2,0)*V$5," ")</f>
        <v xml:space="preserve"> </v>
      </c>
      <c r="W172" s="52" t="str">
        <f>IFERROR(VLOOKUP(Women[[#This Row],[SM LT W 2.9.23 R]],$AZ$7:$BA$64,2,0)*W$5," ")</f>
        <v xml:space="preserve"> </v>
      </c>
      <c r="X172" s="62" t="str">
        <f>IFERROR(VLOOKUP(Women[[#This Row],[TS SH O 13.1.24 R]],$BC$7:$BD$64,2,0)*X$5," ")</f>
        <v xml:space="preserve"> </v>
      </c>
      <c r="Y172" s="52" t="str">
        <f>IFERROR(VLOOKUP(Women[[#This Row],[TS ZH W 6.1.242]],$AZ$7:$BA$64,2,0)*Y$5," ")</f>
        <v xml:space="preserve"> </v>
      </c>
      <c r="Z172" s="62" t="str">
        <f>IFERROR(VLOOKUP(Women[[#This Row],[TS SH O 13.1.24 R]],$BC$7:$BD$64,2,0)*Z$5," ")</f>
        <v xml:space="preserve"> </v>
      </c>
      <c r="AA172" s="52" t="str">
        <f>IFERROR(VLOOKUP(Women[[#This Row],[TS SH W 13.1.24 R]],$AZ$7:$BA$64,2,0)*AA$5," ")</f>
        <v xml:space="preserve"> </v>
      </c>
      <c r="AB172" s="62" t="str">
        <f>IFERROR(VLOOKUP(Women[[#This Row],[TS SH O 13.1.24 R]],$BC$7:$BD$64,2,0)*AB$5," ")</f>
        <v xml:space="preserve"> </v>
      </c>
      <c r="AC172">
        <v>0</v>
      </c>
      <c r="AD172">
        <v>0</v>
      </c>
      <c r="AE172">
        <v>0</v>
      </c>
      <c r="AF172" s="65"/>
      <c r="AG172" s="63"/>
      <c r="AH172" s="65"/>
      <c r="AI172" s="65"/>
      <c r="AJ172" s="63"/>
      <c r="AK172" s="65"/>
      <c r="AL172" s="65"/>
      <c r="AM172" s="63"/>
      <c r="AN172" s="63"/>
      <c r="AO172" s="65"/>
      <c r="AP172" s="65"/>
      <c r="AQ172" s="63"/>
      <c r="AR172" s="65"/>
      <c r="AS172" s="63"/>
      <c r="AT172" s="65"/>
      <c r="AU172" s="63"/>
      <c r="AV172" s="65"/>
    </row>
  </sheetData>
  <sheetProtection selectLockedCells="1" sort="0" autoFilter="0"/>
  <mergeCells count="7">
    <mergeCell ref="A1:I2"/>
    <mergeCell ref="J1:K2"/>
    <mergeCell ref="BF7:BL7"/>
    <mergeCell ref="A3:K5"/>
    <mergeCell ref="BF6:BG6"/>
    <mergeCell ref="BC6:BD6"/>
    <mergeCell ref="L1:AE2"/>
  </mergeCells>
  <phoneticPr fontId="11" type="noConversion"/>
  <conditionalFormatting sqref="D1:D158 D173:D1048576">
    <cfRule type="duplicateValues" dxfId="68" priority="1"/>
  </conditionalFormatting>
  <conditionalFormatting sqref="D8">
    <cfRule type="duplicateValues" dxfId="67" priority="83"/>
  </conditionalFormatting>
  <conditionalFormatting sqref="D10">
    <cfRule type="duplicateValues" dxfId="66" priority="82"/>
  </conditionalFormatting>
  <conditionalFormatting sqref="D12">
    <cfRule type="duplicateValues" dxfId="65" priority="81"/>
  </conditionalFormatting>
  <conditionalFormatting sqref="D14">
    <cfRule type="duplicateValues" dxfId="64" priority="79"/>
  </conditionalFormatting>
  <conditionalFormatting sqref="D16">
    <cfRule type="duplicateValues" dxfId="63" priority="78"/>
  </conditionalFormatting>
  <conditionalFormatting sqref="D18">
    <cfRule type="duplicateValues" dxfId="62" priority="77"/>
  </conditionalFormatting>
  <conditionalFormatting sqref="D24">
    <cfRule type="duplicateValues" dxfId="61" priority="75"/>
  </conditionalFormatting>
  <conditionalFormatting sqref="D38:D40">
    <cfRule type="expression" dxfId="60" priority="833">
      <formula>VLOOKUP($E38,$A$7:$K$172,3,0)&gt;0</formula>
    </cfRule>
  </conditionalFormatting>
  <conditionalFormatting sqref="D39">
    <cfRule type="duplicateValues" dxfId="59" priority="74"/>
  </conditionalFormatting>
  <conditionalFormatting sqref="D57:D63">
    <cfRule type="expression" dxfId="58" priority="744">
      <formula>VLOOKUP(#REF!,$A$7:$K$172,3,0)&gt;0</formula>
    </cfRule>
  </conditionalFormatting>
  <conditionalFormatting sqref="D59:D63">
    <cfRule type="expression" dxfId="57" priority="440">
      <formula>VLOOKUP(#REF!,#REF!,3,0)&gt;0</formula>
    </cfRule>
  </conditionalFormatting>
  <conditionalFormatting sqref="D65:D87">
    <cfRule type="expression" dxfId="56" priority="738">
      <formula>VLOOKUP(#REF!,#REF!,3,0)&gt;0</formula>
    </cfRule>
    <cfRule type="expression" dxfId="55" priority="739">
      <formula>VLOOKUP(#REF!,$A$7:$K$432,3,0)&gt;0</formula>
    </cfRule>
  </conditionalFormatting>
  <conditionalFormatting sqref="D93:D94">
    <cfRule type="duplicateValues" dxfId="54" priority="59"/>
  </conditionalFormatting>
  <conditionalFormatting sqref="D113">
    <cfRule type="duplicateValues" dxfId="53" priority="53"/>
  </conditionalFormatting>
  <conditionalFormatting sqref="D114">
    <cfRule type="duplicateValues" dxfId="52" priority="52"/>
  </conditionalFormatting>
  <conditionalFormatting sqref="D115">
    <cfRule type="duplicateValues" dxfId="51" priority="50"/>
    <cfRule type="duplicateValues" dxfId="50" priority="51"/>
  </conditionalFormatting>
  <conditionalFormatting sqref="D116">
    <cfRule type="duplicateValues" dxfId="49" priority="49"/>
  </conditionalFormatting>
  <conditionalFormatting sqref="D173:D968 D139:D144 D1:D134">
    <cfRule type="duplicateValues" dxfId="48" priority="1008"/>
  </conditionalFormatting>
  <conditionalFormatting sqref="E1:E144 E173:E968">
    <cfRule type="containsText" dxfId="47" priority="64" operator="containsText" text="International">
      <formula>NOT(ISERROR(SEARCH("International",E1)))</formula>
    </cfRule>
  </conditionalFormatting>
  <conditionalFormatting sqref="E93:E94">
    <cfRule type="containsText" dxfId="46" priority="60" operator="containsText" text="International">
      <formula>NOT(ISERROR(SEARCH("International",E93)))</formula>
    </cfRule>
  </conditionalFormatting>
  <conditionalFormatting sqref="AN145:AN172">
    <cfRule type="containsText" dxfId="45" priority="2" operator="containsText" text="International">
      <formula>NOT(ISERROR(SEARCH("International",AN145)))</formula>
    </cfRule>
  </conditionalFormatting>
  <pageMargins left="0.7" right="0.7" top="0.78740157499999996" bottom="0.78740157499999996" header="0.3" footer="0.3"/>
  <pageSetup paperSize="9" scale="21" orientation="landscape" horizontalDpi="0" verticalDpi="0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34" id="{BDA6B3B8-4A82-D644-9632-5E048EA736F9}">
            <x14:iconSet iconSet="3Triangle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B7:B968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AA368"/>
  <sheetViews>
    <sheetView tabSelected="1"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baseColWidth="10" defaultColWidth="10.83203125" defaultRowHeight="15.5" outlineLevelCol="1"/>
  <cols>
    <col min="1" max="1" width="7.83203125" bestFit="1" customWidth="1"/>
    <col min="2" max="2" width="24.5" bestFit="1" customWidth="1"/>
    <col min="3" max="3" width="14.5" customWidth="1"/>
    <col min="5" max="12" width="10.83203125" customWidth="1"/>
    <col min="13" max="20" width="10.83203125" customWidth="1" outlineLevel="1"/>
    <col min="21" max="58" width="11.83203125" customWidth="1"/>
  </cols>
  <sheetData>
    <row r="1" spans="1:27" ht="26" customHeight="1">
      <c r="A1" s="173" t="s">
        <v>439</v>
      </c>
      <c r="B1" s="173"/>
      <c r="C1" s="173"/>
      <c r="D1" s="176"/>
      <c r="E1" s="127"/>
      <c r="F1" s="127"/>
      <c r="G1" s="127"/>
      <c r="H1" s="127"/>
      <c r="I1" s="127"/>
      <c r="J1" s="127"/>
      <c r="K1" s="127"/>
      <c r="L1" s="127"/>
      <c r="M1" s="126"/>
      <c r="N1" s="126"/>
      <c r="O1" s="126"/>
      <c r="P1" s="126"/>
      <c r="Q1" s="126"/>
      <c r="R1" s="126"/>
      <c r="S1" s="126"/>
      <c r="T1" s="126"/>
    </row>
    <row r="2" spans="1:27" ht="26" customHeight="1">
      <c r="A2" s="173"/>
      <c r="B2" s="173"/>
      <c r="C2" s="173"/>
      <c r="D2" s="176"/>
      <c r="E2" s="127"/>
      <c r="F2" s="127"/>
      <c r="G2" s="127"/>
      <c r="H2" s="127"/>
      <c r="I2" s="127"/>
      <c r="J2" s="127"/>
      <c r="K2" s="127"/>
      <c r="L2" s="127"/>
      <c r="M2" s="126"/>
      <c r="N2" s="126"/>
      <c r="O2" s="126"/>
      <c r="P2" s="126"/>
      <c r="Q2" s="126"/>
      <c r="R2" s="126"/>
      <c r="S2" s="126"/>
      <c r="T2" s="126"/>
    </row>
    <row r="3" spans="1:27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7">
      <c r="A5" s="9"/>
      <c r="B5" s="9"/>
      <c r="C5" s="9"/>
      <c r="D5" s="9"/>
      <c r="E5" s="105">
        <v>1</v>
      </c>
      <c r="F5" s="105">
        <v>1</v>
      </c>
      <c r="G5" s="105">
        <v>1</v>
      </c>
      <c r="H5" s="105">
        <v>0.1</v>
      </c>
      <c r="I5" s="105">
        <v>1</v>
      </c>
      <c r="J5" s="105">
        <v>2</v>
      </c>
      <c r="K5" s="105">
        <v>0.1</v>
      </c>
      <c r="L5" s="105">
        <v>1</v>
      </c>
      <c r="M5" s="55"/>
      <c r="N5" s="55"/>
      <c r="O5" s="55"/>
      <c r="P5" s="55"/>
      <c r="Q5" s="55"/>
      <c r="R5" s="55"/>
      <c r="S5" s="55"/>
      <c r="T5" s="55"/>
    </row>
    <row r="6" spans="1:27">
      <c r="A6" s="3" t="s">
        <v>4</v>
      </c>
      <c r="B6" s="3" t="s">
        <v>436</v>
      </c>
      <c r="C6" s="3" t="s">
        <v>3</v>
      </c>
      <c r="D6" s="3" t="s">
        <v>438</v>
      </c>
      <c r="E6" s="54" t="s">
        <v>763</v>
      </c>
      <c r="F6" s="140" t="s">
        <v>820</v>
      </c>
      <c r="G6" s="140" t="s">
        <v>844</v>
      </c>
      <c r="H6" s="140" t="s">
        <v>845</v>
      </c>
      <c r="I6" s="140" t="s">
        <v>939</v>
      </c>
      <c r="J6" s="140" t="s">
        <v>988</v>
      </c>
      <c r="K6" s="140" t="s">
        <v>989</v>
      </c>
      <c r="L6" s="140" t="s">
        <v>1074</v>
      </c>
      <c r="M6" s="98" t="s">
        <v>764</v>
      </c>
      <c r="N6" s="98" t="s">
        <v>821</v>
      </c>
      <c r="O6" s="139" t="s">
        <v>841</v>
      </c>
      <c r="P6" s="139" t="s">
        <v>840</v>
      </c>
      <c r="Q6" s="98" t="s">
        <v>938</v>
      </c>
      <c r="R6" s="98" t="s">
        <v>990</v>
      </c>
      <c r="S6" s="98" t="s">
        <v>991</v>
      </c>
      <c r="T6" s="98" t="s">
        <v>1073</v>
      </c>
      <c r="X6" s="181" t="s">
        <v>391</v>
      </c>
      <c r="Y6" s="182"/>
    </row>
    <row r="7" spans="1:27">
      <c r="A7">
        <f>RANK(D7,$D$7:$D$368,0)</f>
        <v>1</v>
      </c>
      <c r="B7" s="1" t="s">
        <v>178</v>
      </c>
      <c r="C7" s="1" t="s">
        <v>12</v>
      </c>
      <c r="D7" s="52">
        <f>SUM(E7:L7)</f>
        <v>4100</v>
      </c>
      <c r="E7" s="52" t="str">
        <f>IFERROR(VLOOKUP(Mixed[[#This Row],[TS ZH Mi 26.03.23 Rang]],$X$7:$Y$102,2,0)*E$5,"")</f>
        <v/>
      </c>
      <c r="F7" s="52" t="str">
        <f>IFERROR(VLOOKUP(Mixed[[#This Row],[TS ES Mi 10.06.23 Rang]],$X$7:$Y$102,2,0)*F$5,"")</f>
        <v/>
      </c>
      <c r="G7" s="52">
        <f>IFERROR(VLOOKUP(Mixed[[#This Row],[TS BE Mi A 17.06.23 R]],$X$7:$Y$102,2,0)*G$5,"")</f>
        <v>1000</v>
      </c>
      <c r="H7" s="52" t="str">
        <f>IFERROR(VLOOKUP(Mixed[[#This Row],[TS BE Mi B 17.06.23 R]],$X$7:$Y$102,2,0)*H$5,"")</f>
        <v/>
      </c>
      <c r="I7" s="52" t="str">
        <f>IFERROR(VLOOKUP(Mixed[[#This Row],[TS BA Mi 13.08.23]],$X$7:$Y$102,2,0)*I$5,"")</f>
        <v/>
      </c>
      <c r="J7" s="52">
        <f>IFERROR(VLOOKUP(Mixed[[#This Row],[SM LT Mi 3.9.23 R]],$X$7:$Y$102,2,0)*J$5,"")</f>
        <v>2000</v>
      </c>
      <c r="K7" s="52">
        <f>IFERROR(VLOOKUP(Mixed[[#This Row],[SM LT Mi 3.9.23 R]],$X$7:$Y$102,2,0)*K$5,"")</f>
        <v>100</v>
      </c>
      <c r="L7" s="52">
        <f>IFERROR(VLOOKUP(Mixed[[#This Row],[TS SH Mi 14.1.24 R]],$X$7:$Y$102,2,0)*L$5,"")</f>
        <v>1000</v>
      </c>
      <c r="M7" s="63"/>
      <c r="N7" s="63"/>
      <c r="O7" s="63">
        <v>1</v>
      </c>
      <c r="P7" s="63"/>
      <c r="Q7" s="63"/>
      <c r="R7" s="63">
        <v>1</v>
      </c>
      <c r="S7" s="63"/>
      <c r="T7" s="63">
        <v>1</v>
      </c>
      <c r="X7" s="25" t="s">
        <v>4</v>
      </c>
      <c r="Y7" s="25" t="s">
        <v>5</v>
      </c>
    </row>
    <row r="8" spans="1:27">
      <c r="A8">
        <f>RANK(D8,$D$7:$D$368,0)</f>
        <v>2</v>
      </c>
      <c r="B8" s="1" t="s">
        <v>193</v>
      </c>
      <c r="C8" s="1" t="s">
        <v>7</v>
      </c>
      <c r="D8" s="52">
        <f>SUM(E8:L8)</f>
        <v>3790</v>
      </c>
      <c r="E8" s="52" t="str">
        <f>IFERROR(VLOOKUP(Mixed[[#This Row],[TS ZH Mi 26.03.23 Rang]],$X$7:$Y$102,2,0)*E$5,"")</f>
        <v/>
      </c>
      <c r="F8" s="52">
        <f>IFERROR(VLOOKUP(Mixed[[#This Row],[TS ES Mi 10.06.23 Rang]],$X$7:$Y$102,2,0)*F$5,"")</f>
        <v>900</v>
      </c>
      <c r="G8" s="52">
        <f>IFERROR(VLOOKUP(Mixed[[#This Row],[TS BE Mi A 17.06.23 R]],$X$7:$Y$102,2,0)*G$5,"")</f>
        <v>700</v>
      </c>
      <c r="H8" s="52" t="str">
        <f>IFERROR(VLOOKUP(Mixed[[#This Row],[TS BE Mi B 17.06.23 R]],$X$7:$Y$102,2,0)*H$5,"")</f>
        <v/>
      </c>
      <c r="I8" s="52" t="str">
        <f>IFERROR(VLOOKUP(Mixed[[#This Row],[TS BA Mi 13.08.23]],$X$7:$Y$102,2,0)*I$5,"")</f>
        <v/>
      </c>
      <c r="J8" s="52">
        <f>IFERROR(VLOOKUP(Mixed[[#This Row],[SM LT Mi 3.9.23 R]],$X$7:$Y$102,2,0)*J$5,"")</f>
        <v>1800</v>
      </c>
      <c r="K8" s="52">
        <f>IFERROR(VLOOKUP(Mixed[[#This Row],[SM LT Mi 3.9.23 R]],$X$7:$Y$102,2,0)*K$5,"")</f>
        <v>90</v>
      </c>
      <c r="L8" s="52">
        <f>IFERROR(VLOOKUP(Mixed[[#This Row],[TS SH Mi 14.1.24 R]],$X$7:$Y$102,2,0)*L$5,"")</f>
        <v>300</v>
      </c>
      <c r="M8" s="63"/>
      <c r="N8" s="63">
        <v>2</v>
      </c>
      <c r="O8" s="63">
        <v>4</v>
      </c>
      <c r="P8" s="63"/>
      <c r="Q8" s="63"/>
      <c r="R8" s="63">
        <v>2</v>
      </c>
      <c r="S8" s="63"/>
      <c r="T8" s="63">
        <v>11</v>
      </c>
      <c r="X8" s="25">
        <v>1</v>
      </c>
      <c r="Y8" s="25">
        <v>1000</v>
      </c>
    </row>
    <row r="9" spans="1:27">
      <c r="A9">
        <f>RANK(D9,$D$7:$D$368,0)</f>
        <v>3</v>
      </c>
      <c r="B9" t="s">
        <v>25</v>
      </c>
      <c r="C9" t="s">
        <v>0</v>
      </c>
      <c r="D9" s="52">
        <f>SUM(E9:L9)</f>
        <v>3670</v>
      </c>
      <c r="E9" s="52">
        <f>IFERROR(VLOOKUP(Mixed[[#This Row],[TS ZH Mi 26.03.23 Rang]],$X$7:$Y$102,2,0)*E$5,"")</f>
        <v>1000</v>
      </c>
      <c r="F9" s="52" t="str">
        <f>IFERROR(VLOOKUP(Mixed[[#This Row],[TS ES Mi 10.06.23 Rang]],$X$7:$Y$102,2,0)*F$5,"")</f>
        <v/>
      </c>
      <c r="G9" s="52">
        <f>IFERROR(VLOOKUP(Mixed[[#This Row],[TS BE Mi A 17.06.23 R]],$X$7:$Y$102,2,0)*G$5,"")</f>
        <v>800</v>
      </c>
      <c r="H9" s="52" t="str">
        <f>IFERROR(VLOOKUP(Mixed[[#This Row],[TS BE Mi B 17.06.23 R]],$X$7:$Y$102,2,0)*H$5,"")</f>
        <v/>
      </c>
      <c r="I9" s="52" t="str">
        <f>IFERROR(VLOOKUP(Mixed[[#This Row],[TS BA Mi 13.08.23]],$X$7:$Y$102,2,0)*I$5,"")</f>
        <v/>
      </c>
      <c r="J9" s="52">
        <f>IFERROR(VLOOKUP(Mixed[[#This Row],[SM LT Mi 3.9.23 R]],$X$7:$Y$102,2,0)*J$5,"")</f>
        <v>1400</v>
      </c>
      <c r="K9" s="52">
        <f>IFERROR(VLOOKUP(Mixed[[#This Row],[SM LT Mi 3.9.23 R]],$X$7:$Y$102,2,0)*K$5,"")</f>
        <v>70</v>
      </c>
      <c r="L9" s="52">
        <f>IFERROR(VLOOKUP(Mixed[[#This Row],[TS SH Mi 14.1.24 R]],$X$7:$Y$102,2,0)*L$5,"")</f>
        <v>400</v>
      </c>
      <c r="M9" s="63">
        <v>1</v>
      </c>
      <c r="N9" s="63"/>
      <c r="O9" s="63">
        <v>3</v>
      </c>
      <c r="P9" s="63"/>
      <c r="Q9" s="63"/>
      <c r="R9" s="63">
        <v>4</v>
      </c>
      <c r="S9" s="63"/>
      <c r="T9" s="63">
        <v>8</v>
      </c>
      <c r="X9" s="85">
        <v>2</v>
      </c>
      <c r="Y9" s="85">
        <v>900</v>
      </c>
    </row>
    <row r="10" spans="1:27">
      <c r="A10">
        <f>RANK(D10,$D$7:$D$368,0)</f>
        <v>4</v>
      </c>
      <c r="B10" t="s">
        <v>26</v>
      </c>
      <c r="C10" s="1" t="s">
        <v>0</v>
      </c>
      <c r="D10" s="52">
        <f>SUM(E10:L10)</f>
        <v>3350</v>
      </c>
      <c r="E10" s="52">
        <f>IFERROR(VLOOKUP(Mixed[[#This Row],[TS ZH Mi 26.03.23 Rang]],$X$7:$Y$102,2,0)*E$5,"")</f>
        <v>800</v>
      </c>
      <c r="F10" s="52">
        <f>IFERROR(VLOOKUP(Mixed[[#This Row],[TS ES Mi 10.06.23 Rang]],$X$7:$Y$102,2,0)*F$5,"")</f>
        <v>1000</v>
      </c>
      <c r="G10" s="52">
        <f>IFERROR(VLOOKUP(Mixed[[#This Row],[TS BE Mi A 17.06.23 R]],$X$7:$Y$102,2,0)*G$5,"")</f>
        <v>500</v>
      </c>
      <c r="H10" s="52" t="str">
        <f>IFERROR(VLOOKUP(Mixed[[#This Row],[TS BE Mi B 17.06.23 R]],$X$7:$Y$102,2,0)*H$5,"")</f>
        <v/>
      </c>
      <c r="I10" s="52" t="str">
        <f>IFERROR(VLOOKUP(Mixed[[#This Row],[TS BA Mi 13.08.23]],$X$7:$Y$102,2,0)*I$5,"")</f>
        <v/>
      </c>
      <c r="J10" s="52">
        <f>IFERROR(VLOOKUP(Mixed[[#This Row],[SM LT Mi 3.9.23 R]],$X$7:$Y$102,2,0)*J$5,"")</f>
        <v>1000</v>
      </c>
      <c r="K10" s="52">
        <f>IFERROR(VLOOKUP(Mixed[[#This Row],[SM LT Mi 3.9.23 R]],$X$7:$Y$102,2,0)*K$5,"")</f>
        <v>50</v>
      </c>
      <c r="L10" s="52" t="str">
        <f>IFERROR(VLOOKUP(Mixed[[#This Row],[TS SH Mi 14.1.24 R]],$X$7:$Y$102,2,0)*L$5,"")</f>
        <v/>
      </c>
      <c r="M10" s="63">
        <v>3</v>
      </c>
      <c r="N10" s="63">
        <v>1</v>
      </c>
      <c r="O10" s="63">
        <v>5</v>
      </c>
      <c r="P10" s="63"/>
      <c r="Q10" s="63"/>
      <c r="R10" s="63">
        <v>5</v>
      </c>
      <c r="S10" s="63"/>
      <c r="T10" s="63"/>
      <c r="X10" s="25">
        <v>3</v>
      </c>
      <c r="Y10" s="25">
        <v>800</v>
      </c>
    </row>
    <row r="11" spans="1:27">
      <c r="A11">
        <f>RANK(D11,$D$7:$D$368,0)</f>
        <v>5</v>
      </c>
      <c r="B11" s="7" t="s">
        <v>309</v>
      </c>
      <c r="C11" t="s">
        <v>6</v>
      </c>
      <c r="D11" s="52">
        <f>SUM(E11:L11)</f>
        <v>3240</v>
      </c>
      <c r="E11" s="52" t="str">
        <f>IFERROR(VLOOKUP(Mixed[[#This Row],[TS ZH Mi 26.03.23 Rang]],$X$7:$Y$102,2,0)*E$5,"")</f>
        <v/>
      </c>
      <c r="F11" s="52">
        <f>IFERROR(VLOOKUP(Mixed[[#This Row],[TS ES Mi 10.06.23 Rang]],$X$7:$Y$102,2,0)*F$5,"")</f>
        <v>800</v>
      </c>
      <c r="G11" s="52">
        <f>IFERROR(VLOOKUP(Mixed[[#This Row],[TS BE Mi A 17.06.23 R]],$X$7:$Y$102,2,0)*G$5,"")</f>
        <v>900</v>
      </c>
      <c r="H11" s="52" t="str">
        <f>IFERROR(VLOOKUP(Mixed[[#This Row],[TS BE Mi B 17.06.23 R]],$X$7:$Y$102,2,0)*H$5,"")</f>
        <v/>
      </c>
      <c r="I11" s="52" t="str">
        <f>IFERROR(VLOOKUP(Mixed[[#This Row],[TS BA Mi 13.08.23]],$X$7:$Y$102,2,0)*I$5,"")</f>
        <v/>
      </c>
      <c r="J11" s="52">
        <f>IFERROR(VLOOKUP(Mixed[[#This Row],[SM LT Mi 3.9.23 R]],$X$7:$Y$102,2,0)*J$5,"")</f>
        <v>800</v>
      </c>
      <c r="K11" s="52">
        <f>IFERROR(VLOOKUP(Mixed[[#This Row],[SM LT Mi 3.9.23 R]],$X$7:$Y$102,2,0)*K$5,"")</f>
        <v>40</v>
      </c>
      <c r="L11" s="52">
        <f>IFERROR(VLOOKUP(Mixed[[#This Row],[TS SH Mi 14.1.24 R]],$X$7:$Y$102,2,0)*L$5,"")</f>
        <v>700</v>
      </c>
      <c r="M11" s="64"/>
      <c r="N11" s="64">
        <v>3</v>
      </c>
      <c r="O11" s="64">
        <v>2</v>
      </c>
      <c r="P11" s="64"/>
      <c r="Q11" s="64"/>
      <c r="R11" s="64">
        <v>8</v>
      </c>
      <c r="S11" s="64"/>
      <c r="T11" s="64">
        <v>4</v>
      </c>
      <c r="U11" s="19"/>
      <c r="V11" s="19"/>
      <c r="W11" s="19"/>
      <c r="X11" s="25">
        <v>4</v>
      </c>
      <c r="Y11" s="25">
        <v>700</v>
      </c>
      <c r="Z11" s="19"/>
      <c r="AA11" s="19"/>
    </row>
    <row r="12" spans="1:27">
      <c r="A12">
        <f>RANK(D12,$D$7:$D$368,0)</f>
        <v>6</v>
      </c>
      <c r="B12" t="s">
        <v>151</v>
      </c>
      <c r="C12" s="1" t="s">
        <v>12</v>
      </c>
      <c r="D12" s="52">
        <f>SUM(E12:L12)</f>
        <v>3100</v>
      </c>
      <c r="E12" s="52" t="str">
        <f>IFERROR(VLOOKUP(Mixed[[#This Row],[TS ZH Mi 26.03.23 Rang]],$X$7:$Y$102,2,0)*E$5,"")</f>
        <v/>
      </c>
      <c r="F12" s="52" t="str">
        <f>IFERROR(VLOOKUP(Mixed[[#This Row],[TS ES Mi 10.06.23 Rang]],$X$7:$Y$102,2,0)*F$5,"")</f>
        <v/>
      </c>
      <c r="G12" s="52" t="str">
        <f>IFERROR(VLOOKUP(Mixed[[#This Row],[TS BE Mi A 17.06.23 R]],$X$7:$Y$102,2,0)*G$5,"")</f>
        <v/>
      </c>
      <c r="H12" s="52" t="str">
        <f>IFERROR(VLOOKUP(Mixed[[#This Row],[TS BE Mi B 17.06.23 R]],$X$7:$Y$102,2,0)*H$5,"")</f>
        <v/>
      </c>
      <c r="I12" s="52">
        <f>IFERROR(VLOOKUP(Mixed[[#This Row],[TS BA Mi 13.08.23]],$X$7:$Y$102,2,0)*I$5,"")</f>
        <v>1000</v>
      </c>
      <c r="J12" s="52">
        <f>IFERROR(VLOOKUP(Mixed[[#This Row],[SM LT Mi 3.9.23 R]],$X$7:$Y$102,2,0)*J$5,"")</f>
        <v>2000</v>
      </c>
      <c r="K12" s="52">
        <f>IFERROR(VLOOKUP(Mixed[[#This Row],[SM LT Mi 3.9.23 R]],$X$7:$Y$102,2,0)*K$5,"")</f>
        <v>100</v>
      </c>
      <c r="L12" s="52" t="str">
        <f>IFERROR(VLOOKUP(Mixed[[#This Row],[TS SH Mi 14.1.24 R]],$X$7:$Y$102,2,0)*L$5,"")</f>
        <v/>
      </c>
      <c r="M12" s="63"/>
      <c r="N12" s="63"/>
      <c r="O12" s="63"/>
      <c r="P12" s="63"/>
      <c r="Q12" s="63">
        <v>1</v>
      </c>
      <c r="R12" s="63">
        <v>1</v>
      </c>
      <c r="S12" s="63"/>
      <c r="T12" s="63"/>
      <c r="X12" s="25">
        <v>5</v>
      </c>
      <c r="Y12" s="25">
        <v>500</v>
      </c>
    </row>
    <row r="13" spans="1:27">
      <c r="A13">
        <f>RANK(D13,$D$7:$D$368,0)</f>
        <v>7</v>
      </c>
      <c r="B13" t="s">
        <v>371</v>
      </c>
      <c r="C13" t="s">
        <v>12</v>
      </c>
      <c r="D13" s="52">
        <f>SUM(E13:L13)</f>
        <v>3030</v>
      </c>
      <c r="E13" s="52" t="str">
        <f>IFERROR(VLOOKUP(Mixed[[#This Row],[TS ZH Mi 26.03.23 Rang]],$X$7:$Y$102,2,0)*E$5,"")</f>
        <v/>
      </c>
      <c r="F13" s="52">
        <f>IFERROR(VLOOKUP(Mixed[[#This Row],[TS ES Mi 10.06.23 Rang]],$X$7:$Y$102,2,0)*F$5,"")</f>
        <v>1000</v>
      </c>
      <c r="G13" s="52">
        <f>IFERROR(VLOOKUP(Mixed[[#This Row],[TS BE Mi A 17.06.23 R]],$X$7:$Y$102,2,0)*G$5,"")</f>
        <v>500</v>
      </c>
      <c r="H13" s="52" t="str">
        <f>IFERROR(VLOOKUP(Mixed[[#This Row],[TS BE Mi B 17.06.23 R]],$X$7:$Y$102,2,0)*H$5,"")</f>
        <v/>
      </c>
      <c r="I13" s="52">
        <f>IFERROR(VLOOKUP(Mixed[[#This Row],[TS BA Mi 13.08.23]],$X$7:$Y$102,2,0)*I$5,"")</f>
        <v>900</v>
      </c>
      <c r="J13" s="52">
        <f>IFERROR(VLOOKUP(Mixed[[#This Row],[SM LT Mi 3.9.23 R]],$X$7:$Y$102,2,0)*J$5,"")</f>
        <v>600</v>
      </c>
      <c r="K13" s="52">
        <f>IFERROR(VLOOKUP(Mixed[[#This Row],[SM LT Mi 3.9.23 R]],$X$7:$Y$102,2,0)*K$5,"")</f>
        <v>30</v>
      </c>
      <c r="L13" s="52" t="str">
        <f>IFERROR(VLOOKUP(Mixed[[#This Row],[TS SH Mi 14.1.24 R]],$X$7:$Y$102,2,0)*L$5,"")</f>
        <v/>
      </c>
      <c r="M13" s="63"/>
      <c r="N13" s="63">
        <v>1</v>
      </c>
      <c r="O13" s="63">
        <v>6</v>
      </c>
      <c r="P13" s="63"/>
      <c r="Q13" s="63">
        <v>2</v>
      </c>
      <c r="R13" s="63">
        <v>12</v>
      </c>
      <c r="S13" s="63"/>
      <c r="T13" s="63"/>
      <c r="X13" s="25">
        <v>6</v>
      </c>
      <c r="Y13" s="25">
        <v>500</v>
      </c>
    </row>
    <row r="14" spans="1:27">
      <c r="A14">
        <f>RANK(D14,$D$7:$D$368,0)</f>
        <v>8</v>
      </c>
      <c r="B14" s="4" t="s">
        <v>35</v>
      </c>
      <c r="C14" s="1" t="s">
        <v>0</v>
      </c>
      <c r="D14" s="52">
        <f>SUM(E14:L14)</f>
        <v>2880</v>
      </c>
      <c r="E14" s="52" t="str">
        <f>IFERROR(VLOOKUP(Mixed[[#This Row],[TS ZH Mi 26.03.23 Rang]],$X$7:$Y$102,2,0)*E$5,"")</f>
        <v/>
      </c>
      <c r="F14" s="52" t="str">
        <f>IFERROR(VLOOKUP(Mixed[[#This Row],[TS ES Mi 10.06.23 Rang]],$X$7:$Y$102,2,0)*F$5,"")</f>
        <v/>
      </c>
      <c r="G14" s="52">
        <f>IFERROR(VLOOKUP(Mixed[[#This Row],[TS BE Mi A 17.06.23 R]],$X$7:$Y$102,2,0)*G$5,"")</f>
        <v>400</v>
      </c>
      <c r="H14" s="52" t="str">
        <f>IFERROR(VLOOKUP(Mixed[[#This Row],[TS BE Mi B 17.06.23 R]],$X$7:$Y$102,2,0)*H$5,"")</f>
        <v/>
      </c>
      <c r="I14" s="52" t="str">
        <f>IFERROR(VLOOKUP(Mixed[[#This Row],[TS BA Mi 13.08.23]],$X$7:$Y$102,2,0)*I$5,"")</f>
        <v/>
      </c>
      <c r="J14" s="52">
        <f>IFERROR(VLOOKUP(Mixed[[#This Row],[SM LT Mi 3.9.23 R]],$X$7:$Y$102,2,0)*J$5,"")</f>
        <v>1600</v>
      </c>
      <c r="K14" s="52">
        <f>IFERROR(VLOOKUP(Mixed[[#This Row],[SM LT Mi 3.9.23 R]],$X$7:$Y$102,2,0)*K$5,"")</f>
        <v>80</v>
      </c>
      <c r="L14" s="52">
        <f>IFERROR(VLOOKUP(Mixed[[#This Row],[TS SH Mi 14.1.24 R]],$X$7:$Y$102,2,0)*L$5,"")</f>
        <v>800</v>
      </c>
      <c r="M14" s="63"/>
      <c r="N14" s="63"/>
      <c r="O14" s="63">
        <v>7</v>
      </c>
      <c r="P14" s="63"/>
      <c r="Q14" s="63"/>
      <c r="R14" s="63">
        <v>3</v>
      </c>
      <c r="S14" s="63"/>
      <c r="T14" s="63">
        <v>3</v>
      </c>
      <c r="X14" s="25">
        <v>7</v>
      </c>
      <c r="Y14" s="25">
        <v>400</v>
      </c>
    </row>
    <row r="15" spans="1:27">
      <c r="A15">
        <f>RANK(D15,$D$7:$D$368,0)</f>
        <v>9</v>
      </c>
      <c r="B15" t="s">
        <v>125</v>
      </c>
      <c r="C15" s="1" t="s">
        <v>6</v>
      </c>
      <c r="D15" s="52">
        <f>SUM(E15:L15)</f>
        <v>2870</v>
      </c>
      <c r="E15" s="52">
        <f>IFERROR(VLOOKUP(Mixed[[#This Row],[TS ZH Mi 26.03.23 Rang]],$X$7:$Y$102,2,0)*E$5,"")</f>
        <v>1000</v>
      </c>
      <c r="F15" s="52" t="str">
        <f>IFERROR(VLOOKUP(Mixed[[#This Row],[TS ES Mi 10.06.23 Rang]],$X$7:$Y$102,2,0)*F$5,"")</f>
        <v/>
      </c>
      <c r="G15" s="52" t="str">
        <f>IFERROR(VLOOKUP(Mixed[[#This Row],[TS BE Mi A 17.06.23 R]],$X$7:$Y$102,2,0)*G$5,"")</f>
        <v/>
      </c>
      <c r="H15" s="52" t="str">
        <f>IFERROR(VLOOKUP(Mixed[[#This Row],[TS BE Mi B 17.06.23 R]],$X$7:$Y$102,2,0)*H$5,"")</f>
        <v/>
      </c>
      <c r="I15" s="52" t="str">
        <f>IFERROR(VLOOKUP(Mixed[[#This Row],[TS BA Mi 13.08.23]],$X$7:$Y$102,2,0)*I$5,"")</f>
        <v/>
      </c>
      <c r="J15" s="52">
        <f>IFERROR(VLOOKUP(Mixed[[#This Row],[SM LT Mi 3.9.23 R]],$X$7:$Y$102,2,0)*J$5,"")</f>
        <v>1400</v>
      </c>
      <c r="K15" s="52">
        <f>IFERROR(VLOOKUP(Mixed[[#This Row],[SM LT Mi 3.9.23 R]],$X$7:$Y$102,2,0)*K$5,"")</f>
        <v>70</v>
      </c>
      <c r="L15" s="52">
        <f>IFERROR(VLOOKUP(Mixed[[#This Row],[TS SH Mi 14.1.24 R]],$X$7:$Y$102,2,0)*L$5,"")</f>
        <v>400</v>
      </c>
      <c r="M15" s="63">
        <v>1</v>
      </c>
      <c r="N15" s="63"/>
      <c r="O15" s="63"/>
      <c r="P15" s="63"/>
      <c r="Q15" s="63"/>
      <c r="R15" s="63">
        <v>4</v>
      </c>
      <c r="S15" s="63"/>
      <c r="T15" s="63">
        <v>8</v>
      </c>
      <c r="X15" s="25">
        <v>8</v>
      </c>
      <c r="Y15" s="25">
        <v>400</v>
      </c>
    </row>
    <row r="16" spans="1:27">
      <c r="A16">
        <f>RANK(D16,$D$7:$D$368,0)</f>
        <v>10</v>
      </c>
      <c r="B16" t="s">
        <v>20</v>
      </c>
      <c r="C16" s="1" t="s">
        <v>0</v>
      </c>
      <c r="D16" s="52">
        <f>SUM(E16:L16)</f>
        <v>2480</v>
      </c>
      <c r="E16" s="52" t="str">
        <f>IFERROR(VLOOKUP(Mixed[[#This Row],[TS ZH Mi 26.03.23 Rang]],$X$7:$Y$102,2,0)*E$5,"")</f>
        <v/>
      </c>
      <c r="F16" s="52" t="str">
        <f>IFERROR(VLOOKUP(Mixed[[#This Row],[TS ES Mi 10.06.23 Rang]],$X$7:$Y$102,2,0)*F$5,"")</f>
        <v/>
      </c>
      <c r="G16" s="52" t="str">
        <f>IFERROR(VLOOKUP(Mixed[[#This Row],[TS BE Mi A 17.06.23 R]],$X$7:$Y$102,2,0)*G$5,"")</f>
        <v/>
      </c>
      <c r="H16" s="52" t="str">
        <f>IFERROR(VLOOKUP(Mixed[[#This Row],[TS BE Mi B 17.06.23 R]],$X$7:$Y$102,2,0)*H$5,"")</f>
        <v/>
      </c>
      <c r="I16" s="52" t="str">
        <f>IFERROR(VLOOKUP(Mixed[[#This Row],[TS BA Mi 13.08.23]],$X$7:$Y$102,2,0)*I$5,"")</f>
        <v/>
      </c>
      <c r="J16" s="52">
        <f>IFERROR(VLOOKUP(Mixed[[#This Row],[SM LT Mi 3.9.23 R]],$X$7:$Y$102,2,0)*J$5,"")</f>
        <v>1600</v>
      </c>
      <c r="K16" s="52">
        <f>IFERROR(VLOOKUP(Mixed[[#This Row],[SM LT Mi 3.9.23 R]],$X$7:$Y$102,2,0)*K$5,"")</f>
        <v>80</v>
      </c>
      <c r="L16" s="52">
        <f>IFERROR(VLOOKUP(Mixed[[#This Row],[TS SH Mi 14.1.24 R]],$X$7:$Y$102,2,0)*L$5,"")</f>
        <v>800</v>
      </c>
      <c r="M16" s="64"/>
      <c r="N16" s="64"/>
      <c r="O16" s="64"/>
      <c r="P16" s="64"/>
      <c r="Q16" s="64"/>
      <c r="R16" s="64">
        <v>3</v>
      </c>
      <c r="S16" s="64"/>
      <c r="T16" s="64">
        <v>3</v>
      </c>
      <c r="X16" s="25">
        <v>9</v>
      </c>
      <c r="Y16" s="25">
        <v>300</v>
      </c>
    </row>
    <row r="17" spans="1:27">
      <c r="A17">
        <f>RANK(D17,$D$7:$D$368,0)</f>
        <v>11</v>
      </c>
      <c r="B17" t="s">
        <v>499</v>
      </c>
      <c r="C17" t="s">
        <v>12</v>
      </c>
      <c r="D17" s="52">
        <f>SUM(E17:L17)</f>
        <v>2450</v>
      </c>
      <c r="E17" s="52" t="str">
        <f>IFERROR(VLOOKUP(Mixed[[#This Row],[TS ZH Mi 26.03.23 Rang]],$X$7:$Y$102,2,0)*E$5,"")</f>
        <v/>
      </c>
      <c r="F17" s="52" t="str">
        <f>IFERROR(VLOOKUP(Mixed[[#This Row],[TS ES Mi 10.06.23 Rang]],$X$7:$Y$102,2,0)*F$5,"")</f>
        <v/>
      </c>
      <c r="G17" s="52" t="str">
        <f>IFERROR(VLOOKUP(Mixed[[#This Row],[TS BE Mi A 17.06.23 R]],$X$7:$Y$102,2,0)*G$5,"")</f>
        <v/>
      </c>
      <c r="H17" s="52" t="str">
        <f>IFERROR(VLOOKUP(Mixed[[#This Row],[TS BE Mi B 17.06.23 R]],$X$7:$Y$102,2,0)*H$5,"")</f>
        <v/>
      </c>
      <c r="I17" s="52">
        <f>IFERROR(VLOOKUP(Mixed[[#This Row],[TS BA Mi 13.08.23]],$X$7:$Y$102,2,0)*I$5,"")</f>
        <v>1000</v>
      </c>
      <c r="J17" s="52">
        <f>IFERROR(VLOOKUP(Mixed[[#This Row],[SM LT Mi 3.9.23 R]],$X$7:$Y$102,2,0)*J$5,"")</f>
        <v>1000</v>
      </c>
      <c r="K17" s="52">
        <f>IFERROR(VLOOKUP(Mixed[[#This Row],[SM LT Mi 3.9.23 R]],$X$7:$Y$102,2,0)*K$5,"")</f>
        <v>50</v>
      </c>
      <c r="L17" s="52">
        <f>IFERROR(VLOOKUP(Mixed[[#This Row],[TS SH Mi 14.1.24 R]],$X$7:$Y$102,2,0)*L$5,"")</f>
        <v>400</v>
      </c>
      <c r="M17" s="63"/>
      <c r="N17" s="63"/>
      <c r="O17" s="63"/>
      <c r="P17" s="63"/>
      <c r="Q17" s="63">
        <v>1</v>
      </c>
      <c r="R17" s="63">
        <v>6</v>
      </c>
      <c r="S17" s="63"/>
      <c r="T17" s="63">
        <v>7</v>
      </c>
      <c r="U17" s="19"/>
      <c r="V17" s="19"/>
      <c r="W17" s="19"/>
      <c r="X17" s="25">
        <v>10</v>
      </c>
      <c r="Y17" s="25">
        <v>300</v>
      </c>
      <c r="Z17" s="83"/>
      <c r="AA17" s="83"/>
    </row>
    <row r="18" spans="1:27">
      <c r="A18">
        <f>RANK(D18,$D$7:$D$368,0)</f>
        <v>12</v>
      </c>
      <c r="B18" t="s">
        <v>27</v>
      </c>
      <c r="C18" s="1" t="s">
        <v>0</v>
      </c>
      <c r="D18" s="52">
        <f>SUM(E18:L18)</f>
        <v>2380</v>
      </c>
      <c r="E18" s="52">
        <f>IFERROR(VLOOKUP(Mixed[[#This Row],[TS ZH Mi 26.03.23 Rang]],$X$7:$Y$102,2,0)*E$5,"")</f>
        <v>900</v>
      </c>
      <c r="F18" s="52">
        <f>IFERROR(VLOOKUP(Mixed[[#This Row],[TS ES Mi 10.06.23 Rang]],$X$7:$Y$102,2,0)*F$5,"")</f>
        <v>700</v>
      </c>
      <c r="G18" s="52">
        <f>IFERROR(VLOOKUP(Mixed[[#This Row],[TS BE Mi A 17.06.23 R]],$X$7:$Y$102,2,0)*G$5,"")</f>
        <v>150</v>
      </c>
      <c r="H18" s="52" t="str">
        <f>IFERROR(VLOOKUP(Mixed[[#This Row],[TS BE Mi B 17.06.23 R]],$X$7:$Y$102,2,0)*H$5,"")</f>
        <v/>
      </c>
      <c r="I18" s="52" t="str">
        <f>IFERROR(VLOOKUP(Mixed[[#This Row],[TS BA Mi 13.08.23]],$X$7:$Y$102,2,0)*I$5,"")</f>
        <v/>
      </c>
      <c r="J18" s="52">
        <f>IFERROR(VLOOKUP(Mixed[[#This Row],[SM LT Mi 3.9.23 R]],$X$7:$Y$102,2,0)*J$5,"")</f>
        <v>600</v>
      </c>
      <c r="K18" s="52">
        <f>IFERROR(VLOOKUP(Mixed[[#This Row],[SM LT Mi 3.9.23 R]],$X$7:$Y$102,2,0)*K$5,"")</f>
        <v>30</v>
      </c>
      <c r="L18" s="52" t="str">
        <f>IFERROR(VLOOKUP(Mixed[[#This Row],[TS SH Mi 14.1.24 R]],$X$7:$Y$102,2,0)*L$5,"")</f>
        <v/>
      </c>
      <c r="M18" s="63">
        <v>2</v>
      </c>
      <c r="N18" s="63">
        <v>4</v>
      </c>
      <c r="O18" s="63">
        <v>18</v>
      </c>
      <c r="P18" s="63"/>
      <c r="Q18" s="63"/>
      <c r="R18" s="63">
        <v>12</v>
      </c>
      <c r="S18" s="63"/>
      <c r="T18" s="63"/>
      <c r="X18" s="85">
        <v>11</v>
      </c>
      <c r="Y18" s="25">
        <v>300</v>
      </c>
    </row>
    <row r="19" spans="1:27">
      <c r="A19">
        <f>RANK(D19,$D$7:$D$368,0)</f>
        <v>13</v>
      </c>
      <c r="B19" t="s">
        <v>24</v>
      </c>
      <c r="C19" t="s">
        <v>6</v>
      </c>
      <c r="D19" s="52">
        <f>SUM(E19:L19)</f>
        <v>2265</v>
      </c>
      <c r="E19" s="52" t="str">
        <f>IFERROR(VLOOKUP(Mixed[[#This Row],[TS ZH Mi 26.03.23 Rang]],$X$7:$Y$102,2,0)*E$5,"")</f>
        <v/>
      </c>
      <c r="F19" s="52">
        <f>IFERROR(VLOOKUP(Mixed[[#This Row],[TS ES Mi 10.06.23 Rang]],$X$7:$Y$102,2,0)*F$5,"")</f>
        <v>800</v>
      </c>
      <c r="G19" s="52">
        <f>IFERROR(VLOOKUP(Mixed[[#This Row],[TS BE Mi A 17.06.23 R]],$X$7:$Y$102,2,0)*G$5,"")</f>
        <v>400</v>
      </c>
      <c r="H19" s="52" t="str">
        <f>IFERROR(VLOOKUP(Mixed[[#This Row],[TS BE Mi B 17.06.23 R]],$X$7:$Y$102,2,0)*H$5,"")</f>
        <v/>
      </c>
      <c r="I19" s="52" t="str">
        <f>IFERROR(VLOOKUP(Mixed[[#This Row],[TS BA Mi 13.08.23]],$X$7:$Y$102,2,0)*I$5,"")</f>
        <v/>
      </c>
      <c r="J19" s="52">
        <f>IFERROR(VLOOKUP(Mixed[[#This Row],[SM LT Mi 3.9.23 R]],$X$7:$Y$102,2,0)*J$5,"")</f>
        <v>800</v>
      </c>
      <c r="K19" s="52">
        <f>IFERROR(VLOOKUP(Mixed[[#This Row],[SM LT Mi 3.9.23 R]],$X$7:$Y$102,2,0)*K$5,"")</f>
        <v>40</v>
      </c>
      <c r="L19" s="52">
        <f>IFERROR(VLOOKUP(Mixed[[#This Row],[TS SH Mi 14.1.24 R]],$X$7:$Y$102,2,0)*L$5,"")</f>
        <v>225</v>
      </c>
      <c r="M19" s="63"/>
      <c r="N19" s="63">
        <v>3</v>
      </c>
      <c r="O19" s="63">
        <v>7</v>
      </c>
      <c r="P19" s="63"/>
      <c r="Q19" s="63"/>
      <c r="R19" s="63">
        <v>7</v>
      </c>
      <c r="S19" s="63"/>
      <c r="T19" s="63">
        <v>14</v>
      </c>
      <c r="X19" s="25">
        <v>12</v>
      </c>
      <c r="Y19" s="25">
        <v>300</v>
      </c>
    </row>
    <row r="20" spans="1:27">
      <c r="A20">
        <f>RANK(D20,$D$7:$D$368,0)</f>
        <v>14</v>
      </c>
      <c r="B20" t="s">
        <v>355</v>
      </c>
      <c r="C20" s="1" t="s">
        <v>0</v>
      </c>
      <c r="D20" s="52">
        <f>SUM(E20:L20)</f>
        <v>2090</v>
      </c>
      <c r="E20" s="52">
        <f>IFERROR(VLOOKUP(Mixed[[#This Row],[TS ZH Mi 26.03.23 Rang]],$X$7:$Y$102,2,0)*E$5,"")</f>
        <v>500</v>
      </c>
      <c r="F20" s="52" t="str">
        <f>IFERROR(VLOOKUP(Mixed[[#This Row],[TS ES Mi 10.06.23 Rang]],$X$7:$Y$102,2,0)*F$5,"")</f>
        <v/>
      </c>
      <c r="G20" s="52">
        <f>IFERROR(VLOOKUP(Mixed[[#This Row],[TS BE Mi A 17.06.23 R]],$X$7:$Y$102,2,0)*G$5,"")</f>
        <v>225</v>
      </c>
      <c r="H20" s="52" t="str">
        <f>IFERROR(VLOOKUP(Mixed[[#This Row],[TS BE Mi B 17.06.23 R]],$X$7:$Y$102,2,0)*H$5,"")</f>
        <v/>
      </c>
      <c r="I20" s="52">
        <f>IFERROR(VLOOKUP(Mixed[[#This Row],[TS BA Mi 13.08.23]],$X$7:$Y$102,2,0)*I$5,"")</f>
        <v>300</v>
      </c>
      <c r="J20" s="52">
        <f>IFERROR(VLOOKUP(Mixed[[#This Row],[SM LT Mi 3.9.23 R]],$X$7:$Y$102,2,0)*J$5,"")</f>
        <v>800</v>
      </c>
      <c r="K20" s="52">
        <f>IFERROR(VLOOKUP(Mixed[[#This Row],[SM LT Mi 3.9.23 R]],$X$7:$Y$102,2,0)*K$5,"")</f>
        <v>40</v>
      </c>
      <c r="L20" s="52">
        <f>IFERROR(VLOOKUP(Mixed[[#This Row],[TS SH Mi 14.1.24 R]],$X$7:$Y$102,2,0)*L$5,"")</f>
        <v>225</v>
      </c>
      <c r="M20" s="63">
        <v>6</v>
      </c>
      <c r="N20" s="63"/>
      <c r="O20" s="63">
        <v>15</v>
      </c>
      <c r="P20" s="63"/>
      <c r="Q20" s="63">
        <v>9</v>
      </c>
      <c r="R20" s="63">
        <v>7</v>
      </c>
      <c r="S20" s="63"/>
      <c r="T20" s="63">
        <v>14</v>
      </c>
      <c r="X20" s="25">
        <v>13</v>
      </c>
      <c r="Y20" s="25">
        <v>225</v>
      </c>
    </row>
    <row r="21" spans="1:27">
      <c r="A21">
        <f>RANK(D21,$D$7:$D$368,0)</f>
        <v>15</v>
      </c>
      <c r="B21" s="7" t="s">
        <v>228</v>
      </c>
      <c r="C21" t="s">
        <v>0</v>
      </c>
      <c r="D21" s="52">
        <f>SUM(E21:L21)</f>
        <v>2072.5</v>
      </c>
      <c r="E21" s="52">
        <f>IFERROR(VLOOKUP(Mixed[[#This Row],[TS ZH Mi 26.03.23 Rang]],$X$7:$Y$102,2,0)*E$5,"")</f>
        <v>900</v>
      </c>
      <c r="F21" s="52" t="str">
        <f>IFERROR(VLOOKUP(Mixed[[#This Row],[TS ES Mi 10.06.23 Rang]],$X$7:$Y$102,2,0)*F$5,"")</f>
        <v/>
      </c>
      <c r="G21" s="52">
        <f>IFERROR(VLOOKUP(Mixed[[#This Row],[TS BE Mi A 17.06.23 R]],$X$7:$Y$102,2,0)*G$5,"")</f>
        <v>700</v>
      </c>
      <c r="H21" s="52" t="str">
        <f>IFERROR(VLOOKUP(Mixed[[#This Row],[TS BE Mi B 17.06.23 R]],$X$7:$Y$102,2,0)*H$5,"")</f>
        <v/>
      </c>
      <c r="I21" s="52" t="str">
        <f>IFERROR(VLOOKUP(Mixed[[#This Row],[TS BA Mi 13.08.23]],$X$7:$Y$102,2,0)*I$5,"")</f>
        <v/>
      </c>
      <c r="J21" s="52">
        <f>IFERROR(VLOOKUP(Mixed[[#This Row],[SM LT Mi 3.9.23 R]],$X$7:$Y$102,2,0)*J$5,"")</f>
        <v>450</v>
      </c>
      <c r="K21" s="52">
        <f>IFERROR(VLOOKUP(Mixed[[#This Row],[SM LT Mi 3.9.23 R]],$X$7:$Y$102,2,0)*K$5,"")</f>
        <v>22.5</v>
      </c>
      <c r="L21" s="52" t="str">
        <f>IFERROR(VLOOKUP(Mixed[[#This Row],[TS SH Mi 14.1.24 R]],$X$7:$Y$102,2,0)*L$5,"")</f>
        <v/>
      </c>
      <c r="M21" s="63">
        <v>2</v>
      </c>
      <c r="N21" s="63"/>
      <c r="O21" s="63">
        <v>4</v>
      </c>
      <c r="P21" s="63"/>
      <c r="Q21" s="63"/>
      <c r="R21" s="63">
        <v>13</v>
      </c>
      <c r="S21" s="63"/>
      <c r="T21" s="63"/>
      <c r="X21" s="25">
        <v>14</v>
      </c>
      <c r="Y21" s="25">
        <v>225</v>
      </c>
    </row>
    <row r="22" spans="1:27">
      <c r="A22">
        <f>RANK(D22,$D$7:$D$368,0)</f>
        <v>16</v>
      </c>
      <c r="B22" t="s">
        <v>21</v>
      </c>
      <c r="C22" s="1" t="s">
        <v>0</v>
      </c>
      <c r="D22" s="52">
        <f>SUM(E22:L22)</f>
        <v>2050</v>
      </c>
      <c r="E22" s="52" t="str">
        <f>IFERROR(VLOOKUP(Mixed[[#This Row],[TS ZH Mi 26.03.23 Rang]],$X$7:$Y$102,2,0)*E$5,"")</f>
        <v/>
      </c>
      <c r="F22" s="52" t="str">
        <f>IFERROR(VLOOKUP(Mixed[[#This Row],[TS ES Mi 10.06.23 Rang]],$X$7:$Y$102,2,0)*F$5,"")</f>
        <v/>
      </c>
      <c r="G22" s="52">
        <f>IFERROR(VLOOKUP(Mixed[[#This Row],[TS BE Mi A 17.06.23 R]],$X$7:$Y$102,2,0)*G$5,"")</f>
        <v>500</v>
      </c>
      <c r="H22" s="52" t="str">
        <f>IFERROR(VLOOKUP(Mixed[[#This Row],[TS BE Mi B 17.06.23 R]],$X$7:$Y$102,2,0)*H$5,"")</f>
        <v/>
      </c>
      <c r="I22" s="52" t="str">
        <f>IFERROR(VLOOKUP(Mixed[[#This Row],[TS BA Mi 13.08.23]],$X$7:$Y$102,2,0)*I$5,"")</f>
        <v/>
      </c>
      <c r="J22" s="52">
        <f>IFERROR(VLOOKUP(Mixed[[#This Row],[SM LT Mi 3.9.23 R]],$X$7:$Y$102,2,0)*J$5,"")</f>
        <v>1000</v>
      </c>
      <c r="K22" s="52">
        <f>IFERROR(VLOOKUP(Mixed[[#This Row],[SM LT Mi 3.9.23 R]],$X$7:$Y$102,2,0)*K$5,"")</f>
        <v>50</v>
      </c>
      <c r="L22" s="52">
        <f>IFERROR(VLOOKUP(Mixed[[#This Row],[TS SH Mi 14.1.24 R]],$X$7:$Y$102,2,0)*L$5,"")</f>
        <v>500</v>
      </c>
      <c r="M22" s="63"/>
      <c r="N22" s="63"/>
      <c r="O22" s="63">
        <v>5</v>
      </c>
      <c r="P22" s="63"/>
      <c r="Q22" s="63"/>
      <c r="R22" s="63">
        <v>5</v>
      </c>
      <c r="S22" s="63"/>
      <c r="T22" s="63">
        <v>5</v>
      </c>
      <c r="X22" s="25">
        <v>15</v>
      </c>
      <c r="Y22" s="25">
        <v>225</v>
      </c>
    </row>
    <row r="23" spans="1:27">
      <c r="A23">
        <f>RANK(D23,$D$7:$D$368,0)</f>
        <v>17</v>
      </c>
      <c r="B23" t="s">
        <v>585</v>
      </c>
      <c r="C23" t="s">
        <v>9</v>
      </c>
      <c r="D23" s="52">
        <f>SUM(E23:L23)</f>
        <v>1980</v>
      </c>
      <c r="E23" s="52">
        <f>IFERROR(VLOOKUP(Mixed[[#This Row],[TS ZH Mi 26.03.23 Rang]],$X$7:$Y$102,2,0)*E$5,"")</f>
        <v>300</v>
      </c>
      <c r="F23" s="52">
        <f>IFERROR(VLOOKUP(Mixed[[#This Row],[TS ES Mi 10.06.23 Rang]],$X$7:$Y$102,2,0)*F$5,"")</f>
        <v>500</v>
      </c>
      <c r="G23" s="52" t="str">
        <f>IFERROR(VLOOKUP(Mixed[[#This Row],[TS BE Mi A 17.06.23 R]],$X$7:$Y$102,2,0)*G$5,"")</f>
        <v/>
      </c>
      <c r="H23" s="52" t="str">
        <f>IFERROR(VLOOKUP(Mixed[[#This Row],[TS BE Mi B 17.06.23 R]],$X$7:$Y$102,2,0)*H$5,"")</f>
        <v/>
      </c>
      <c r="I23" s="52">
        <f>IFERROR(VLOOKUP(Mixed[[#This Row],[TS BA Mi 13.08.23]],$X$7:$Y$102,2,0)*I$5,"")</f>
        <v>400</v>
      </c>
      <c r="J23" s="52">
        <f>IFERROR(VLOOKUP(Mixed[[#This Row],[SM LT Mi 3.9.23 R]],$X$7:$Y$102,2,0)*J$5,"")</f>
        <v>600</v>
      </c>
      <c r="K23" s="52">
        <f>IFERROR(VLOOKUP(Mixed[[#This Row],[SM LT Mi 3.9.23 R]],$X$7:$Y$102,2,0)*K$5,"")</f>
        <v>30</v>
      </c>
      <c r="L23" s="52">
        <f>IFERROR(VLOOKUP(Mixed[[#This Row],[TS SH Mi 14.1.24 R]],$X$7:$Y$102,2,0)*L$5,"")</f>
        <v>150</v>
      </c>
      <c r="M23" s="63">
        <v>12</v>
      </c>
      <c r="N23" s="63">
        <v>5</v>
      </c>
      <c r="O23" s="63"/>
      <c r="P23" s="63"/>
      <c r="Q23" s="63">
        <v>8</v>
      </c>
      <c r="R23" s="63">
        <v>11</v>
      </c>
      <c r="S23" s="63"/>
      <c r="T23" s="63">
        <v>22</v>
      </c>
      <c r="X23" s="25">
        <v>16</v>
      </c>
      <c r="Y23" s="25">
        <v>225</v>
      </c>
    </row>
    <row r="24" spans="1:27">
      <c r="A24">
        <f>RANK(D24,$D$7:$D$368,0)</f>
        <v>18</v>
      </c>
      <c r="B24" t="s">
        <v>720</v>
      </c>
      <c r="C24" t="s">
        <v>17</v>
      </c>
      <c r="D24" s="52">
        <f>SUM(E24:L24)</f>
        <v>1900</v>
      </c>
      <c r="E24" s="52" t="str">
        <f>IFERROR(VLOOKUP(Mixed[[#This Row],[TS ZH Mi 26.03.23 Rang]],$X$7:$Y$102,2,0)*E$5,"")</f>
        <v/>
      </c>
      <c r="F24" s="52" t="str">
        <f>IFERROR(VLOOKUP(Mixed[[#This Row],[TS ES Mi 10.06.23 Rang]],$X$7:$Y$102,2,0)*F$5,"")</f>
        <v/>
      </c>
      <c r="G24" s="52" t="str">
        <f>IFERROR(VLOOKUP(Mixed[[#This Row],[TS BE Mi A 17.06.23 R]],$X$7:$Y$102,2,0)*G$5,"")</f>
        <v/>
      </c>
      <c r="H24" s="52" t="str">
        <f>IFERROR(VLOOKUP(Mixed[[#This Row],[TS BE Mi B 17.06.23 R]],$X$7:$Y$102,2,0)*H$5,"")</f>
        <v/>
      </c>
      <c r="I24" s="52">
        <f>IFERROR(VLOOKUP(Mixed[[#This Row],[TS BA Mi 13.08.23]],$X$7:$Y$102,2,0)*I$5,"")</f>
        <v>900</v>
      </c>
      <c r="J24" s="52" t="str">
        <f>IFERROR(VLOOKUP(Mixed[[#This Row],[SM LT Mi 3.9.23 R]],$X$7:$Y$102,2,0)*J$5,"")</f>
        <v/>
      </c>
      <c r="K24" s="52" t="str">
        <f>IFERROR(VLOOKUP(Mixed[[#This Row],[SM LT Mi 3.9.23 R]],$X$7:$Y$102,2,0)*K$5,"")</f>
        <v/>
      </c>
      <c r="L24" s="52">
        <f>IFERROR(VLOOKUP(Mixed[[#This Row],[TS SH Mi 14.1.24 R]],$X$7:$Y$102,2,0)*L$5,"")</f>
        <v>1000</v>
      </c>
      <c r="M24" s="63"/>
      <c r="N24" s="63"/>
      <c r="O24" s="63"/>
      <c r="P24" s="63"/>
      <c r="Q24" s="63">
        <v>2</v>
      </c>
      <c r="R24" s="63"/>
      <c r="S24" s="63"/>
      <c r="T24" s="63">
        <v>1</v>
      </c>
      <c r="X24" s="85">
        <v>17</v>
      </c>
      <c r="Y24" s="25">
        <v>150</v>
      </c>
    </row>
    <row r="25" spans="1:27">
      <c r="A25">
        <f>RANK(D25,$D$7:$D$368,0)</f>
        <v>19</v>
      </c>
      <c r="B25" t="s">
        <v>75</v>
      </c>
      <c r="C25" t="s">
        <v>15</v>
      </c>
      <c r="D25" s="52">
        <f>SUM(E25:L25)</f>
        <v>1890</v>
      </c>
      <c r="E25" s="52" t="str">
        <f>IFERROR(VLOOKUP(Mixed[[#This Row],[TS ZH Mi 26.03.23 Rang]],$X$7:$Y$102,2,0)*E$5,"")</f>
        <v/>
      </c>
      <c r="F25" s="52" t="str">
        <f>IFERROR(VLOOKUP(Mixed[[#This Row],[TS ES Mi 10.06.23 Rang]],$X$7:$Y$102,2,0)*F$5,"")</f>
        <v/>
      </c>
      <c r="G25" s="52" t="str">
        <f>IFERROR(VLOOKUP(Mixed[[#This Row],[TS BE Mi A 17.06.23 R]],$X$7:$Y$102,2,0)*G$5,"")</f>
        <v/>
      </c>
      <c r="H25" s="52" t="str">
        <f>IFERROR(VLOOKUP(Mixed[[#This Row],[TS BE Mi B 17.06.23 R]],$X$7:$Y$102,2,0)*H$5,"")</f>
        <v/>
      </c>
      <c r="I25" s="52" t="str">
        <f>IFERROR(VLOOKUP(Mixed[[#This Row],[TS BA Mi 13.08.23]],$X$7:$Y$102,2,0)*I$5,"")</f>
        <v/>
      </c>
      <c r="J25" s="52">
        <f>IFERROR(VLOOKUP(Mixed[[#This Row],[SM LT Mi 3.9.23 R]],$X$7:$Y$102,2,0)*J$5,"")</f>
        <v>1800</v>
      </c>
      <c r="K25" s="52">
        <f>IFERROR(VLOOKUP(Mixed[[#This Row],[SM LT Mi 3.9.23 R]],$X$7:$Y$102,2,0)*K$5,"")</f>
        <v>90</v>
      </c>
      <c r="L25" s="52" t="str">
        <f>IFERROR(VLOOKUP(Mixed[[#This Row],[TS SH Mi 14.1.24 R]],$X$7:$Y$102,2,0)*L$5,"")</f>
        <v/>
      </c>
      <c r="M25" s="63"/>
      <c r="N25" s="63"/>
      <c r="O25" s="63"/>
      <c r="P25" s="63"/>
      <c r="Q25" s="63"/>
      <c r="R25" s="63">
        <v>2</v>
      </c>
      <c r="S25" s="63"/>
      <c r="T25" s="63"/>
      <c r="X25" s="25">
        <v>18</v>
      </c>
      <c r="Y25" s="85">
        <v>150</v>
      </c>
    </row>
    <row r="26" spans="1:27">
      <c r="A26">
        <f>RANK(D26,$D$7:$D$368,0)</f>
        <v>20</v>
      </c>
      <c r="B26" t="s">
        <v>162</v>
      </c>
      <c r="C26" t="s">
        <v>15</v>
      </c>
      <c r="D26" s="52">
        <f>SUM(E26:L26)</f>
        <v>1822.5</v>
      </c>
      <c r="E26" s="52">
        <f>IFERROR(VLOOKUP(Mixed[[#This Row],[TS ZH Mi 26.03.23 Rang]],$X$7:$Y$102,2,0)*E$5,"")</f>
        <v>500</v>
      </c>
      <c r="F26" s="52" t="str">
        <f>IFERROR(VLOOKUP(Mixed[[#This Row],[TS ES Mi 10.06.23 Rang]],$X$7:$Y$102,2,0)*F$5,"")</f>
        <v/>
      </c>
      <c r="G26" s="52">
        <f>IFERROR(VLOOKUP(Mixed[[#This Row],[TS BE Mi A 17.06.23 R]],$X$7:$Y$102,2,0)*G$5,"")</f>
        <v>150</v>
      </c>
      <c r="H26" s="52" t="str">
        <f>IFERROR(VLOOKUP(Mixed[[#This Row],[TS BE Mi B 17.06.23 R]],$X$7:$Y$102,2,0)*H$5,"")</f>
        <v/>
      </c>
      <c r="I26" s="52">
        <f>IFERROR(VLOOKUP(Mixed[[#This Row],[TS BA Mi 13.08.23]],$X$7:$Y$102,2,0)*I$5,"")</f>
        <v>400</v>
      </c>
      <c r="J26" s="52">
        <f>IFERROR(VLOOKUP(Mixed[[#This Row],[SM LT Mi 3.9.23 R]],$X$7:$Y$102,2,0)*J$5,"")</f>
        <v>450</v>
      </c>
      <c r="K26" s="52">
        <f>IFERROR(VLOOKUP(Mixed[[#This Row],[SM LT Mi 3.9.23 R]],$X$7:$Y$102,2,0)*K$5,"")</f>
        <v>22.5</v>
      </c>
      <c r="L26" s="52">
        <f>IFERROR(VLOOKUP(Mixed[[#This Row],[TS SH Mi 14.1.24 R]],$X$7:$Y$102,2,0)*L$5,"")</f>
        <v>300</v>
      </c>
      <c r="M26" s="63">
        <v>5</v>
      </c>
      <c r="N26" s="63"/>
      <c r="O26" s="63">
        <v>19</v>
      </c>
      <c r="P26" s="63"/>
      <c r="Q26" s="63">
        <v>7</v>
      </c>
      <c r="R26" s="63">
        <v>14</v>
      </c>
      <c r="S26" s="63"/>
      <c r="T26" s="63">
        <v>12</v>
      </c>
      <c r="U26" s="19"/>
      <c r="V26" s="19"/>
      <c r="W26" s="19"/>
      <c r="X26" s="85">
        <v>19</v>
      </c>
      <c r="Y26" s="85">
        <v>150</v>
      </c>
      <c r="Z26" s="83"/>
      <c r="AA26" s="83"/>
    </row>
    <row r="27" spans="1:27">
      <c r="A27">
        <f>RANK(D27,$D$7:$D$368,0)</f>
        <v>21</v>
      </c>
      <c r="B27" t="s">
        <v>47</v>
      </c>
      <c r="C27" s="1" t="s">
        <v>6</v>
      </c>
      <c r="D27" s="52">
        <f>SUM(E27:L27)</f>
        <v>1740</v>
      </c>
      <c r="E27" s="52" t="str">
        <f>IFERROR(VLOOKUP(Mixed[[#This Row],[TS ZH Mi 26.03.23 Rang]],$X$7:$Y$102,2,0)*E$5,"")</f>
        <v/>
      </c>
      <c r="F27" s="52" t="str">
        <f>IFERROR(VLOOKUP(Mixed[[#This Row],[TS ES Mi 10.06.23 Rang]],$X$7:$Y$102,2,0)*F$5,"")</f>
        <v/>
      </c>
      <c r="G27" s="52">
        <f>IFERROR(VLOOKUP(Mixed[[#This Row],[TS BE Mi A 17.06.23 R]],$X$7:$Y$102,2,0)*G$5,"")</f>
        <v>900</v>
      </c>
      <c r="H27" s="52" t="str">
        <f>IFERROR(VLOOKUP(Mixed[[#This Row],[TS BE Mi B 17.06.23 R]],$X$7:$Y$102,2,0)*H$5,"")</f>
        <v/>
      </c>
      <c r="I27" s="52" t="str">
        <f>IFERROR(VLOOKUP(Mixed[[#This Row],[TS BA Mi 13.08.23]],$X$7:$Y$102,2,0)*I$5,"")</f>
        <v/>
      </c>
      <c r="J27" s="52">
        <f>IFERROR(VLOOKUP(Mixed[[#This Row],[SM LT Mi 3.9.23 R]],$X$7:$Y$102,2,0)*J$5,"")</f>
        <v>800</v>
      </c>
      <c r="K27" s="52">
        <f>IFERROR(VLOOKUP(Mixed[[#This Row],[SM LT Mi 3.9.23 R]],$X$7:$Y$102,2,0)*K$5,"")</f>
        <v>40</v>
      </c>
      <c r="L27" s="52" t="str">
        <f>IFERROR(VLOOKUP(Mixed[[#This Row],[TS SH Mi 14.1.24 R]],$X$7:$Y$102,2,0)*L$5,"")</f>
        <v/>
      </c>
      <c r="M27" s="63"/>
      <c r="N27" s="63"/>
      <c r="O27" s="63">
        <v>2</v>
      </c>
      <c r="P27" s="63"/>
      <c r="Q27" s="63"/>
      <c r="R27" s="63">
        <v>8</v>
      </c>
      <c r="S27" s="63"/>
      <c r="T27" s="63"/>
      <c r="X27" s="25">
        <v>20</v>
      </c>
      <c r="Y27" s="85">
        <v>150</v>
      </c>
    </row>
    <row r="28" spans="1:27">
      <c r="A28">
        <f>RANK(D28,$D$7:$D$368,0)</f>
        <v>22</v>
      </c>
      <c r="B28" t="s">
        <v>76</v>
      </c>
      <c r="C28" t="s">
        <v>15</v>
      </c>
      <c r="D28" s="52">
        <f>SUM(E28:L28)</f>
        <v>1672.5</v>
      </c>
      <c r="E28" s="52">
        <f>IFERROR(VLOOKUP(Mixed[[#This Row],[TS ZH Mi 26.03.23 Rang]],$X$7:$Y$102,2,0)*E$5,"")</f>
        <v>500</v>
      </c>
      <c r="F28" s="52" t="str">
        <f>IFERROR(VLOOKUP(Mixed[[#This Row],[TS ES Mi 10.06.23 Rang]],$X$7:$Y$102,2,0)*F$5,"")</f>
        <v/>
      </c>
      <c r="G28" s="52">
        <f>IFERROR(VLOOKUP(Mixed[[#This Row],[TS BE Mi A 17.06.23 R]],$X$7:$Y$102,2,0)*G$5,"")</f>
        <v>150</v>
      </c>
      <c r="H28" s="52" t="str">
        <f>IFERROR(VLOOKUP(Mixed[[#This Row],[TS BE Mi B 17.06.23 R]],$X$7:$Y$102,2,0)*H$5,"")</f>
        <v/>
      </c>
      <c r="I28" s="52">
        <f>IFERROR(VLOOKUP(Mixed[[#This Row],[TS BA Mi 13.08.23]],$X$7:$Y$102,2,0)*I$5,"")</f>
        <v>400</v>
      </c>
      <c r="J28" s="52">
        <f>IFERROR(VLOOKUP(Mixed[[#This Row],[SM LT Mi 3.9.23 R]],$X$7:$Y$102,2,0)*J$5,"")</f>
        <v>450</v>
      </c>
      <c r="K28" s="52">
        <f>IFERROR(VLOOKUP(Mixed[[#This Row],[SM LT Mi 3.9.23 R]],$X$7:$Y$102,2,0)*K$5,"")</f>
        <v>22.5</v>
      </c>
      <c r="L28" s="52">
        <f>IFERROR(VLOOKUP(Mixed[[#This Row],[TS SH Mi 14.1.24 R]],$X$7:$Y$102,2,0)*L$5,"")</f>
        <v>150</v>
      </c>
      <c r="M28" s="63">
        <v>5</v>
      </c>
      <c r="N28" s="63"/>
      <c r="O28" s="63">
        <v>19</v>
      </c>
      <c r="P28" s="63"/>
      <c r="Q28" s="63">
        <v>7</v>
      </c>
      <c r="R28" s="63">
        <v>15</v>
      </c>
      <c r="S28" s="63"/>
      <c r="T28" s="63">
        <v>21</v>
      </c>
      <c r="X28" s="25">
        <v>21</v>
      </c>
      <c r="Y28" s="85">
        <v>150</v>
      </c>
    </row>
    <row r="29" spans="1:27">
      <c r="A29">
        <f>RANK(D29,$D$7:$D$368,0)</f>
        <v>23</v>
      </c>
      <c r="B29" t="s">
        <v>73</v>
      </c>
      <c r="C29" s="1" t="s">
        <v>9</v>
      </c>
      <c r="D29" s="52">
        <f>SUM(E29:L29)</f>
        <v>1640</v>
      </c>
      <c r="E29" s="52">
        <f>IFERROR(VLOOKUP(Mixed[[#This Row],[TS ZH Mi 26.03.23 Rang]],$X$7:$Y$102,2,0)*E$5,"")</f>
        <v>400</v>
      </c>
      <c r="F29" s="52">
        <f>IFERROR(VLOOKUP(Mixed[[#This Row],[TS ES Mi 10.06.23 Rang]],$X$7:$Y$102,2,0)*F$5,"")</f>
        <v>700</v>
      </c>
      <c r="G29" s="52">
        <f>IFERROR(VLOOKUP(Mixed[[#This Row],[TS BE Mi A 17.06.23 R]],$X$7:$Y$102,2,0)*G$5,"")</f>
        <v>225</v>
      </c>
      <c r="H29" s="52" t="str">
        <f>IFERROR(VLOOKUP(Mixed[[#This Row],[TS BE Mi B 17.06.23 R]],$X$7:$Y$102,2,0)*H$5,"")</f>
        <v/>
      </c>
      <c r="I29" s="52" t="str">
        <f>IFERROR(VLOOKUP(Mixed[[#This Row],[TS BA Mi 13.08.23]],$X$7:$Y$102,2,0)*I$5,"")</f>
        <v/>
      </c>
      <c r="J29" s="52">
        <f>IFERROR(VLOOKUP(Mixed[[#This Row],[SM LT Mi 3.9.23 R]],$X$7:$Y$102,2,0)*J$5,"")</f>
        <v>300</v>
      </c>
      <c r="K29" s="52">
        <f>IFERROR(VLOOKUP(Mixed[[#This Row],[SM LT Mi 3.9.23 R]],$X$7:$Y$102,2,0)*K$5,"")</f>
        <v>15</v>
      </c>
      <c r="L29" s="52" t="str">
        <f>IFERROR(VLOOKUP(Mixed[[#This Row],[TS SH Mi 14.1.24 R]],$X$7:$Y$102,2,0)*L$5,"")</f>
        <v/>
      </c>
      <c r="M29" s="63">
        <v>7</v>
      </c>
      <c r="N29" s="63">
        <v>4</v>
      </c>
      <c r="O29" s="63">
        <v>16</v>
      </c>
      <c r="P29" s="63"/>
      <c r="Q29" s="63"/>
      <c r="R29" s="63">
        <v>20</v>
      </c>
      <c r="S29" s="63"/>
      <c r="T29" s="63"/>
      <c r="X29" s="25">
        <v>22</v>
      </c>
      <c r="Y29" s="85">
        <v>150</v>
      </c>
    </row>
    <row r="30" spans="1:27">
      <c r="A30">
        <f>RANK(D30,$D$7:$D$368,0)</f>
        <v>24</v>
      </c>
      <c r="B30" s="2" t="s">
        <v>163</v>
      </c>
      <c r="C30" s="1" t="s">
        <v>15</v>
      </c>
      <c r="D30" s="52">
        <f>SUM(E30:L30)</f>
        <v>1540</v>
      </c>
      <c r="E30" s="52">
        <f>IFERROR(VLOOKUP(Mixed[[#This Row],[TS ZH Mi 26.03.23 Rang]],$X$7:$Y$102,2,0)*E$5,"")</f>
        <v>700</v>
      </c>
      <c r="F30" s="52" t="str">
        <f>IFERROR(VLOOKUP(Mixed[[#This Row],[TS ES Mi 10.06.23 Rang]],$X$7:$Y$102,2,0)*F$5,"")</f>
        <v/>
      </c>
      <c r="G30" s="52">
        <f>IFERROR(VLOOKUP(Mixed[[#This Row],[TS BE Mi A 17.06.23 R]],$X$7:$Y$102,2,0)*G$5,"")</f>
        <v>300</v>
      </c>
      <c r="H30" s="52" t="str">
        <f>IFERROR(VLOOKUP(Mixed[[#This Row],[TS BE Mi B 17.06.23 R]],$X$7:$Y$102,2,0)*H$5,"")</f>
        <v/>
      </c>
      <c r="I30" s="52" t="str">
        <f>IFERROR(VLOOKUP(Mixed[[#This Row],[TS BA Mi 13.08.23]],$X$7:$Y$102,2,0)*I$5,"")</f>
        <v/>
      </c>
      <c r="J30" s="52">
        <f>IFERROR(VLOOKUP(Mixed[[#This Row],[SM LT Mi 3.9.23 R]],$X$7:$Y$102,2,0)*J$5,"")</f>
        <v>300</v>
      </c>
      <c r="K30" s="52">
        <f>IFERROR(VLOOKUP(Mixed[[#This Row],[SM LT Mi 3.9.23 R]],$X$7:$Y$102,2,0)*K$5,"")</f>
        <v>15</v>
      </c>
      <c r="L30" s="52">
        <f>IFERROR(VLOOKUP(Mixed[[#This Row],[TS SH Mi 14.1.24 R]],$X$7:$Y$102,2,0)*L$5,"")</f>
        <v>225</v>
      </c>
      <c r="M30" s="63">
        <v>4</v>
      </c>
      <c r="N30" s="63"/>
      <c r="O30" s="63">
        <v>10</v>
      </c>
      <c r="P30" s="63"/>
      <c r="Q30" s="63"/>
      <c r="R30" s="63">
        <v>17</v>
      </c>
      <c r="S30" s="63"/>
      <c r="T30" s="63">
        <v>15</v>
      </c>
      <c r="X30" s="25">
        <v>23</v>
      </c>
      <c r="Y30" s="85">
        <v>150</v>
      </c>
    </row>
    <row r="31" spans="1:27">
      <c r="A31">
        <f>RANK(D31,$D$7:$D$368,0)</f>
        <v>24</v>
      </c>
      <c r="B31" s="4" t="s">
        <v>129</v>
      </c>
      <c r="C31" t="s">
        <v>15</v>
      </c>
      <c r="D31" s="52">
        <f>SUM(E31:L31)</f>
        <v>1540</v>
      </c>
      <c r="E31" s="52">
        <f>IFERROR(VLOOKUP(Mixed[[#This Row],[TS ZH Mi 26.03.23 Rang]],$X$7:$Y$102,2,0)*E$5,"")</f>
        <v>700</v>
      </c>
      <c r="F31" s="52" t="str">
        <f>IFERROR(VLOOKUP(Mixed[[#This Row],[TS ES Mi 10.06.23 Rang]],$X$7:$Y$102,2,0)*F$5,"")</f>
        <v/>
      </c>
      <c r="G31" s="52">
        <f>IFERROR(VLOOKUP(Mixed[[#This Row],[TS BE Mi A 17.06.23 R]],$X$7:$Y$102,2,0)*G$5,"")</f>
        <v>300</v>
      </c>
      <c r="H31" s="52" t="str">
        <f>IFERROR(VLOOKUP(Mixed[[#This Row],[TS BE Mi B 17.06.23 R]],$X$7:$Y$102,2,0)*H$5,"")</f>
        <v/>
      </c>
      <c r="I31" s="52" t="str">
        <f>IFERROR(VLOOKUP(Mixed[[#This Row],[TS BA Mi 13.08.23]],$X$7:$Y$102,2,0)*I$5,"")</f>
        <v/>
      </c>
      <c r="J31" s="52">
        <f>IFERROR(VLOOKUP(Mixed[[#This Row],[SM LT Mi 3.9.23 R]],$X$7:$Y$102,2,0)*J$5,"")</f>
        <v>300</v>
      </c>
      <c r="K31" s="52">
        <f>IFERROR(VLOOKUP(Mixed[[#This Row],[SM LT Mi 3.9.23 R]],$X$7:$Y$102,2,0)*K$5,"")</f>
        <v>15</v>
      </c>
      <c r="L31" s="52">
        <f>IFERROR(VLOOKUP(Mixed[[#This Row],[TS SH Mi 14.1.24 R]],$X$7:$Y$102,2,0)*L$5,"")</f>
        <v>225</v>
      </c>
      <c r="M31" s="63">
        <v>4</v>
      </c>
      <c r="N31" s="63"/>
      <c r="O31" s="63">
        <v>10</v>
      </c>
      <c r="P31" s="63"/>
      <c r="Q31" s="63"/>
      <c r="R31" s="63">
        <v>17</v>
      </c>
      <c r="S31" s="63"/>
      <c r="T31" s="63">
        <v>15</v>
      </c>
      <c r="X31" s="25">
        <v>24</v>
      </c>
      <c r="Y31" s="85">
        <v>150</v>
      </c>
    </row>
    <row r="32" spans="1:27">
      <c r="A32">
        <f>RANK(D32,$D$7:$D$368,0)</f>
        <v>26</v>
      </c>
      <c r="B32" s="4" t="s">
        <v>233</v>
      </c>
      <c r="C32" t="s">
        <v>0</v>
      </c>
      <c r="D32" s="52">
        <f>SUM(E32:L32)</f>
        <v>1480</v>
      </c>
      <c r="E32" s="52">
        <f>IFERROR(VLOOKUP(Mixed[[#This Row],[TS ZH Mi 26.03.23 Rang]],$X$7:$Y$102,2,0)*E$5,"")</f>
        <v>300</v>
      </c>
      <c r="F32" s="52">
        <f>IFERROR(VLOOKUP(Mixed[[#This Row],[TS ES Mi 10.06.23 Rang]],$X$7:$Y$102,2,0)*F$5,"")</f>
        <v>400</v>
      </c>
      <c r="G32" s="52" t="str">
        <f>IFERROR(VLOOKUP(Mixed[[#This Row],[TS BE Mi A 17.06.23 R]],$X$7:$Y$102,2,0)*G$5,"")</f>
        <v/>
      </c>
      <c r="H32" s="52" t="str">
        <f>IFERROR(VLOOKUP(Mixed[[#This Row],[TS BE Mi B 17.06.23 R]],$X$7:$Y$102,2,0)*H$5,"")</f>
        <v/>
      </c>
      <c r="I32" s="52" t="str">
        <f>IFERROR(VLOOKUP(Mixed[[#This Row],[TS BA Mi 13.08.23]],$X$7:$Y$102,2,0)*I$5,"")</f>
        <v/>
      </c>
      <c r="J32" s="52">
        <f>IFERROR(VLOOKUP(Mixed[[#This Row],[SM LT Mi 3.9.23 R]],$X$7:$Y$102,2,0)*J$5,"")</f>
        <v>600</v>
      </c>
      <c r="K32" s="52">
        <f>IFERROR(VLOOKUP(Mixed[[#This Row],[SM LT Mi 3.9.23 R]],$X$7:$Y$102,2,0)*K$5,"")</f>
        <v>30</v>
      </c>
      <c r="L32" s="52">
        <f>IFERROR(VLOOKUP(Mixed[[#This Row],[TS SH Mi 14.1.24 R]],$X$7:$Y$102,2,0)*L$5,"")</f>
        <v>150</v>
      </c>
      <c r="M32" s="63">
        <v>9</v>
      </c>
      <c r="N32" s="63">
        <v>7</v>
      </c>
      <c r="O32" s="63"/>
      <c r="P32" s="63"/>
      <c r="Q32" s="63"/>
      <c r="R32" s="63">
        <v>10</v>
      </c>
      <c r="S32" s="63"/>
      <c r="T32" s="63">
        <v>17</v>
      </c>
      <c r="U32" s="19"/>
      <c r="V32" s="19"/>
      <c r="W32" s="19"/>
      <c r="X32" s="25">
        <v>25</v>
      </c>
      <c r="Y32" s="85">
        <v>125</v>
      </c>
      <c r="Z32" s="83"/>
      <c r="AA32" s="83"/>
    </row>
    <row r="33" spans="1:27">
      <c r="A33">
        <f>RANK(D33,$D$7:$D$368,0)</f>
        <v>27</v>
      </c>
      <c r="B33" t="s">
        <v>411</v>
      </c>
      <c r="C33" t="s">
        <v>636</v>
      </c>
      <c r="D33" s="52">
        <f>SUM(E33:L33)</f>
        <v>1380</v>
      </c>
      <c r="E33" s="52" t="str">
        <f>IFERROR(VLOOKUP(Mixed[[#This Row],[TS ZH Mi 26.03.23 Rang]],$X$7:$Y$102,2,0)*E$5,"")</f>
        <v/>
      </c>
      <c r="F33" s="52" t="str">
        <f>IFERROR(VLOOKUP(Mixed[[#This Row],[TS ES Mi 10.06.23 Rang]],$X$7:$Y$102,2,0)*F$5,"")</f>
        <v/>
      </c>
      <c r="G33" s="52">
        <f>IFERROR(VLOOKUP(Mixed[[#This Row],[TS BE Mi A 17.06.23 R]],$X$7:$Y$102,2,0)*G$5,"")</f>
        <v>150</v>
      </c>
      <c r="H33" s="52" t="str">
        <f>IFERROR(VLOOKUP(Mixed[[#This Row],[TS BE Mi B 17.06.23 R]],$X$7:$Y$102,2,0)*H$5,"")</f>
        <v/>
      </c>
      <c r="I33" s="52">
        <f>IFERROR(VLOOKUP(Mixed[[#This Row],[TS BA Mi 13.08.23]],$X$7:$Y$102,2,0)*I$5,"")</f>
        <v>300</v>
      </c>
      <c r="J33" s="52">
        <f>IFERROR(VLOOKUP(Mixed[[#This Row],[SM LT Mi 3.9.23 R]],$X$7:$Y$102,2,0)*J$5,"")</f>
        <v>600</v>
      </c>
      <c r="K33" s="52">
        <f>IFERROR(VLOOKUP(Mixed[[#This Row],[SM LT Mi 3.9.23 R]],$X$7:$Y$102,2,0)*K$5,"")</f>
        <v>30</v>
      </c>
      <c r="L33" s="52">
        <f>IFERROR(VLOOKUP(Mixed[[#This Row],[TS SH Mi 14.1.24 R]],$X$7:$Y$102,2,0)*L$5,"")</f>
        <v>300</v>
      </c>
      <c r="M33" s="63"/>
      <c r="N33" s="63"/>
      <c r="O33" s="63">
        <v>17</v>
      </c>
      <c r="P33" s="63"/>
      <c r="Q33" s="63">
        <v>12</v>
      </c>
      <c r="R33" s="63">
        <v>9</v>
      </c>
      <c r="S33" s="63"/>
      <c r="T33" s="63">
        <v>12</v>
      </c>
      <c r="X33" s="25">
        <v>26</v>
      </c>
      <c r="Y33" s="85">
        <v>125</v>
      </c>
    </row>
    <row r="34" spans="1:27">
      <c r="A34">
        <f>RANK(D34,$D$7:$D$368,0)</f>
        <v>28</v>
      </c>
      <c r="B34" t="s">
        <v>80</v>
      </c>
      <c r="C34" s="1" t="s">
        <v>7</v>
      </c>
      <c r="D34" s="52">
        <f>SUM(E34:L34)</f>
        <v>1350</v>
      </c>
      <c r="E34" s="52" t="str">
        <f>IFERROR(VLOOKUP(Mixed[[#This Row],[TS ZH Mi 26.03.23 Rang]],$X$7:$Y$102,2,0)*E$5,"")</f>
        <v/>
      </c>
      <c r="F34" s="52">
        <f>IFERROR(VLOOKUP(Mixed[[#This Row],[TS ES Mi 10.06.23 Rang]],$X$7:$Y$102,2,0)*F$5,"")</f>
        <v>900</v>
      </c>
      <c r="G34" s="52">
        <f>IFERROR(VLOOKUP(Mixed[[#This Row],[TS BE Mi A 17.06.23 R]],$X$7:$Y$102,2,0)*G$5,"")</f>
        <v>150</v>
      </c>
      <c r="H34" s="52" t="str">
        <f>IFERROR(VLOOKUP(Mixed[[#This Row],[TS BE Mi B 17.06.23 R]],$X$7:$Y$102,2,0)*H$5,"")</f>
        <v/>
      </c>
      <c r="I34" s="52" t="str">
        <f>IFERROR(VLOOKUP(Mixed[[#This Row],[TS BA Mi 13.08.23]],$X$7:$Y$102,2,0)*I$5,"")</f>
        <v/>
      </c>
      <c r="J34" s="52" t="str">
        <f>IFERROR(VLOOKUP(Mixed[[#This Row],[SM LT Mi 3.9.23 R]],$X$7:$Y$102,2,0)*J$5,"")</f>
        <v/>
      </c>
      <c r="K34" s="52" t="str">
        <f>IFERROR(VLOOKUP(Mixed[[#This Row],[SM LT Mi 3.9.23 R]],$X$7:$Y$102,2,0)*K$5,"")</f>
        <v/>
      </c>
      <c r="L34" s="52">
        <f>IFERROR(VLOOKUP(Mixed[[#This Row],[TS SH Mi 14.1.24 R]],$X$7:$Y$102,2,0)*L$5,"")</f>
        <v>300</v>
      </c>
      <c r="M34" s="63"/>
      <c r="N34" s="63">
        <v>2</v>
      </c>
      <c r="O34" s="63">
        <v>22</v>
      </c>
      <c r="P34" s="63"/>
      <c r="Q34" s="63"/>
      <c r="R34" s="63"/>
      <c r="S34" s="63"/>
      <c r="T34" s="63">
        <v>11</v>
      </c>
      <c r="U34" s="19"/>
      <c r="V34" s="19"/>
      <c r="W34" s="19"/>
      <c r="X34" s="25">
        <v>27</v>
      </c>
      <c r="Y34" s="85">
        <v>125</v>
      </c>
      <c r="Z34" s="83"/>
      <c r="AA34" s="83"/>
    </row>
    <row r="35" spans="1:27">
      <c r="A35">
        <f>RANK(D35,$D$7:$D$368,0)</f>
        <v>29</v>
      </c>
      <c r="B35" s="4" t="s">
        <v>445</v>
      </c>
      <c r="C35" t="s">
        <v>0</v>
      </c>
      <c r="D35" s="52">
        <f>SUM(E35:L35)</f>
        <v>1305</v>
      </c>
      <c r="E35" s="52" t="str">
        <f>IFERROR(VLOOKUP(Mixed[[#This Row],[TS ZH Mi 26.03.23 Rang]],$X$7:$Y$102,2,0)*E$5,"")</f>
        <v/>
      </c>
      <c r="F35" s="52">
        <f>IFERROR(VLOOKUP(Mixed[[#This Row],[TS ES Mi 10.06.23 Rang]],$X$7:$Y$102,2,0)*F$5,"")</f>
        <v>300</v>
      </c>
      <c r="G35" s="52">
        <f>IFERROR(VLOOKUP(Mixed[[#This Row],[TS BE Mi A 17.06.23 R]],$X$7:$Y$102,2,0)*G$5,"")</f>
        <v>225</v>
      </c>
      <c r="H35" s="52" t="str">
        <f>IFERROR(VLOOKUP(Mixed[[#This Row],[TS BE Mi B 17.06.23 R]],$X$7:$Y$102,2,0)*H$5,"")</f>
        <v/>
      </c>
      <c r="I35" s="52" t="str">
        <f>IFERROR(VLOOKUP(Mixed[[#This Row],[TS BA Mi 13.08.23]],$X$7:$Y$102,2,0)*I$5,"")</f>
        <v/>
      </c>
      <c r="J35" s="52">
        <f>IFERROR(VLOOKUP(Mixed[[#This Row],[SM LT Mi 3.9.23 R]],$X$7:$Y$102,2,0)*J$5,"")</f>
        <v>600</v>
      </c>
      <c r="K35" s="52">
        <f>IFERROR(VLOOKUP(Mixed[[#This Row],[SM LT Mi 3.9.23 R]],$X$7:$Y$102,2,0)*K$5,"")</f>
        <v>30</v>
      </c>
      <c r="L35" s="52">
        <f>IFERROR(VLOOKUP(Mixed[[#This Row],[TS SH Mi 14.1.24 R]],$X$7:$Y$102,2,0)*L$5,"")</f>
        <v>150</v>
      </c>
      <c r="M35" s="63"/>
      <c r="N35" s="63">
        <v>9</v>
      </c>
      <c r="O35" s="63">
        <v>13</v>
      </c>
      <c r="P35" s="63"/>
      <c r="Q35" s="63"/>
      <c r="R35" s="63">
        <v>10</v>
      </c>
      <c r="S35" s="63"/>
      <c r="T35" s="63">
        <v>17</v>
      </c>
      <c r="X35" s="25">
        <v>28</v>
      </c>
      <c r="Y35" s="85">
        <v>125</v>
      </c>
    </row>
    <row r="36" spans="1:27">
      <c r="A36">
        <f>RANK(D36,$D$7:$D$368,0)</f>
        <v>30</v>
      </c>
      <c r="B36" s="7" t="s">
        <v>139</v>
      </c>
      <c r="C36" s="7" t="s">
        <v>0</v>
      </c>
      <c r="D36" s="52">
        <f>SUM(E36:L36)</f>
        <v>1287.5</v>
      </c>
      <c r="E36" s="52">
        <f>IFERROR(VLOOKUP(Mixed[[#This Row],[TS ZH Mi 26.03.23 Rang]],$X$7:$Y$102,2,0)*E$5,"")</f>
        <v>800</v>
      </c>
      <c r="F36" s="52" t="str">
        <f>IFERROR(VLOOKUP(Mixed[[#This Row],[TS ES Mi 10.06.23 Rang]],$X$7:$Y$102,2,0)*F$5,"")</f>
        <v/>
      </c>
      <c r="G36" s="52">
        <f>IFERROR(VLOOKUP(Mixed[[#This Row],[TS BE Mi A 17.06.23 R]],$X$7:$Y$102,2,0)*G$5,"")</f>
        <v>225</v>
      </c>
      <c r="H36" s="52" t="str">
        <f>IFERROR(VLOOKUP(Mixed[[#This Row],[TS BE Mi B 17.06.23 R]],$X$7:$Y$102,2,0)*H$5,"")</f>
        <v/>
      </c>
      <c r="I36" s="52" t="str">
        <f>IFERROR(VLOOKUP(Mixed[[#This Row],[TS BA Mi 13.08.23]],$X$7:$Y$102,2,0)*I$5,"")</f>
        <v/>
      </c>
      <c r="J36" s="52">
        <f>IFERROR(VLOOKUP(Mixed[[#This Row],[SM LT Mi 3.9.23 R]],$X$7:$Y$102,2,0)*J$5,"")</f>
        <v>250</v>
      </c>
      <c r="K36" s="52">
        <f>IFERROR(VLOOKUP(Mixed[[#This Row],[SM LT Mi 3.9.23 R]],$X$7:$Y$102,2,0)*K$5,"")</f>
        <v>12.5</v>
      </c>
      <c r="L36" s="52" t="str">
        <f>IFERROR(VLOOKUP(Mixed[[#This Row],[TS SH Mi 14.1.24 R]],$X$7:$Y$102,2,0)*L$5,"")</f>
        <v/>
      </c>
      <c r="M36" s="63">
        <v>3</v>
      </c>
      <c r="N36" s="63"/>
      <c r="O36" s="63">
        <v>13</v>
      </c>
      <c r="P36" s="63"/>
      <c r="Q36" s="63"/>
      <c r="R36" s="63">
        <v>26</v>
      </c>
      <c r="S36" s="63"/>
      <c r="T36" s="63"/>
      <c r="X36" s="25">
        <v>29</v>
      </c>
      <c r="Y36" s="85">
        <v>125</v>
      </c>
    </row>
    <row r="37" spans="1:27">
      <c r="A37">
        <f>RANK(D37,$D$7:$D$368,0)</f>
        <v>31</v>
      </c>
      <c r="B37" t="s">
        <v>505</v>
      </c>
      <c r="C37" t="s">
        <v>12</v>
      </c>
      <c r="D37" s="52">
        <f>SUM(E37:L37)</f>
        <v>1275</v>
      </c>
      <c r="E37" s="52" t="str">
        <f>IFERROR(VLOOKUP(Mixed[[#This Row],[TS ZH Mi 26.03.23 Rang]],$X$7:$Y$102,2,0)*E$5,"")</f>
        <v/>
      </c>
      <c r="F37" s="52" t="str">
        <f>IFERROR(VLOOKUP(Mixed[[#This Row],[TS ES Mi 10.06.23 Rang]],$X$7:$Y$102,2,0)*F$5,"")</f>
        <v/>
      </c>
      <c r="G37" s="52" t="str">
        <f>IFERROR(VLOOKUP(Mixed[[#This Row],[TS BE Mi A 17.06.23 R]],$X$7:$Y$102,2,0)*G$5,"")</f>
        <v/>
      </c>
      <c r="H37" s="52" t="str">
        <f>IFERROR(VLOOKUP(Mixed[[#This Row],[TS BE Mi B 17.06.23 R]],$X$7:$Y$102,2,0)*H$5,"")</f>
        <v/>
      </c>
      <c r="I37" s="52">
        <f>IFERROR(VLOOKUP(Mixed[[#This Row],[TS BA Mi 13.08.23]],$X$7:$Y$102,2,0)*I$5,"")</f>
        <v>225</v>
      </c>
      <c r="J37" s="52">
        <f>IFERROR(VLOOKUP(Mixed[[#This Row],[SM LT Mi 3.9.23 R]],$X$7:$Y$102,2,0)*J$5,"")</f>
        <v>1000</v>
      </c>
      <c r="K37" s="52">
        <f>IFERROR(VLOOKUP(Mixed[[#This Row],[SM LT Mi 3.9.23 R]],$X$7:$Y$102,2,0)*K$5,"")</f>
        <v>50</v>
      </c>
      <c r="L37" s="52" t="str">
        <f>IFERROR(VLOOKUP(Mixed[[#This Row],[TS SH Mi 14.1.24 R]],$X$7:$Y$102,2,0)*L$5,"")</f>
        <v/>
      </c>
      <c r="M37" s="63"/>
      <c r="N37" s="63"/>
      <c r="O37" s="63"/>
      <c r="P37" s="63"/>
      <c r="Q37" s="63">
        <v>15</v>
      </c>
      <c r="R37" s="63">
        <v>6</v>
      </c>
      <c r="S37" s="63"/>
      <c r="T37" s="63"/>
      <c r="X37" s="25">
        <v>30</v>
      </c>
      <c r="Y37" s="85">
        <v>125</v>
      </c>
    </row>
    <row r="38" spans="1:27">
      <c r="A38">
        <f>RANK(D38,$D$7:$D$368,0)</f>
        <v>32</v>
      </c>
      <c r="B38" t="s">
        <v>569</v>
      </c>
      <c r="C38" t="s">
        <v>636</v>
      </c>
      <c r="D38" s="52">
        <f>SUM(E38:L38)</f>
        <v>1230</v>
      </c>
      <c r="E38" s="52" t="str">
        <f>IFERROR(VLOOKUP(Mixed[[#This Row],[TS ZH Mi 26.03.23 Rang]],$X$7:$Y$102,2,0)*E$5,"")</f>
        <v/>
      </c>
      <c r="F38" s="52" t="str">
        <f>IFERROR(VLOOKUP(Mixed[[#This Row],[TS ES Mi 10.06.23 Rang]],$X$7:$Y$102,2,0)*F$5,"")</f>
        <v/>
      </c>
      <c r="G38" s="52">
        <f>IFERROR(VLOOKUP(Mixed[[#This Row],[TS BE Mi A 17.06.23 R]],$X$7:$Y$102,2,0)*G$5,"")</f>
        <v>150</v>
      </c>
      <c r="H38" s="52" t="str">
        <f>IFERROR(VLOOKUP(Mixed[[#This Row],[TS BE Mi B 17.06.23 R]],$X$7:$Y$102,2,0)*H$5,"")</f>
        <v/>
      </c>
      <c r="I38" s="52">
        <f>IFERROR(VLOOKUP(Mixed[[#This Row],[TS BA Mi 13.08.23]],$X$7:$Y$102,2,0)*I$5,"")</f>
        <v>300</v>
      </c>
      <c r="J38" s="52">
        <f>IFERROR(VLOOKUP(Mixed[[#This Row],[SM LT Mi 3.9.23 R]],$X$7:$Y$102,2,0)*J$5,"")</f>
        <v>600</v>
      </c>
      <c r="K38" s="52">
        <f>IFERROR(VLOOKUP(Mixed[[#This Row],[SM LT Mi 3.9.23 R]],$X$7:$Y$102,2,0)*K$5,"")</f>
        <v>30</v>
      </c>
      <c r="L38" s="52">
        <f>IFERROR(VLOOKUP(Mixed[[#This Row],[TS SH Mi 14.1.24 R]],$X$7:$Y$102,2,0)*L$5,"")</f>
        <v>150</v>
      </c>
      <c r="M38" s="63"/>
      <c r="N38" s="63"/>
      <c r="O38" s="63">
        <v>17</v>
      </c>
      <c r="P38" s="63"/>
      <c r="Q38" s="63">
        <v>12</v>
      </c>
      <c r="R38" s="63">
        <v>9</v>
      </c>
      <c r="S38" s="63"/>
      <c r="T38" s="63">
        <v>19</v>
      </c>
      <c r="X38" s="25">
        <v>31</v>
      </c>
      <c r="Y38" s="85">
        <v>125</v>
      </c>
    </row>
    <row r="39" spans="1:27">
      <c r="A39">
        <f>RANK(D39,$D$7:$D$368,0)</f>
        <v>33</v>
      </c>
      <c r="B39" t="s">
        <v>187</v>
      </c>
      <c r="C39" t="s">
        <v>6</v>
      </c>
      <c r="D39" s="52">
        <f>SUM(E39:L39)</f>
        <v>1200</v>
      </c>
      <c r="E39" s="52" t="str">
        <f>IFERROR(VLOOKUP(Mixed[[#This Row],[TS ZH Mi 26.03.23 Rang]],$X$7:$Y$102,2,0)*E$5,"")</f>
        <v/>
      </c>
      <c r="F39" s="52" t="str">
        <f>IFERROR(VLOOKUP(Mixed[[#This Row],[TS ES Mi 10.06.23 Rang]],$X$7:$Y$102,2,0)*F$5,"")</f>
        <v/>
      </c>
      <c r="G39" s="52" t="str">
        <f>IFERROR(VLOOKUP(Mixed[[#This Row],[TS BE Mi A 17.06.23 R]],$X$7:$Y$102,2,0)*G$5,"")</f>
        <v/>
      </c>
      <c r="H39" s="52" t="str">
        <f>IFERROR(VLOOKUP(Mixed[[#This Row],[TS BE Mi B 17.06.23 R]],$X$7:$Y$102,2,0)*H$5,"")</f>
        <v/>
      </c>
      <c r="I39" s="52">
        <f>IFERROR(VLOOKUP(Mixed[[#This Row],[TS BA Mi 13.08.23]],$X$7:$Y$102,2,0)*I$5,"")</f>
        <v>500</v>
      </c>
      <c r="J39" s="52" t="str">
        <f>IFERROR(VLOOKUP(Mixed[[#This Row],[SM LT Mi 3.9.23 R]],$X$7:$Y$102,2,0)*J$5,"")</f>
        <v/>
      </c>
      <c r="K39" s="52" t="str">
        <f>IFERROR(VLOOKUP(Mixed[[#This Row],[SM LT Mi 3.9.23 R]],$X$7:$Y$102,2,0)*K$5,"")</f>
        <v/>
      </c>
      <c r="L39" s="52">
        <f>IFERROR(VLOOKUP(Mixed[[#This Row],[TS SH Mi 14.1.24 R]],$X$7:$Y$102,2,0)*L$5,"")</f>
        <v>700</v>
      </c>
      <c r="M39" s="63"/>
      <c r="N39" s="63"/>
      <c r="O39" s="63"/>
      <c r="P39" s="63"/>
      <c r="Q39" s="63">
        <v>5</v>
      </c>
      <c r="R39" s="63"/>
      <c r="S39" s="63"/>
      <c r="T39" s="63">
        <v>4</v>
      </c>
      <c r="X39" s="25">
        <v>32</v>
      </c>
      <c r="Y39" s="85">
        <v>125</v>
      </c>
    </row>
    <row r="40" spans="1:27">
      <c r="A40">
        <f>RANK(D40,$D$7:$D$368,0)</f>
        <v>34</v>
      </c>
      <c r="B40" s="4" t="s">
        <v>842</v>
      </c>
      <c r="C40" t="s">
        <v>10</v>
      </c>
      <c r="D40" s="52">
        <f>SUM(E40:L40)</f>
        <v>1130</v>
      </c>
      <c r="E40" s="52" t="str">
        <f>IFERROR(VLOOKUP(Mixed[[#This Row],[TS ZH Mi 26.03.23 Rang]],$X$7:$Y$102,2,0)*E$5,"")</f>
        <v/>
      </c>
      <c r="F40" s="52">
        <f>IFERROR(VLOOKUP(Mixed[[#This Row],[TS ES Mi 10.06.23 Rang]],$X$7:$Y$102,2,0)*F$5,"")</f>
        <v>500</v>
      </c>
      <c r="G40" s="52" t="str">
        <f>IFERROR(VLOOKUP(Mixed[[#This Row],[TS BE Mi A 17.06.23 R]],$X$7:$Y$102,2,0)*G$5,"")</f>
        <v/>
      </c>
      <c r="H40" s="52" t="str">
        <f>IFERROR(VLOOKUP(Mixed[[#This Row],[TS BE Mi B 17.06.23 R]],$X$7:$Y$102,2,0)*H$5,"")</f>
        <v/>
      </c>
      <c r="I40" s="52" t="str">
        <f>IFERROR(VLOOKUP(Mixed[[#This Row],[TS BA Mi 13.08.23]],$X$7:$Y$102,2,0)*I$5,"")</f>
        <v/>
      </c>
      <c r="J40" s="52">
        <f>IFERROR(VLOOKUP(Mixed[[#This Row],[SM LT Mi 3.9.23 R]],$X$7:$Y$102,2,0)*J$5,"")</f>
        <v>600</v>
      </c>
      <c r="K40" s="52">
        <f>IFERROR(VLOOKUP(Mixed[[#This Row],[SM LT Mi 3.9.23 R]],$X$7:$Y$102,2,0)*K$5,"")</f>
        <v>30</v>
      </c>
      <c r="L40" s="52" t="str">
        <f>IFERROR(VLOOKUP(Mixed[[#This Row],[TS SH Mi 14.1.24 R]],$X$7:$Y$102,2,0)*L$5,"")</f>
        <v/>
      </c>
      <c r="M40" s="63"/>
      <c r="N40" s="63">
        <v>5</v>
      </c>
      <c r="O40" s="63"/>
      <c r="P40" s="63"/>
      <c r="Q40" s="63"/>
      <c r="R40" s="63">
        <v>11</v>
      </c>
      <c r="S40" s="63"/>
      <c r="T40" s="63"/>
      <c r="X40" s="25">
        <v>33</v>
      </c>
      <c r="Y40" s="25">
        <v>100</v>
      </c>
    </row>
    <row r="41" spans="1:27">
      <c r="A41">
        <f>RANK(D41,$D$7:$D$368,0)</f>
        <v>35</v>
      </c>
      <c r="B41" t="s">
        <v>599</v>
      </c>
      <c r="C41" t="s">
        <v>6</v>
      </c>
      <c r="D41" s="52">
        <f>SUM(E41:L41)</f>
        <v>1090</v>
      </c>
      <c r="E41" s="52" t="str">
        <f>IFERROR(VLOOKUP(Mixed[[#This Row],[TS ZH Mi 26.03.23 Rang]],$X$7:$Y$102,2,0)*E$5,"")</f>
        <v/>
      </c>
      <c r="F41" s="52" t="str">
        <f>IFERROR(VLOOKUP(Mixed[[#This Row],[TS ES Mi 10.06.23 Rang]],$X$7:$Y$102,2,0)*F$5,"")</f>
        <v/>
      </c>
      <c r="G41" s="52">
        <f>IFERROR(VLOOKUP(Mixed[[#This Row],[TS BE Mi A 17.06.23 R]],$X$7:$Y$102,2,0)*G$5,"")</f>
        <v>125</v>
      </c>
      <c r="H41" s="52" t="str">
        <f>IFERROR(VLOOKUP(Mixed[[#This Row],[TS BE Mi B 17.06.23 R]],$X$7:$Y$102,2,0)*H$5,"")</f>
        <v/>
      </c>
      <c r="I41" s="52">
        <f>IFERROR(VLOOKUP(Mixed[[#This Row],[TS BA Mi 13.08.23]],$X$7:$Y$102,2,0)*I$5,"")</f>
        <v>500</v>
      </c>
      <c r="J41" s="52">
        <f>IFERROR(VLOOKUP(Mixed[[#This Row],[SM LT Mi 3.9.23 R]],$X$7:$Y$102,2,0)*J$5,"")</f>
        <v>300</v>
      </c>
      <c r="K41" s="52">
        <f>IFERROR(VLOOKUP(Mixed[[#This Row],[SM LT Mi 3.9.23 R]],$X$7:$Y$102,2,0)*K$5,"")</f>
        <v>15</v>
      </c>
      <c r="L41" s="52">
        <f>IFERROR(VLOOKUP(Mixed[[#This Row],[TS SH Mi 14.1.24 R]],$X$7:$Y$102,2,0)*L$5,"")</f>
        <v>150</v>
      </c>
      <c r="M41" s="63"/>
      <c r="N41" s="63"/>
      <c r="O41" s="63">
        <v>27</v>
      </c>
      <c r="P41" s="63"/>
      <c r="Q41" s="63">
        <v>5</v>
      </c>
      <c r="R41" s="63">
        <v>21</v>
      </c>
      <c r="S41" s="63"/>
      <c r="T41" s="63">
        <v>21</v>
      </c>
      <c r="X41" s="25">
        <v>34</v>
      </c>
      <c r="Y41" s="25">
        <v>100</v>
      </c>
    </row>
    <row r="42" spans="1:27">
      <c r="A42">
        <f>RANK(D42,$D$7:$D$368,0)</f>
        <v>36</v>
      </c>
      <c r="B42" s="2" t="s">
        <v>145</v>
      </c>
      <c r="C42" s="1" t="s">
        <v>0</v>
      </c>
      <c r="D42" s="52">
        <f>SUM(E42:L42)</f>
        <v>1040</v>
      </c>
      <c r="E42" s="52">
        <f>IFERROR(VLOOKUP(Mixed[[#This Row],[TS ZH Mi 26.03.23 Rang]],$X$7:$Y$102,2,0)*E$5,"")</f>
        <v>500</v>
      </c>
      <c r="F42" s="52" t="str">
        <f>IFERROR(VLOOKUP(Mixed[[#This Row],[TS ES Mi 10.06.23 Rang]],$X$7:$Y$102,2,0)*F$5,"")</f>
        <v/>
      </c>
      <c r="G42" s="52">
        <f>IFERROR(VLOOKUP(Mixed[[#This Row],[TS BE Mi A 17.06.23 R]],$X$7:$Y$102,2,0)*G$5,"")</f>
        <v>225</v>
      </c>
      <c r="H42" s="52" t="str">
        <f>IFERROR(VLOOKUP(Mixed[[#This Row],[TS BE Mi B 17.06.23 R]],$X$7:$Y$102,2,0)*H$5,"")</f>
        <v/>
      </c>
      <c r="I42" s="52" t="str">
        <f>IFERROR(VLOOKUP(Mixed[[#This Row],[TS BA Mi 13.08.23]],$X$7:$Y$102,2,0)*I$5,"")</f>
        <v/>
      </c>
      <c r="J42" s="52">
        <f>IFERROR(VLOOKUP(Mixed[[#This Row],[SM LT Mi 3.9.23 R]],$X$7:$Y$102,2,0)*J$5,"")</f>
        <v>300</v>
      </c>
      <c r="K42" s="52">
        <f>IFERROR(VLOOKUP(Mixed[[#This Row],[SM LT Mi 3.9.23 R]],$X$7:$Y$102,2,0)*K$5,"")</f>
        <v>15</v>
      </c>
      <c r="L42" s="52" t="str">
        <f>IFERROR(VLOOKUP(Mixed[[#This Row],[TS SH Mi 14.1.24 R]],$X$7:$Y$102,2,0)*L$5,"")</f>
        <v/>
      </c>
      <c r="M42" s="63">
        <v>6</v>
      </c>
      <c r="N42" s="63"/>
      <c r="O42" s="63">
        <v>15</v>
      </c>
      <c r="P42" s="63"/>
      <c r="Q42" s="63"/>
      <c r="R42" s="63">
        <v>18</v>
      </c>
      <c r="S42" s="63"/>
      <c r="T42" s="63"/>
      <c r="X42" s="25">
        <v>35</v>
      </c>
      <c r="Y42" s="25">
        <v>100</v>
      </c>
    </row>
    <row r="43" spans="1:27">
      <c r="A43">
        <f>RANK(D43,$D$7:$D$368,0)</f>
        <v>37</v>
      </c>
      <c r="B43" t="s">
        <v>722</v>
      </c>
      <c r="C43" t="s">
        <v>17</v>
      </c>
      <c r="D43" s="52">
        <f>SUM(E43:L43)</f>
        <v>1000</v>
      </c>
      <c r="E43" s="52" t="str">
        <f>IFERROR(VLOOKUP(Mixed[[#This Row],[TS ZH Mi 26.03.23 Rang]],$X$7:$Y$102,2,0)*E$5,"")</f>
        <v/>
      </c>
      <c r="F43" s="52" t="str">
        <f>IFERROR(VLOOKUP(Mixed[[#This Row],[TS ES Mi 10.06.23 Rang]],$X$7:$Y$102,2,0)*F$5,"")</f>
        <v/>
      </c>
      <c r="G43" s="52">
        <f>IFERROR(VLOOKUP(Mixed[[#This Row],[TS BE Mi A 17.06.23 R]],$X$7:$Y$102,2,0)*G$5,"")</f>
        <v>1000</v>
      </c>
      <c r="H43" s="52" t="str">
        <f>IFERROR(VLOOKUP(Mixed[[#This Row],[TS BE Mi B 17.06.23 R]],$X$7:$Y$102,2,0)*H$5,"")</f>
        <v/>
      </c>
      <c r="I43" s="52" t="str">
        <f>IFERROR(VLOOKUP(Mixed[[#This Row],[TS BA Mi 13.08.23]],$X$7:$Y$102,2,0)*I$5,"")</f>
        <v/>
      </c>
      <c r="J43" s="52" t="str">
        <f>IFERROR(VLOOKUP(Mixed[[#This Row],[SM LT Mi 3.9.23 R]],$X$7:$Y$102,2,0)*J$5,"")</f>
        <v/>
      </c>
      <c r="K43" s="52" t="str">
        <f>IFERROR(VLOOKUP(Mixed[[#This Row],[SM LT Mi 3.9.23 R]],$X$7:$Y$102,2,0)*K$5,"")</f>
        <v/>
      </c>
      <c r="L43" s="52" t="str">
        <f>IFERROR(VLOOKUP(Mixed[[#This Row],[TS SH Mi 14.1.24 R]],$X$7:$Y$102,2,0)*L$5,"")</f>
        <v/>
      </c>
      <c r="M43" s="63"/>
      <c r="N43" s="63"/>
      <c r="O43" s="63">
        <v>1</v>
      </c>
      <c r="P43" s="63"/>
      <c r="Q43" s="63"/>
      <c r="R43" s="63"/>
      <c r="S43" s="63"/>
      <c r="T43" s="63"/>
      <c r="X43" s="25">
        <v>36</v>
      </c>
      <c r="Y43" s="25">
        <v>100</v>
      </c>
    </row>
    <row r="44" spans="1:27">
      <c r="A44">
        <f>RANK(D44,$D$7:$D$368,0)</f>
        <v>38</v>
      </c>
      <c r="B44" s="57" t="s">
        <v>157</v>
      </c>
      <c r="C44" s="1" t="s">
        <v>9</v>
      </c>
      <c r="D44" s="52">
        <f>SUM(E44:L44)</f>
        <v>972.5</v>
      </c>
      <c r="E44" s="52" t="str">
        <f>IFERROR(VLOOKUP(Mixed[[#This Row],[TS ZH Mi 26.03.23 Rang]],$X$7:$Y$102,2,0)*E$5,"")</f>
        <v/>
      </c>
      <c r="F44" s="52" t="str">
        <f>IFERROR(VLOOKUP(Mixed[[#This Row],[TS ES Mi 10.06.23 Rang]],$X$7:$Y$102,2,0)*F$5,"")</f>
        <v/>
      </c>
      <c r="G44" s="52" t="str">
        <f>IFERROR(VLOOKUP(Mixed[[#This Row],[TS BE Mi A 17.06.23 R]],$X$7:$Y$102,2,0)*G$5,"")</f>
        <v/>
      </c>
      <c r="H44" s="52" t="str">
        <f>IFERROR(VLOOKUP(Mixed[[#This Row],[TS BE Mi B 17.06.23 R]],$X$7:$Y$102,2,0)*H$5,"")</f>
        <v/>
      </c>
      <c r="I44" s="52" t="str">
        <f>IFERROR(VLOOKUP(Mixed[[#This Row],[TS BA Mi 13.08.23]],$X$7:$Y$102,2,0)*I$5,"")</f>
        <v/>
      </c>
      <c r="J44" s="52">
        <f>IFERROR(VLOOKUP(Mixed[[#This Row],[SM LT Mi 3.9.23 R]],$X$7:$Y$102,2,0)*J$5,"")</f>
        <v>450</v>
      </c>
      <c r="K44" s="52">
        <f>IFERROR(VLOOKUP(Mixed[[#This Row],[SM LT Mi 3.9.23 R]],$X$7:$Y$102,2,0)*K$5,"")</f>
        <v>22.5</v>
      </c>
      <c r="L44" s="52">
        <f>IFERROR(VLOOKUP(Mixed[[#This Row],[TS SH Mi 14.1.24 R]],$X$7:$Y$102,2,0)*L$5,"")</f>
        <v>500</v>
      </c>
      <c r="M44" s="103"/>
      <c r="N44" s="103"/>
      <c r="O44" s="103"/>
      <c r="P44" s="103"/>
      <c r="Q44" s="103"/>
      <c r="R44" s="103">
        <v>13</v>
      </c>
      <c r="S44" s="103"/>
      <c r="T44" s="103">
        <v>5</v>
      </c>
      <c r="X44" s="25">
        <v>37</v>
      </c>
      <c r="Y44" s="25">
        <v>100</v>
      </c>
    </row>
    <row r="45" spans="1:27">
      <c r="A45">
        <f>RANK(D45,$D$7:$D$368,0)</f>
        <v>39</v>
      </c>
      <c r="B45" t="s">
        <v>458</v>
      </c>
      <c r="C45" t="s">
        <v>6</v>
      </c>
      <c r="D45" s="52">
        <f>SUM(E45:L45)</f>
        <v>950</v>
      </c>
      <c r="E45" s="52" t="str">
        <f>IFERROR(VLOOKUP(Mixed[[#This Row],[TS ZH Mi 26.03.23 Rang]],$X$7:$Y$102,2,0)*E$5,"")</f>
        <v/>
      </c>
      <c r="F45" s="52" t="str">
        <f>IFERROR(VLOOKUP(Mixed[[#This Row],[TS ES Mi 10.06.23 Rang]],$X$7:$Y$102,2,0)*F$5,"")</f>
        <v/>
      </c>
      <c r="G45" s="52">
        <f>IFERROR(VLOOKUP(Mixed[[#This Row],[TS BE Mi A 17.06.23 R]],$X$7:$Y$102,2,0)*G$5,"")</f>
        <v>800</v>
      </c>
      <c r="H45" s="52" t="str">
        <f>IFERROR(VLOOKUP(Mixed[[#This Row],[TS BE Mi B 17.06.23 R]],$X$7:$Y$102,2,0)*H$5,"")</f>
        <v/>
      </c>
      <c r="I45" s="52" t="str">
        <f>IFERROR(VLOOKUP(Mixed[[#This Row],[TS BA Mi 13.08.23]],$X$7:$Y$102,2,0)*I$5,"")</f>
        <v/>
      </c>
      <c r="J45" s="52" t="str">
        <f>IFERROR(VLOOKUP(Mixed[[#This Row],[SM LT Mi 3.9.23 R]],$X$7:$Y$102,2,0)*J$5,"")</f>
        <v/>
      </c>
      <c r="K45" s="52" t="str">
        <f>IFERROR(VLOOKUP(Mixed[[#This Row],[SM LT Mi 3.9.23 R]],$X$7:$Y$102,2,0)*K$5,"")</f>
        <v/>
      </c>
      <c r="L45" s="52">
        <f>IFERROR(VLOOKUP(Mixed[[#This Row],[TS SH Mi 14.1.24 R]],$X$7:$Y$102,2,0)*L$5,"")</f>
        <v>150</v>
      </c>
      <c r="M45" s="63"/>
      <c r="N45" s="63"/>
      <c r="O45" s="63">
        <v>3</v>
      </c>
      <c r="P45" s="63"/>
      <c r="Q45" s="63"/>
      <c r="R45" s="63"/>
      <c r="S45" s="63">
        <v>2</v>
      </c>
      <c r="T45" s="63">
        <v>19</v>
      </c>
      <c r="X45" s="25">
        <v>38</v>
      </c>
      <c r="Y45" s="25">
        <v>100</v>
      </c>
    </row>
    <row r="46" spans="1:27">
      <c r="A46">
        <f>RANK(D46,$D$7:$D$368,0)</f>
        <v>40</v>
      </c>
      <c r="B46" s="4" t="s">
        <v>50</v>
      </c>
      <c r="C46" s="1" t="s">
        <v>9</v>
      </c>
      <c r="D46" s="52">
        <f>SUM(E46:L46)</f>
        <v>915</v>
      </c>
      <c r="E46" s="52">
        <f>IFERROR(VLOOKUP(Mixed[[#This Row],[TS ZH Mi 26.03.23 Rang]],$X$7:$Y$102,2,0)*E$5,"")</f>
        <v>300</v>
      </c>
      <c r="F46" s="52">
        <f>IFERROR(VLOOKUP(Mixed[[#This Row],[TS ES Mi 10.06.23 Rang]],$X$7:$Y$102,2,0)*F$5,"")</f>
        <v>300</v>
      </c>
      <c r="G46" s="52" t="str">
        <f>IFERROR(VLOOKUP(Mixed[[#This Row],[TS BE Mi A 17.06.23 R]],$X$7:$Y$102,2,0)*G$5,"")</f>
        <v/>
      </c>
      <c r="H46" s="52" t="str">
        <f>IFERROR(VLOOKUP(Mixed[[#This Row],[TS BE Mi B 17.06.23 R]],$X$7:$Y$102,2,0)*H$5,"")</f>
        <v/>
      </c>
      <c r="I46" s="52" t="str">
        <f>IFERROR(VLOOKUP(Mixed[[#This Row],[TS BA Mi 13.08.23]],$X$7:$Y$102,2,0)*I$5,"")</f>
        <v/>
      </c>
      <c r="J46" s="52">
        <f>IFERROR(VLOOKUP(Mixed[[#This Row],[SM LT Mi 3.9.23 R]],$X$7:$Y$102,2,0)*J$5,"")</f>
        <v>300</v>
      </c>
      <c r="K46" s="52">
        <f>IFERROR(VLOOKUP(Mixed[[#This Row],[SM LT Mi 3.9.23 R]],$X$7:$Y$102,2,0)*K$5,"")</f>
        <v>15</v>
      </c>
      <c r="L46" s="52" t="str">
        <f>IFERROR(VLOOKUP(Mixed[[#This Row],[TS SH Mi 14.1.24 R]],$X$7:$Y$102,2,0)*L$5,"")</f>
        <v/>
      </c>
      <c r="M46" s="63">
        <v>10</v>
      </c>
      <c r="N46" s="63">
        <v>11</v>
      </c>
      <c r="O46" s="63"/>
      <c r="P46" s="63"/>
      <c r="Q46" s="63"/>
      <c r="R46" s="63">
        <v>24</v>
      </c>
      <c r="S46" s="63"/>
      <c r="T46" s="63"/>
      <c r="X46" s="25">
        <v>39</v>
      </c>
      <c r="Y46" s="25">
        <v>100</v>
      </c>
    </row>
    <row r="47" spans="1:27">
      <c r="A47">
        <f>RANK(D47,$D$7:$D$368,0)</f>
        <v>41</v>
      </c>
      <c r="B47" s="4" t="s">
        <v>63</v>
      </c>
      <c r="C47" t="s">
        <v>635</v>
      </c>
      <c r="D47" s="52">
        <f>SUM(E47:L47)</f>
        <v>912.5</v>
      </c>
      <c r="E47" s="52">
        <f>IFERROR(VLOOKUP(Mixed[[#This Row],[TS ZH Mi 26.03.23 Rang]],$X$7:$Y$102,2,0)*E$5,"")</f>
        <v>225</v>
      </c>
      <c r="F47" s="52">
        <f>IFERROR(VLOOKUP(Mixed[[#This Row],[TS ES Mi 10.06.23 Rang]],$X$7:$Y$102,2,0)*F$5,"")</f>
        <v>300</v>
      </c>
      <c r="G47" s="52">
        <f>IFERROR(VLOOKUP(Mixed[[#This Row],[TS BE Mi A 17.06.23 R]],$X$7:$Y$102,2,0)*G$5,"")</f>
        <v>125</v>
      </c>
      <c r="H47" s="52" t="str">
        <f>IFERROR(VLOOKUP(Mixed[[#This Row],[TS BE Mi B 17.06.23 R]],$X$7:$Y$102,2,0)*H$5,"")</f>
        <v/>
      </c>
      <c r="I47" s="52" t="str">
        <f>IFERROR(VLOOKUP(Mixed[[#This Row],[TS BA Mi 13.08.23]],$X$7:$Y$102,2,0)*I$5,"")</f>
        <v/>
      </c>
      <c r="J47" s="52">
        <f>IFERROR(VLOOKUP(Mixed[[#This Row],[SM LT Mi 3.9.23 R]],$X$7:$Y$102,2,0)*J$5,"")</f>
        <v>250</v>
      </c>
      <c r="K47" s="52">
        <f>IFERROR(VLOOKUP(Mixed[[#This Row],[SM LT Mi 3.9.23 R]],$X$7:$Y$102,2,0)*K$5,"")</f>
        <v>12.5</v>
      </c>
      <c r="L47" s="52" t="str">
        <f>IFERROR(VLOOKUP(Mixed[[#This Row],[TS SH Mi 14.1.24 R]],$X$7:$Y$102,2,0)*L$5,"")</f>
        <v/>
      </c>
      <c r="M47" s="63">
        <v>16</v>
      </c>
      <c r="N47" s="63">
        <v>9</v>
      </c>
      <c r="O47" s="63">
        <v>27</v>
      </c>
      <c r="P47" s="63"/>
      <c r="Q47" s="63"/>
      <c r="R47" s="63">
        <v>31</v>
      </c>
      <c r="S47" s="63"/>
      <c r="T47" s="63"/>
      <c r="X47" s="25">
        <v>40</v>
      </c>
      <c r="Y47" s="25">
        <v>100</v>
      </c>
    </row>
    <row r="48" spans="1:27">
      <c r="A48">
        <f>RANK(D48,$D$7:$D$368,0)</f>
        <v>41</v>
      </c>
      <c r="B48" s="4" t="s">
        <v>584</v>
      </c>
      <c r="C48" s="1" t="s">
        <v>9</v>
      </c>
      <c r="D48" s="52">
        <f>SUM(E48:L48)</f>
        <v>912.5</v>
      </c>
      <c r="E48" s="52">
        <f>IFERROR(VLOOKUP(Mixed[[#This Row],[TS ZH Mi 26.03.23 Rang]],$X$7:$Y$102,2,0)*E$5,"")</f>
        <v>225</v>
      </c>
      <c r="F48" s="52">
        <f>IFERROR(VLOOKUP(Mixed[[#This Row],[TS ES Mi 10.06.23 Rang]],$X$7:$Y$102,2,0)*F$5,"")</f>
        <v>300</v>
      </c>
      <c r="G48" s="52" t="str">
        <f>IFERROR(VLOOKUP(Mixed[[#This Row],[TS BE Mi A 17.06.23 R]],$X$7:$Y$102,2,0)*G$5,"")</f>
        <v/>
      </c>
      <c r="H48" s="52" t="str">
        <f>IFERROR(VLOOKUP(Mixed[[#This Row],[TS BE Mi B 17.06.23 R]],$X$7:$Y$102,2,0)*H$5,"")</f>
        <v/>
      </c>
      <c r="I48" s="52" t="str">
        <f>IFERROR(VLOOKUP(Mixed[[#This Row],[TS BA Mi 13.08.23]],$X$7:$Y$102,2,0)*I$5,"")</f>
        <v/>
      </c>
      <c r="J48" s="52">
        <f>IFERROR(VLOOKUP(Mixed[[#This Row],[SM LT Mi 3.9.23 R]],$X$7:$Y$102,2,0)*J$5,"")</f>
        <v>250</v>
      </c>
      <c r="K48" s="52">
        <f>IFERROR(VLOOKUP(Mixed[[#This Row],[SM LT Mi 3.9.23 R]],$X$7:$Y$102,2,0)*K$5,"")</f>
        <v>12.5</v>
      </c>
      <c r="L48" s="52">
        <f>IFERROR(VLOOKUP(Mixed[[#This Row],[TS SH Mi 14.1.24 R]],$X$7:$Y$102,2,0)*L$5,"")</f>
        <v>125</v>
      </c>
      <c r="M48" s="63">
        <v>14</v>
      </c>
      <c r="N48" s="63">
        <v>10</v>
      </c>
      <c r="O48" s="63"/>
      <c r="P48" s="63"/>
      <c r="Q48" s="63"/>
      <c r="R48" s="63">
        <v>32</v>
      </c>
      <c r="S48" s="63"/>
      <c r="T48" s="63">
        <v>25</v>
      </c>
      <c r="X48" s="25">
        <v>41</v>
      </c>
      <c r="Y48" s="25">
        <v>75</v>
      </c>
    </row>
    <row r="49" spans="1:27">
      <c r="A49">
        <f>RANK(D49,$D$7:$D$368,0)</f>
        <v>41</v>
      </c>
      <c r="B49" s="4" t="s">
        <v>762</v>
      </c>
      <c r="C49" s="1" t="s">
        <v>9</v>
      </c>
      <c r="D49" s="52">
        <f>SUM(E49:L49)</f>
        <v>912.5</v>
      </c>
      <c r="E49" s="52">
        <f>IFERROR(VLOOKUP(Mixed[[#This Row],[TS ZH Mi 26.03.23 Rang]],$X$7:$Y$102,2,0)*E$5,"")</f>
        <v>225</v>
      </c>
      <c r="F49" s="52">
        <f>IFERROR(VLOOKUP(Mixed[[#This Row],[TS ES Mi 10.06.23 Rang]],$X$7:$Y$102,2,0)*F$5,"")</f>
        <v>300</v>
      </c>
      <c r="G49" s="52" t="str">
        <f>IFERROR(VLOOKUP(Mixed[[#This Row],[TS BE Mi A 17.06.23 R]],$X$7:$Y$102,2,0)*G$5,"")</f>
        <v/>
      </c>
      <c r="H49" s="52" t="str">
        <f>IFERROR(VLOOKUP(Mixed[[#This Row],[TS BE Mi B 17.06.23 R]],$X$7:$Y$102,2,0)*H$5,"")</f>
        <v/>
      </c>
      <c r="I49" s="52" t="str">
        <f>IFERROR(VLOOKUP(Mixed[[#This Row],[TS BA Mi 13.08.23]],$X$7:$Y$102,2,0)*I$5,"")</f>
        <v/>
      </c>
      <c r="J49" s="52">
        <f>IFERROR(VLOOKUP(Mixed[[#This Row],[SM LT Mi 3.9.23 R]],$X$7:$Y$102,2,0)*J$5,"")</f>
        <v>250</v>
      </c>
      <c r="K49" s="52">
        <f>IFERROR(VLOOKUP(Mixed[[#This Row],[SM LT Mi 3.9.23 R]],$X$7:$Y$102,2,0)*K$5,"")</f>
        <v>12.5</v>
      </c>
      <c r="L49" s="52">
        <f>IFERROR(VLOOKUP(Mixed[[#This Row],[TS SH Mi 14.1.24 R]],$X$7:$Y$102,2,0)*L$5,"")</f>
        <v>125</v>
      </c>
      <c r="M49" s="63">
        <v>14</v>
      </c>
      <c r="N49" s="63">
        <v>10</v>
      </c>
      <c r="O49" s="63"/>
      <c r="P49" s="63"/>
      <c r="Q49" s="63"/>
      <c r="R49" s="63">
        <v>32</v>
      </c>
      <c r="S49" s="63"/>
      <c r="T49" s="63">
        <v>25</v>
      </c>
      <c r="X49" s="85">
        <v>42</v>
      </c>
      <c r="Y49" s="25">
        <v>75</v>
      </c>
    </row>
    <row r="50" spans="1:27">
      <c r="A50">
        <f>RANK(D50,$D$7:$D$368,0)</f>
        <v>44</v>
      </c>
      <c r="B50" s="151" t="s">
        <v>683</v>
      </c>
      <c r="C50" t="s">
        <v>17</v>
      </c>
      <c r="D50" s="52">
        <f>SUM(E50:L50)</f>
        <v>900</v>
      </c>
      <c r="E50" s="52" t="str">
        <f>IFERROR(VLOOKUP(Mixed[[#This Row],[TS ZH Mi 26.03.23 Rang]],$X$7:$Y$102,2,0)*E$5,"")</f>
        <v/>
      </c>
      <c r="F50" s="52" t="str">
        <f>IFERROR(VLOOKUP(Mixed[[#This Row],[TS ES Mi 10.06.23 Rang]],$X$7:$Y$102,2,0)*F$5,"")</f>
        <v/>
      </c>
      <c r="G50" s="52" t="str">
        <f>IFERROR(VLOOKUP(Mixed[[#This Row],[TS BE Mi A 17.06.23 R]],$X$7:$Y$102,2,0)*G$5,"")</f>
        <v/>
      </c>
      <c r="H50" s="52" t="str">
        <f>IFERROR(VLOOKUP(Mixed[[#This Row],[TS BE Mi B 17.06.23 R]],$X$7:$Y$102,2,0)*H$5,"")</f>
        <v/>
      </c>
      <c r="I50" s="52" t="str">
        <f>IFERROR(VLOOKUP(Mixed[[#This Row],[TS BA Mi 13.08.23]],$X$7:$Y$102,2,0)*I$5,"")</f>
        <v/>
      </c>
      <c r="J50" s="52" t="str">
        <f>IFERROR(VLOOKUP(Mixed[[#This Row],[SM LT Mi 3.9.23 R]],$X$7:$Y$102,2,0)*J$5,"")</f>
        <v/>
      </c>
      <c r="K50" s="52" t="str">
        <f>IFERROR(VLOOKUP(Mixed[[#This Row],[SM LT Mi 3.9.23 R]],$X$7:$Y$102,2,0)*K$5,"")</f>
        <v/>
      </c>
      <c r="L50" s="52">
        <f>IFERROR(VLOOKUP(Mixed[[#This Row],[TS SH Mi 14.1.24 R]],$X$7:$Y$102,2,0)*L$5,"")</f>
        <v>900</v>
      </c>
      <c r="M50" s="63"/>
      <c r="N50" s="63"/>
      <c r="O50" s="63"/>
      <c r="P50" s="63"/>
      <c r="Q50" s="63"/>
      <c r="R50" s="63"/>
      <c r="S50" s="63"/>
      <c r="T50" s="63">
        <v>2</v>
      </c>
      <c r="X50" s="85">
        <v>43</v>
      </c>
      <c r="Y50" s="25">
        <v>75</v>
      </c>
    </row>
    <row r="51" spans="1:27">
      <c r="A51">
        <f>RANK(D51,$D$7:$D$368,0)</f>
        <v>44</v>
      </c>
      <c r="B51" s="151" t="s">
        <v>682</v>
      </c>
      <c r="C51" t="s">
        <v>17</v>
      </c>
      <c r="D51" s="52">
        <f>SUM(E51:L51)</f>
        <v>900</v>
      </c>
      <c r="E51" s="52" t="str">
        <f>IFERROR(VLOOKUP(Mixed[[#This Row],[TS ZH Mi 26.03.23 Rang]],$X$7:$Y$102,2,0)*E$5,"")</f>
        <v/>
      </c>
      <c r="F51" s="52" t="str">
        <f>IFERROR(VLOOKUP(Mixed[[#This Row],[TS ES Mi 10.06.23 Rang]],$X$7:$Y$102,2,0)*F$5,"")</f>
        <v/>
      </c>
      <c r="G51" s="52" t="str">
        <f>IFERROR(VLOOKUP(Mixed[[#This Row],[TS BE Mi A 17.06.23 R]],$X$7:$Y$102,2,0)*G$5,"")</f>
        <v/>
      </c>
      <c r="H51" s="52" t="str">
        <f>IFERROR(VLOOKUP(Mixed[[#This Row],[TS BE Mi B 17.06.23 R]],$X$7:$Y$102,2,0)*H$5,"")</f>
        <v/>
      </c>
      <c r="I51" s="52" t="str">
        <f>IFERROR(VLOOKUP(Mixed[[#This Row],[TS BA Mi 13.08.23]],$X$7:$Y$102,2,0)*I$5,"")</f>
        <v/>
      </c>
      <c r="J51" s="52" t="str">
        <f>IFERROR(VLOOKUP(Mixed[[#This Row],[SM LT Mi 3.9.23 R]],$X$7:$Y$102,2,0)*J$5,"")</f>
        <v/>
      </c>
      <c r="K51" s="52" t="str">
        <f>IFERROR(VLOOKUP(Mixed[[#This Row],[SM LT Mi 3.9.23 R]],$X$7:$Y$102,2,0)*K$5,"")</f>
        <v/>
      </c>
      <c r="L51" s="52">
        <f>IFERROR(VLOOKUP(Mixed[[#This Row],[TS SH Mi 14.1.24 R]],$X$7:$Y$102,2,0)*L$5,"")</f>
        <v>900</v>
      </c>
      <c r="M51" s="63"/>
      <c r="N51" s="63"/>
      <c r="O51" s="63"/>
      <c r="P51" s="63"/>
      <c r="Q51" s="63"/>
      <c r="R51" s="63"/>
      <c r="S51" s="63"/>
      <c r="T51" s="63">
        <v>2</v>
      </c>
      <c r="X51" s="25">
        <v>44</v>
      </c>
      <c r="Y51" s="25">
        <v>75</v>
      </c>
    </row>
    <row r="52" spans="1:27">
      <c r="A52">
        <f>RANK(D52,$D$7:$D$368,0)</f>
        <v>46</v>
      </c>
      <c r="B52" t="s">
        <v>155</v>
      </c>
      <c r="C52" s="1" t="s">
        <v>0</v>
      </c>
      <c r="D52" s="52">
        <f>SUM(E52:L52)</f>
        <v>872.5</v>
      </c>
      <c r="E52" s="52" t="str">
        <f>IFERROR(VLOOKUP(Mixed[[#This Row],[TS ZH Mi 26.03.23 Rang]],$X$7:$Y$102,2,0)*E$5,"")</f>
        <v/>
      </c>
      <c r="F52" s="52" t="str">
        <f>IFERROR(VLOOKUP(Mixed[[#This Row],[TS ES Mi 10.06.23 Rang]],$X$7:$Y$102,2,0)*F$5,"")</f>
        <v/>
      </c>
      <c r="G52" s="52">
        <f>IFERROR(VLOOKUP(Mixed[[#This Row],[TS BE Mi A 17.06.23 R]],$X$7:$Y$102,2,0)*G$5,"")</f>
        <v>400</v>
      </c>
      <c r="H52" s="52" t="str">
        <f>IFERROR(VLOOKUP(Mixed[[#This Row],[TS BE Mi B 17.06.23 R]],$X$7:$Y$102,2,0)*H$5,"")</f>
        <v/>
      </c>
      <c r="I52" s="52" t="str">
        <f>IFERROR(VLOOKUP(Mixed[[#This Row],[TS BA Mi 13.08.23]],$X$7:$Y$102,2,0)*I$5,"")</f>
        <v/>
      </c>
      <c r="J52" s="52">
        <f>IFERROR(VLOOKUP(Mixed[[#This Row],[SM LT Mi 3.9.23 R]],$X$7:$Y$102,2,0)*J$5,"")</f>
        <v>450</v>
      </c>
      <c r="K52" s="52">
        <f>IFERROR(VLOOKUP(Mixed[[#This Row],[SM LT Mi 3.9.23 R]],$X$7:$Y$102,2,0)*K$5,"")</f>
        <v>22.5</v>
      </c>
      <c r="L52" s="52" t="str">
        <f>IFERROR(VLOOKUP(Mixed[[#This Row],[TS SH Mi 14.1.24 R]],$X$7:$Y$102,2,0)*L$5,"")</f>
        <v/>
      </c>
      <c r="M52" s="63"/>
      <c r="N52" s="63"/>
      <c r="O52" s="63">
        <v>8</v>
      </c>
      <c r="P52" s="63"/>
      <c r="Q52" s="63"/>
      <c r="R52" s="63">
        <v>16</v>
      </c>
      <c r="S52" s="63"/>
      <c r="T52" s="63"/>
      <c r="X52" s="25">
        <v>45</v>
      </c>
      <c r="Y52" s="25">
        <v>75</v>
      </c>
    </row>
    <row r="53" spans="1:27">
      <c r="A53">
        <f>RANK(D53,$D$7:$D$368,0)</f>
        <v>46</v>
      </c>
      <c r="B53" t="s">
        <v>18</v>
      </c>
      <c r="C53" s="1" t="s">
        <v>0</v>
      </c>
      <c r="D53" s="52">
        <f>SUM(E53:L53)</f>
        <v>872.5</v>
      </c>
      <c r="E53" s="52" t="str">
        <f>IFERROR(VLOOKUP(Mixed[[#This Row],[TS ZH Mi 26.03.23 Rang]],$X$7:$Y$102,2,0)*E$5,"")</f>
        <v/>
      </c>
      <c r="F53" s="52" t="str">
        <f>IFERROR(VLOOKUP(Mixed[[#This Row],[TS ES Mi 10.06.23 Rang]],$X$7:$Y$102,2,0)*F$5,"")</f>
        <v/>
      </c>
      <c r="G53" s="52">
        <f>IFERROR(VLOOKUP(Mixed[[#This Row],[TS BE Mi A 17.06.23 R]],$X$7:$Y$102,2,0)*G$5,"")</f>
        <v>400</v>
      </c>
      <c r="H53" s="52" t="str">
        <f>IFERROR(VLOOKUP(Mixed[[#This Row],[TS BE Mi B 17.06.23 R]],$X$7:$Y$102,2,0)*H$5,"")</f>
        <v/>
      </c>
      <c r="I53" s="52" t="str">
        <f>IFERROR(VLOOKUP(Mixed[[#This Row],[TS BA Mi 13.08.23]],$X$7:$Y$102,2,0)*I$5,"")</f>
        <v/>
      </c>
      <c r="J53" s="52">
        <f>IFERROR(VLOOKUP(Mixed[[#This Row],[SM LT Mi 3.9.23 R]],$X$7:$Y$102,2,0)*J$5,"")</f>
        <v>450</v>
      </c>
      <c r="K53" s="52">
        <f>IFERROR(VLOOKUP(Mixed[[#This Row],[SM LT Mi 3.9.23 R]],$X$7:$Y$102,2,0)*K$5,"")</f>
        <v>22.5</v>
      </c>
      <c r="L53" s="52" t="str">
        <f>IFERROR(VLOOKUP(Mixed[[#This Row],[TS SH Mi 14.1.24 R]],$X$7:$Y$102,2,0)*L$5,"")</f>
        <v/>
      </c>
      <c r="M53" s="63"/>
      <c r="N53" s="63"/>
      <c r="O53" s="63">
        <v>8</v>
      </c>
      <c r="P53" s="63"/>
      <c r="Q53" s="63"/>
      <c r="R53" s="63">
        <v>16</v>
      </c>
      <c r="S53" s="63"/>
      <c r="T53" s="63"/>
      <c r="X53" s="25">
        <v>46</v>
      </c>
      <c r="Y53" s="25">
        <v>75</v>
      </c>
    </row>
    <row r="54" spans="1:27">
      <c r="A54">
        <f>RANK(D54,$D$7:$D$368,0)</f>
        <v>48</v>
      </c>
      <c r="B54" t="s">
        <v>851</v>
      </c>
      <c r="D54" s="52">
        <f>SUM(E54:L54)</f>
        <v>862.5</v>
      </c>
      <c r="E54" s="52" t="str">
        <f>IFERROR(VLOOKUP(Mixed[[#This Row],[TS ZH Mi 26.03.23 Rang]],$X$7:$Y$102,2,0)*E$5,"")</f>
        <v/>
      </c>
      <c r="F54" s="52" t="str">
        <f>IFERROR(VLOOKUP(Mixed[[#This Row],[TS ES Mi 10.06.23 Rang]],$X$7:$Y$102,2,0)*F$5,"")</f>
        <v/>
      </c>
      <c r="G54" s="52">
        <f>IFERROR(VLOOKUP(Mixed[[#This Row],[TS BE Mi A 17.06.23 R]],$X$7:$Y$102,2,0)*G$5,"")</f>
        <v>150</v>
      </c>
      <c r="H54" s="52" t="str">
        <f>IFERROR(VLOOKUP(Mixed[[#This Row],[TS BE Mi B 17.06.23 R]],$X$7:$Y$102,2,0)*H$5,"")</f>
        <v/>
      </c>
      <c r="I54" s="52">
        <f>IFERROR(VLOOKUP(Mixed[[#This Row],[TS BA Mi 13.08.23]],$X$7:$Y$102,2,0)*I$5,"")</f>
        <v>300</v>
      </c>
      <c r="J54" s="52">
        <f>IFERROR(VLOOKUP(Mixed[[#This Row],[SM LT Mi 3.9.23 R]],$X$7:$Y$102,2,0)*J$5,"")</f>
        <v>250</v>
      </c>
      <c r="K54" s="52">
        <f>IFERROR(VLOOKUP(Mixed[[#This Row],[SM LT Mi 3.9.23 R]],$X$7:$Y$102,2,0)*K$5,"")</f>
        <v>12.5</v>
      </c>
      <c r="L54" s="52">
        <f>IFERROR(VLOOKUP(Mixed[[#This Row],[TS SH Mi 14.1.24 R]],$X$7:$Y$102,2,0)*L$5,"")</f>
        <v>150</v>
      </c>
      <c r="M54" s="63"/>
      <c r="N54" s="63"/>
      <c r="O54" s="63">
        <v>23</v>
      </c>
      <c r="P54" s="63"/>
      <c r="Q54" s="63">
        <v>10</v>
      </c>
      <c r="R54" s="63">
        <v>27</v>
      </c>
      <c r="S54" s="63"/>
      <c r="T54" s="63">
        <v>22</v>
      </c>
      <c r="X54" s="25">
        <v>47</v>
      </c>
      <c r="Y54" s="25">
        <v>75</v>
      </c>
    </row>
    <row r="55" spans="1:27">
      <c r="A55">
        <f>RANK(D55,$D$7:$D$368,0)</f>
        <v>49</v>
      </c>
      <c r="B55" s="7" t="s">
        <v>311</v>
      </c>
      <c r="C55" t="s">
        <v>17</v>
      </c>
      <c r="D55" s="52">
        <f>SUM(E55:L55)</f>
        <v>800</v>
      </c>
      <c r="E55" s="52" t="str">
        <f>IFERROR(VLOOKUP(Mixed[[#This Row],[TS ZH Mi 26.03.23 Rang]],$X$7:$Y$102,2,0)*E$5,"")</f>
        <v/>
      </c>
      <c r="F55" s="52" t="str">
        <f>IFERROR(VLOOKUP(Mixed[[#This Row],[TS ES Mi 10.06.23 Rang]],$X$7:$Y$102,2,0)*F$5,"")</f>
        <v/>
      </c>
      <c r="G55" s="52" t="str">
        <f>IFERROR(VLOOKUP(Mixed[[#This Row],[TS BE Mi A 17.06.23 R]],$X$7:$Y$102,2,0)*G$5,"")</f>
        <v/>
      </c>
      <c r="H55" s="52" t="str">
        <f>IFERROR(VLOOKUP(Mixed[[#This Row],[TS BE Mi B 17.06.23 R]],$X$7:$Y$102,2,0)*H$5,"")</f>
        <v/>
      </c>
      <c r="I55" s="52">
        <f>IFERROR(VLOOKUP(Mixed[[#This Row],[TS BA Mi 13.08.23]],$X$7:$Y$102,2,0)*I$5,"")</f>
        <v>800</v>
      </c>
      <c r="J55" s="52" t="str">
        <f>IFERROR(VLOOKUP(Mixed[[#This Row],[SM LT Mi 3.9.23 R]],$X$7:$Y$102,2,0)*J$5,"")</f>
        <v/>
      </c>
      <c r="K55" s="52" t="str">
        <f>IFERROR(VLOOKUP(Mixed[[#This Row],[SM LT Mi 3.9.23 R]],$X$7:$Y$102,2,0)*K$5,"")</f>
        <v/>
      </c>
      <c r="L55" s="52" t="str">
        <f>IFERROR(VLOOKUP(Mixed[[#This Row],[TS SH Mi 14.1.24 R]],$X$7:$Y$102,2,0)*L$5,"")</f>
        <v/>
      </c>
      <c r="M55" s="63"/>
      <c r="N55" s="63"/>
      <c r="O55" s="63"/>
      <c r="P55" s="63"/>
      <c r="Q55" s="63">
        <v>3</v>
      </c>
      <c r="R55" s="63"/>
      <c r="S55" s="63"/>
      <c r="T55" s="63"/>
      <c r="X55" s="25">
        <v>48</v>
      </c>
      <c r="Y55" s="25">
        <v>75</v>
      </c>
    </row>
    <row r="56" spans="1:27">
      <c r="A56">
        <f>RANK(D56,$D$7:$D$368,0)</f>
        <v>49</v>
      </c>
      <c r="B56" s="1" t="s">
        <v>312</v>
      </c>
      <c r="C56" s="1" t="s">
        <v>17</v>
      </c>
      <c r="D56" s="52">
        <f>SUM(E56:L56)</f>
        <v>800</v>
      </c>
      <c r="E56" s="52" t="str">
        <f>IFERROR(VLOOKUP(Mixed[[#This Row],[TS ZH Mi 26.03.23 Rang]],$X$7:$Y$102,2,0)*E$5,"")</f>
        <v/>
      </c>
      <c r="F56" s="52" t="str">
        <f>IFERROR(VLOOKUP(Mixed[[#This Row],[TS ES Mi 10.06.23 Rang]],$X$7:$Y$102,2,0)*F$5,"")</f>
        <v/>
      </c>
      <c r="G56" s="52" t="str">
        <f>IFERROR(VLOOKUP(Mixed[[#This Row],[TS BE Mi A 17.06.23 R]],$X$7:$Y$102,2,0)*G$5,"")</f>
        <v/>
      </c>
      <c r="H56" s="52" t="str">
        <f>IFERROR(VLOOKUP(Mixed[[#This Row],[TS BE Mi B 17.06.23 R]],$X$7:$Y$102,2,0)*H$5,"")</f>
        <v/>
      </c>
      <c r="I56" s="52">
        <f>IFERROR(VLOOKUP(Mixed[[#This Row],[TS BA Mi 13.08.23]],$X$7:$Y$102,2,0)*I$5,"")</f>
        <v>800</v>
      </c>
      <c r="J56" s="52" t="str">
        <f>IFERROR(VLOOKUP(Mixed[[#This Row],[SM LT Mi 3.9.23 R]],$X$7:$Y$102,2,0)*J$5,"")</f>
        <v/>
      </c>
      <c r="K56" s="52" t="str">
        <f>IFERROR(VLOOKUP(Mixed[[#This Row],[SM LT Mi 3.9.23 R]],$X$7:$Y$102,2,0)*K$5,"")</f>
        <v/>
      </c>
      <c r="L56" s="52" t="str">
        <f>IFERROR(VLOOKUP(Mixed[[#This Row],[TS SH Mi 14.1.24 R]],$X$7:$Y$102,2,0)*L$5,"")</f>
        <v/>
      </c>
      <c r="M56" s="63"/>
      <c r="N56" s="63"/>
      <c r="O56" s="63"/>
      <c r="P56" s="63"/>
      <c r="Q56" s="63">
        <v>3</v>
      </c>
      <c r="R56" s="63"/>
      <c r="S56" s="63"/>
      <c r="T56" s="63"/>
      <c r="X56" s="25">
        <v>49</v>
      </c>
      <c r="Y56" s="25">
        <v>50</v>
      </c>
    </row>
    <row r="57" spans="1:27">
      <c r="A57">
        <f>RANK(D57,$D$7:$D$368,0)</f>
        <v>49</v>
      </c>
      <c r="B57" s="130" t="s">
        <v>307</v>
      </c>
      <c r="C57" s="1" t="s">
        <v>17</v>
      </c>
      <c r="D57" s="52">
        <f>SUM(E57:L57)</f>
        <v>800</v>
      </c>
      <c r="E57" s="52" t="str">
        <f>IFERROR(VLOOKUP(Mixed[[#This Row],[TS ZH Mi 26.03.23 Rang]],$X$7:$Y$102,2,0)*E$5,"")</f>
        <v/>
      </c>
      <c r="F57" s="52" t="str">
        <f>IFERROR(VLOOKUP(Mixed[[#This Row],[TS ES Mi 10.06.23 Rang]],$X$7:$Y$102,2,0)*F$5,"")</f>
        <v/>
      </c>
      <c r="G57" s="52">
        <f>IFERROR(VLOOKUP(Mixed[[#This Row],[TS BE Mi A 17.06.23 R]],$X$7:$Y$102,2,0)*G$5,"")</f>
        <v>300</v>
      </c>
      <c r="H57" s="52" t="str">
        <f>IFERROR(VLOOKUP(Mixed[[#This Row],[TS BE Mi B 17.06.23 R]],$X$7:$Y$102,2,0)*H$5,"")</f>
        <v/>
      </c>
      <c r="I57" s="52">
        <f>IFERROR(VLOOKUP(Mixed[[#This Row],[TS BA Mi 13.08.23]],$X$7:$Y$102,2,0)*I$5,"")</f>
        <v>500</v>
      </c>
      <c r="J57" s="52" t="str">
        <f>IFERROR(VLOOKUP(Mixed[[#This Row],[SM LT Mi 3.9.23 R]],$X$7:$Y$102,2,0)*J$5,"")</f>
        <v/>
      </c>
      <c r="K57" s="52" t="str">
        <f>IFERROR(VLOOKUP(Mixed[[#This Row],[SM LT Mi 3.9.23 R]],$X$7:$Y$102,2,0)*K$5,"")</f>
        <v/>
      </c>
      <c r="L57" s="52" t="str">
        <f>IFERROR(VLOOKUP(Mixed[[#This Row],[TS SH Mi 14.1.24 R]],$X$7:$Y$102,2,0)*L$5,"")</f>
        <v/>
      </c>
      <c r="M57" s="63"/>
      <c r="N57" s="63"/>
      <c r="O57" s="63">
        <v>9</v>
      </c>
      <c r="P57" s="63"/>
      <c r="Q57" s="63">
        <v>6</v>
      </c>
      <c r="R57" s="63"/>
      <c r="S57" s="63"/>
      <c r="T57" s="63"/>
      <c r="U57" s="19"/>
      <c r="V57" s="19"/>
      <c r="W57" s="19"/>
      <c r="X57" s="25">
        <v>50</v>
      </c>
      <c r="Y57" s="25">
        <v>50</v>
      </c>
      <c r="Z57" s="83"/>
      <c r="AA57" s="83"/>
    </row>
    <row r="58" spans="1:27">
      <c r="A58">
        <f>RANK(D58,$D$7:$D$368,0)</f>
        <v>49</v>
      </c>
      <c r="B58" t="s">
        <v>543</v>
      </c>
      <c r="C58" t="s">
        <v>10</v>
      </c>
      <c r="D58" s="52">
        <f>SUM(E58:L58)</f>
        <v>800</v>
      </c>
      <c r="E58" s="52" t="str">
        <f>IFERROR(VLOOKUP(Mixed[[#This Row],[TS ZH Mi 26.03.23 Rang]],$X$7:$Y$102,2,0)*E$5,"")</f>
        <v/>
      </c>
      <c r="F58" s="52" t="str">
        <f>IFERROR(VLOOKUP(Mixed[[#This Row],[TS ES Mi 10.06.23 Rang]],$X$7:$Y$102,2,0)*F$5,"")</f>
        <v/>
      </c>
      <c r="G58" s="52">
        <f>IFERROR(VLOOKUP(Mixed[[#This Row],[TS BE Mi A 17.06.23 R]],$X$7:$Y$102,2,0)*G$5,"")</f>
        <v>300</v>
      </c>
      <c r="H58" s="52" t="str">
        <f>IFERROR(VLOOKUP(Mixed[[#This Row],[TS BE Mi B 17.06.23 R]],$X$7:$Y$102,2,0)*H$5,"")</f>
        <v/>
      </c>
      <c r="I58" s="52">
        <f>IFERROR(VLOOKUP(Mixed[[#This Row],[TS BA Mi 13.08.23]],$X$7:$Y$102,2,0)*I$5,"")</f>
        <v>500</v>
      </c>
      <c r="J58" s="52" t="str">
        <f>IFERROR(VLOOKUP(Mixed[[#This Row],[SM LT Mi 3.9.23 R]],$X$7:$Y$102,2,0)*J$5,"")</f>
        <v/>
      </c>
      <c r="K58" s="52" t="str">
        <f>IFERROR(VLOOKUP(Mixed[[#This Row],[SM LT Mi 3.9.23 R]],$X$7:$Y$102,2,0)*K$5,"")</f>
        <v/>
      </c>
      <c r="L58" s="52" t="str">
        <f>IFERROR(VLOOKUP(Mixed[[#This Row],[TS SH Mi 14.1.24 R]],$X$7:$Y$102,2,0)*L$5,"")</f>
        <v/>
      </c>
      <c r="M58" s="63"/>
      <c r="N58" s="63"/>
      <c r="O58" s="63">
        <v>9</v>
      </c>
      <c r="P58" s="63"/>
      <c r="Q58" s="63">
        <v>6</v>
      </c>
      <c r="R58" s="63"/>
      <c r="S58" s="63"/>
      <c r="T58" s="63"/>
      <c r="U58" s="19"/>
      <c r="V58" s="19"/>
      <c r="W58" s="19"/>
      <c r="X58" s="25">
        <v>51</v>
      </c>
      <c r="Y58" s="25">
        <v>50</v>
      </c>
      <c r="Z58" s="83"/>
      <c r="AA58" s="83"/>
    </row>
    <row r="59" spans="1:27">
      <c r="A59">
        <f>RANK(D59,$D$7:$D$368,0)</f>
        <v>53</v>
      </c>
      <c r="B59" s="4" t="s">
        <v>736</v>
      </c>
      <c r="C59" t="s">
        <v>735</v>
      </c>
      <c r="D59" s="52">
        <f>SUM(E59:L59)</f>
        <v>775</v>
      </c>
      <c r="E59" s="52" t="str">
        <f>IFERROR(VLOOKUP(Mixed[[#This Row],[TS ZH Mi 26.03.23 Rang]],$X$7:$Y$102,2,0)*E$5,"")</f>
        <v/>
      </c>
      <c r="F59" s="52">
        <f>IFERROR(VLOOKUP(Mixed[[#This Row],[TS ES Mi 10.06.23 Rang]],$X$7:$Y$102,2,0)*F$5,"")</f>
        <v>400</v>
      </c>
      <c r="G59" s="52" t="str">
        <f>IFERROR(VLOOKUP(Mixed[[#This Row],[TS BE Mi A 17.06.23 R]],$X$7:$Y$102,2,0)*G$5,"")</f>
        <v/>
      </c>
      <c r="H59" s="52" t="str">
        <f>IFERROR(VLOOKUP(Mixed[[#This Row],[TS BE Mi B 17.06.23 R]],$X$7:$Y$102,2,0)*H$5,"")</f>
        <v/>
      </c>
      <c r="I59" s="52">
        <f>IFERROR(VLOOKUP(Mixed[[#This Row],[TS BA Mi 13.08.23]],$X$7:$Y$102,2,0)*I$5,"")</f>
        <v>225</v>
      </c>
      <c r="J59" s="52" t="str">
        <f>IFERROR(VLOOKUP(Mixed[[#This Row],[SM LT Mi 3.9.23 R]],$X$7:$Y$102,2,0)*J$5,"")</f>
        <v/>
      </c>
      <c r="K59" s="52" t="str">
        <f>IFERROR(VLOOKUP(Mixed[[#This Row],[SM LT Mi 3.9.23 R]],$X$7:$Y$102,2,0)*K$5,"")</f>
        <v/>
      </c>
      <c r="L59" s="52">
        <f>IFERROR(VLOOKUP(Mixed[[#This Row],[TS SH Mi 14.1.24 R]],$X$7:$Y$102,2,0)*L$5,"")</f>
        <v>150</v>
      </c>
      <c r="M59" s="63"/>
      <c r="N59" s="63">
        <v>7</v>
      </c>
      <c r="O59" s="63"/>
      <c r="P59" s="63"/>
      <c r="Q59" s="63">
        <v>16</v>
      </c>
      <c r="R59" s="63"/>
      <c r="S59" s="63">
        <v>2</v>
      </c>
      <c r="T59" s="63">
        <v>23</v>
      </c>
      <c r="X59" s="25">
        <v>52</v>
      </c>
      <c r="Y59" s="25">
        <v>50</v>
      </c>
    </row>
    <row r="60" spans="1:27">
      <c r="A60">
        <f>RANK(D60,$D$7:$D$368,0)</f>
        <v>54</v>
      </c>
      <c r="B60" s="4" t="s">
        <v>133</v>
      </c>
      <c r="C60" t="s">
        <v>12</v>
      </c>
      <c r="D60" s="52">
        <f>SUM(E60:L60)</f>
        <v>762.5</v>
      </c>
      <c r="E60" s="52" t="str">
        <f>IFERROR(VLOOKUP(Mixed[[#This Row],[TS ZH Mi 26.03.23 Rang]],$X$7:$Y$102,2,0)*E$5,"")</f>
        <v/>
      </c>
      <c r="F60" s="52">
        <f>IFERROR(VLOOKUP(Mixed[[#This Row],[TS ES Mi 10.06.23 Rang]],$X$7:$Y$102,2,0)*F$5,"")</f>
        <v>500</v>
      </c>
      <c r="G60" s="52" t="str">
        <f>IFERROR(VLOOKUP(Mixed[[#This Row],[TS BE Mi A 17.06.23 R]],$X$7:$Y$102,2,0)*G$5,"")</f>
        <v/>
      </c>
      <c r="H60" s="52" t="str">
        <f>IFERROR(VLOOKUP(Mixed[[#This Row],[TS BE Mi B 17.06.23 R]],$X$7:$Y$102,2,0)*H$5,"")</f>
        <v/>
      </c>
      <c r="I60" s="52" t="str">
        <f>IFERROR(VLOOKUP(Mixed[[#This Row],[TS BA Mi 13.08.23]],$X$7:$Y$102,2,0)*I$5,"")</f>
        <v/>
      </c>
      <c r="J60" s="52">
        <f>IFERROR(VLOOKUP(Mixed[[#This Row],[SM LT Mi 3.9.23 R]],$X$7:$Y$102,2,0)*J$5,"")</f>
        <v>250</v>
      </c>
      <c r="K60" s="52">
        <f>IFERROR(VLOOKUP(Mixed[[#This Row],[SM LT Mi 3.9.23 R]],$X$7:$Y$102,2,0)*K$5,"")</f>
        <v>12.5</v>
      </c>
      <c r="L60" s="52" t="str">
        <f>IFERROR(VLOOKUP(Mixed[[#This Row],[TS SH Mi 14.1.24 R]],$X$7:$Y$102,2,0)*L$5,"")</f>
        <v/>
      </c>
      <c r="M60" s="63"/>
      <c r="N60" s="63">
        <v>6</v>
      </c>
      <c r="O60" s="63"/>
      <c r="P60" s="63"/>
      <c r="Q60" s="63"/>
      <c r="R60" s="63">
        <v>25</v>
      </c>
      <c r="S60" s="63"/>
      <c r="T60" s="63"/>
      <c r="X60" s="25">
        <v>53</v>
      </c>
      <c r="Y60" s="25">
        <v>50</v>
      </c>
    </row>
    <row r="61" spans="1:27">
      <c r="A61">
        <f>RANK(D61,$D$7:$D$368,0)</f>
        <v>55</v>
      </c>
      <c r="B61" s="4" t="s">
        <v>528</v>
      </c>
      <c r="C61" t="s">
        <v>12</v>
      </c>
      <c r="D61" s="52">
        <f>SUM(E61:L61)</f>
        <v>725</v>
      </c>
      <c r="E61" s="52">
        <f>IFERROR(VLOOKUP(Mixed[[#This Row],[TS ZH Mi 26.03.23 Rang]],$X$7:$Y$102,2,0)*E$5,"")</f>
        <v>225</v>
      </c>
      <c r="F61" s="52">
        <f>IFERROR(VLOOKUP(Mixed[[#This Row],[TS ES Mi 10.06.23 Rang]],$X$7:$Y$102,2,0)*F$5,"")</f>
        <v>500</v>
      </c>
      <c r="G61" s="52" t="str">
        <f>IFERROR(VLOOKUP(Mixed[[#This Row],[TS BE Mi A 17.06.23 R]],$X$7:$Y$102,2,0)*G$5,"")</f>
        <v/>
      </c>
      <c r="H61" s="52" t="str">
        <f>IFERROR(VLOOKUP(Mixed[[#This Row],[TS BE Mi B 17.06.23 R]],$X$7:$Y$102,2,0)*H$5,"")</f>
        <v/>
      </c>
      <c r="I61" s="52" t="str">
        <f>IFERROR(VLOOKUP(Mixed[[#This Row],[TS BA Mi 13.08.23]],$X$7:$Y$102,2,0)*I$5,"")</f>
        <v/>
      </c>
      <c r="J61" s="52" t="str">
        <f>IFERROR(VLOOKUP(Mixed[[#This Row],[SM LT Mi 3.9.23 R]],$X$7:$Y$102,2,0)*J$5,"")</f>
        <v/>
      </c>
      <c r="K61" s="52" t="str">
        <f>IFERROR(VLOOKUP(Mixed[[#This Row],[SM LT Mi 3.9.23 R]],$X$7:$Y$102,2,0)*K$5,"")</f>
        <v/>
      </c>
      <c r="L61" s="52" t="str">
        <f>IFERROR(VLOOKUP(Mixed[[#This Row],[TS SH Mi 14.1.24 R]],$X$7:$Y$102,2,0)*L$5,"")</f>
        <v/>
      </c>
      <c r="M61" s="63">
        <v>13</v>
      </c>
      <c r="N61" s="63">
        <v>6</v>
      </c>
      <c r="O61" s="63"/>
      <c r="P61" s="63"/>
      <c r="Q61" s="63"/>
      <c r="R61" s="63"/>
      <c r="S61" s="63"/>
      <c r="T61" s="63"/>
      <c r="X61" s="25">
        <v>54</v>
      </c>
      <c r="Y61" s="25">
        <v>50</v>
      </c>
    </row>
    <row r="62" spans="1:27">
      <c r="A62">
        <f>RANK(D62,$D$7:$D$368,0)</f>
        <v>56</v>
      </c>
      <c r="B62" s="4" t="s">
        <v>276</v>
      </c>
      <c r="C62" t="s">
        <v>11</v>
      </c>
      <c r="D62" s="52">
        <f>SUM(E62:L62)</f>
        <v>715</v>
      </c>
      <c r="E62" s="52" t="str">
        <f>IFERROR(VLOOKUP(Mixed[[#This Row],[TS ZH Mi 26.03.23 Rang]],$X$7:$Y$102,2,0)*E$5,"")</f>
        <v/>
      </c>
      <c r="F62" s="52">
        <f>IFERROR(VLOOKUP(Mixed[[#This Row],[TS ES Mi 10.06.23 Rang]],$X$7:$Y$102,2,0)*F$5,"")</f>
        <v>400</v>
      </c>
      <c r="G62" s="52" t="str">
        <f>IFERROR(VLOOKUP(Mixed[[#This Row],[TS BE Mi A 17.06.23 R]],$X$7:$Y$102,2,0)*G$5,"")</f>
        <v/>
      </c>
      <c r="H62" s="52" t="str">
        <f>IFERROR(VLOOKUP(Mixed[[#This Row],[TS BE Mi B 17.06.23 R]],$X$7:$Y$102,2,0)*H$5,"")</f>
        <v/>
      </c>
      <c r="I62" s="52" t="str">
        <f>IFERROR(VLOOKUP(Mixed[[#This Row],[TS BA Mi 13.08.23]],$X$7:$Y$102,2,0)*I$5,"")</f>
        <v/>
      </c>
      <c r="J62" s="52">
        <f>IFERROR(VLOOKUP(Mixed[[#This Row],[SM LT Mi 3.9.23 R]],$X$7:$Y$102,2,0)*J$5,"")</f>
        <v>300</v>
      </c>
      <c r="K62" s="52">
        <f>IFERROR(VLOOKUP(Mixed[[#This Row],[SM LT Mi 3.9.23 R]],$X$7:$Y$102,2,0)*K$5,"")</f>
        <v>15</v>
      </c>
      <c r="L62" s="52" t="str">
        <f>IFERROR(VLOOKUP(Mixed[[#This Row],[TS SH Mi 14.1.24 R]],$X$7:$Y$102,2,0)*L$5,"")</f>
        <v/>
      </c>
      <c r="M62" s="63"/>
      <c r="N62" s="63">
        <v>8</v>
      </c>
      <c r="O62" s="63"/>
      <c r="P62" s="63"/>
      <c r="Q62" s="63"/>
      <c r="R62" s="63">
        <v>19</v>
      </c>
      <c r="S62" s="63"/>
      <c r="T62" s="63"/>
      <c r="X62" s="25">
        <v>55</v>
      </c>
      <c r="Y62" s="25">
        <v>50</v>
      </c>
    </row>
    <row r="63" spans="1:27">
      <c r="A63">
        <f>RANK(D63,$D$7:$D$368,0)</f>
        <v>56</v>
      </c>
      <c r="B63" s="4" t="s">
        <v>343</v>
      </c>
      <c r="C63" s="1" t="s">
        <v>11</v>
      </c>
      <c r="D63" s="52">
        <f>SUM(E63:L63)</f>
        <v>715</v>
      </c>
      <c r="E63" s="52" t="str">
        <f>IFERROR(VLOOKUP(Mixed[[#This Row],[TS ZH Mi 26.03.23 Rang]],$X$7:$Y$102,2,0)*E$5,"")</f>
        <v/>
      </c>
      <c r="F63" s="52">
        <f>IFERROR(VLOOKUP(Mixed[[#This Row],[TS ES Mi 10.06.23 Rang]],$X$7:$Y$102,2,0)*F$5,"")</f>
        <v>400</v>
      </c>
      <c r="G63" s="52" t="str">
        <f>IFERROR(VLOOKUP(Mixed[[#This Row],[TS BE Mi A 17.06.23 R]],$X$7:$Y$102,2,0)*G$5,"")</f>
        <v/>
      </c>
      <c r="H63" s="52" t="str">
        <f>IFERROR(VLOOKUP(Mixed[[#This Row],[TS BE Mi B 17.06.23 R]],$X$7:$Y$102,2,0)*H$5,"")</f>
        <v/>
      </c>
      <c r="I63" s="52" t="str">
        <f>IFERROR(VLOOKUP(Mixed[[#This Row],[TS BA Mi 13.08.23]],$X$7:$Y$102,2,0)*I$5,"")</f>
        <v/>
      </c>
      <c r="J63" s="52">
        <f>IFERROR(VLOOKUP(Mixed[[#This Row],[SM LT Mi 3.9.23 R]],$X$7:$Y$102,2,0)*J$5,"")</f>
        <v>300</v>
      </c>
      <c r="K63" s="52">
        <f>IFERROR(VLOOKUP(Mixed[[#This Row],[SM LT Mi 3.9.23 R]],$X$7:$Y$102,2,0)*K$5,"")</f>
        <v>15</v>
      </c>
      <c r="L63" s="52" t="str">
        <f>IFERROR(VLOOKUP(Mixed[[#This Row],[TS SH Mi 14.1.24 R]],$X$7:$Y$102,2,0)*L$5,"")</f>
        <v/>
      </c>
      <c r="M63" s="63"/>
      <c r="N63" s="63">
        <v>8</v>
      </c>
      <c r="O63" s="63"/>
      <c r="P63" s="63"/>
      <c r="Q63" s="63"/>
      <c r="R63" s="63">
        <v>19</v>
      </c>
      <c r="S63" s="63"/>
      <c r="T63" s="63"/>
      <c r="X63" s="25">
        <v>56</v>
      </c>
      <c r="Y63" s="25">
        <v>50</v>
      </c>
    </row>
    <row r="64" spans="1:27">
      <c r="A64">
        <f>RANK(D64,$D$7:$D$368,0)</f>
        <v>56</v>
      </c>
      <c r="B64" t="s">
        <v>53</v>
      </c>
      <c r="C64" s="1" t="s">
        <v>9</v>
      </c>
      <c r="D64" s="52">
        <f>SUM(E64:L64)</f>
        <v>715</v>
      </c>
      <c r="E64" s="52">
        <f>IFERROR(VLOOKUP(Mixed[[#This Row],[TS ZH Mi 26.03.23 Rang]],$X$7:$Y$102,2,0)*E$5,"")</f>
        <v>400</v>
      </c>
      <c r="F64" s="52" t="str">
        <f>IFERROR(VLOOKUP(Mixed[[#This Row],[TS ES Mi 10.06.23 Rang]],$X$7:$Y$102,2,0)*F$5,"")</f>
        <v/>
      </c>
      <c r="G64" s="52" t="str">
        <f>IFERROR(VLOOKUP(Mixed[[#This Row],[TS BE Mi A 17.06.23 R]],$X$7:$Y$102,2,0)*G$5,"")</f>
        <v/>
      </c>
      <c r="H64" s="52" t="str">
        <f>IFERROR(VLOOKUP(Mixed[[#This Row],[TS BE Mi B 17.06.23 R]],$X$7:$Y$102,2,0)*H$5,"")</f>
        <v/>
      </c>
      <c r="I64" s="52" t="str">
        <f>IFERROR(VLOOKUP(Mixed[[#This Row],[TS BA Mi 13.08.23]],$X$7:$Y$102,2,0)*I$5,"")</f>
        <v/>
      </c>
      <c r="J64" s="52">
        <f>IFERROR(VLOOKUP(Mixed[[#This Row],[SM LT Mi 3.9.23 R]],$X$7:$Y$102,2,0)*J$5,"")</f>
        <v>300</v>
      </c>
      <c r="K64" s="52">
        <f>IFERROR(VLOOKUP(Mixed[[#This Row],[SM LT Mi 3.9.23 R]],$X$7:$Y$102,2,0)*K$5,"")</f>
        <v>15</v>
      </c>
      <c r="L64" s="52" t="str">
        <f>IFERROR(VLOOKUP(Mixed[[#This Row],[TS SH Mi 14.1.24 R]],$X$7:$Y$102,2,0)*L$5,"")</f>
        <v/>
      </c>
      <c r="M64" s="63">
        <v>8</v>
      </c>
      <c r="N64" s="63"/>
      <c r="O64" s="63"/>
      <c r="P64" s="63"/>
      <c r="Q64" s="63"/>
      <c r="R64" s="63">
        <v>22</v>
      </c>
      <c r="S64" s="63"/>
      <c r="T64" s="63"/>
      <c r="X64" s="25">
        <v>57</v>
      </c>
      <c r="Y64" s="25">
        <v>25</v>
      </c>
    </row>
    <row r="65" spans="1:27">
      <c r="A65">
        <f>RANK(D65,$D$7:$D$368,0)</f>
        <v>59</v>
      </c>
      <c r="B65" t="s">
        <v>658</v>
      </c>
      <c r="D65" s="52">
        <f>SUM(E65:L65)</f>
        <v>712.5</v>
      </c>
      <c r="E65" s="52" t="str">
        <f>IFERROR(VLOOKUP(Mixed[[#This Row],[TS ZH Mi 26.03.23 Rang]],$X$7:$Y$102,2,0)*E$5,"")</f>
        <v/>
      </c>
      <c r="F65" s="52" t="str">
        <f>IFERROR(VLOOKUP(Mixed[[#This Row],[TS ES Mi 10.06.23 Rang]],$X$7:$Y$102,2,0)*F$5,"")</f>
        <v/>
      </c>
      <c r="G65" s="52">
        <f>IFERROR(VLOOKUP(Mixed[[#This Row],[TS BE Mi A 17.06.23 R]],$X$7:$Y$102,2,0)*G$5,"")</f>
        <v>150</v>
      </c>
      <c r="H65" s="52" t="str">
        <f>IFERROR(VLOOKUP(Mixed[[#This Row],[TS BE Mi B 17.06.23 R]],$X$7:$Y$102,2,0)*H$5,"")</f>
        <v/>
      </c>
      <c r="I65" s="52">
        <f>IFERROR(VLOOKUP(Mixed[[#This Row],[TS BA Mi 13.08.23]],$X$7:$Y$102,2,0)*I$5,"")</f>
        <v>300</v>
      </c>
      <c r="J65" s="52">
        <f>IFERROR(VLOOKUP(Mixed[[#This Row],[SM LT Mi 3.9.23 R]],$X$7:$Y$102,2,0)*J$5,"")</f>
        <v>250</v>
      </c>
      <c r="K65" s="52">
        <f>IFERROR(VLOOKUP(Mixed[[#This Row],[SM LT Mi 3.9.23 R]],$X$7:$Y$102,2,0)*K$5,"")</f>
        <v>12.5</v>
      </c>
      <c r="L65" s="52" t="str">
        <f>IFERROR(VLOOKUP(Mixed[[#This Row],[TS SH Mi 14.1.24 R]],$X$7:$Y$102,2,0)*L$5,"")</f>
        <v/>
      </c>
      <c r="M65" s="63"/>
      <c r="N65" s="63"/>
      <c r="O65" s="63">
        <v>23</v>
      </c>
      <c r="P65" s="63"/>
      <c r="Q65" s="63">
        <v>10</v>
      </c>
      <c r="R65" s="63">
        <v>27</v>
      </c>
      <c r="S65" s="63"/>
      <c r="T65" s="63"/>
      <c r="X65" s="25">
        <v>58</v>
      </c>
      <c r="Y65" s="25">
        <v>25</v>
      </c>
    </row>
    <row r="66" spans="1:27">
      <c r="A66">
        <f>RANK(D66,$D$7:$D$368,0)</f>
        <v>59</v>
      </c>
      <c r="B66" t="s">
        <v>218</v>
      </c>
      <c r="C66" t="s">
        <v>13</v>
      </c>
      <c r="D66" s="52">
        <f>SUM(E66:L66)</f>
        <v>712.5</v>
      </c>
      <c r="E66" s="52" t="str">
        <f>IFERROR(VLOOKUP(Mixed[[#This Row],[TS ZH Mi 26.03.23 Rang]],$X$7:$Y$102,2,0)*E$5,"")</f>
        <v/>
      </c>
      <c r="F66" s="52" t="str">
        <f>IFERROR(VLOOKUP(Mixed[[#This Row],[TS ES Mi 10.06.23 Rang]],$X$7:$Y$102,2,0)*F$5,"")</f>
        <v/>
      </c>
      <c r="G66" s="52">
        <f>IFERROR(VLOOKUP(Mixed[[#This Row],[TS BE Mi A 17.06.23 R]],$X$7:$Y$102,2,0)*G$5,"")</f>
        <v>150</v>
      </c>
      <c r="H66" s="52" t="str">
        <f>IFERROR(VLOOKUP(Mixed[[#This Row],[TS BE Mi B 17.06.23 R]],$X$7:$Y$102,2,0)*H$5,"")</f>
        <v/>
      </c>
      <c r="I66" s="52">
        <f>IFERROR(VLOOKUP(Mixed[[#This Row],[TS BA Mi 13.08.23]],$X$7:$Y$102,2,0)*I$5,"")</f>
        <v>300</v>
      </c>
      <c r="J66" s="52">
        <f>IFERROR(VLOOKUP(Mixed[[#This Row],[SM LT Mi 3.9.23 R]],$X$7:$Y$102,2,0)*J$5,"")</f>
        <v>250</v>
      </c>
      <c r="K66" s="52">
        <f>IFERROR(VLOOKUP(Mixed[[#This Row],[SM LT Mi 3.9.23 R]],$X$7:$Y$102,2,0)*K$5,"")</f>
        <v>12.5</v>
      </c>
      <c r="L66" s="52" t="str">
        <f>IFERROR(VLOOKUP(Mixed[[#This Row],[TS SH Mi 14.1.24 R]],$X$7:$Y$102,2,0)*L$5,"")</f>
        <v/>
      </c>
      <c r="M66" s="63"/>
      <c r="N66" s="63"/>
      <c r="O66" s="63">
        <v>24</v>
      </c>
      <c r="P66" s="63"/>
      <c r="Q66" s="63">
        <v>11</v>
      </c>
      <c r="R66" s="63">
        <v>31</v>
      </c>
      <c r="S66" s="63"/>
      <c r="T66" s="63"/>
      <c r="X66" s="85">
        <v>59</v>
      </c>
      <c r="Y66" s="25">
        <v>25</v>
      </c>
    </row>
    <row r="67" spans="1:27">
      <c r="A67">
        <f>RANK(D67,$D$7:$D$368,0)</f>
        <v>61</v>
      </c>
      <c r="B67" t="s">
        <v>728</v>
      </c>
      <c r="C67" t="s">
        <v>17</v>
      </c>
      <c r="D67" s="52">
        <f>SUM(E67:L67)</f>
        <v>700</v>
      </c>
      <c r="E67" s="52" t="str">
        <f>IFERROR(VLOOKUP(Mixed[[#This Row],[TS ZH Mi 26.03.23 Rang]],$X$7:$Y$102,2,0)*E$5,"")</f>
        <v/>
      </c>
      <c r="F67" s="52" t="str">
        <f>IFERROR(VLOOKUP(Mixed[[#This Row],[TS ES Mi 10.06.23 Rang]],$X$7:$Y$102,2,0)*F$5,"")</f>
        <v/>
      </c>
      <c r="G67" s="52" t="str">
        <f>IFERROR(VLOOKUP(Mixed[[#This Row],[TS BE Mi A 17.06.23 R]],$X$7:$Y$102,2,0)*G$5,"")</f>
        <v/>
      </c>
      <c r="H67" s="52" t="str">
        <f>IFERROR(VLOOKUP(Mixed[[#This Row],[TS BE Mi B 17.06.23 R]],$X$7:$Y$102,2,0)*H$5,"")</f>
        <v/>
      </c>
      <c r="I67" s="52">
        <f>IFERROR(VLOOKUP(Mixed[[#This Row],[TS BA Mi 13.08.23]],$X$7:$Y$102,2,0)*I$5,"")</f>
        <v>700</v>
      </c>
      <c r="J67" s="52" t="str">
        <f>IFERROR(VLOOKUP(Mixed[[#This Row],[SM LT Mi 3.9.23 R]],$X$7:$Y$102,2,0)*J$5,"")</f>
        <v/>
      </c>
      <c r="K67" s="52" t="str">
        <f>IFERROR(VLOOKUP(Mixed[[#This Row],[SM LT Mi 3.9.23 R]],$X$7:$Y$102,2,0)*K$5,"")</f>
        <v/>
      </c>
      <c r="L67" s="52" t="str">
        <f>IFERROR(VLOOKUP(Mixed[[#This Row],[TS SH Mi 14.1.24 R]],$X$7:$Y$102,2,0)*L$5,"")</f>
        <v/>
      </c>
      <c r="M67" s="63"/>
      <c r="N67" s="63"/>
      <c r="O67" s="63"/>
      <c r="P67" s="63"/>
      <c r="Q67" s="63">
        <v>4</v>
      </c>
      <c r="R67" s="63"/>
      <c r="S67" s="63"/>
      <c r="T67" s="63"/>
      <c r="X67" s="25">
        <v>60</v>
      </c>
      <c r="Y67" s="25">
        <v>25</v>
      </c>
    </row>
    <row r="68" spans="1:27">
      <c r="A68">
        <f>RANK(D68,$D$7:$D$368,0)</f>
        <v>61</v>
      </c>
      <c r="B68" t="s">
        <v>729</v>
      </c>
      <c r="C68" t="s">
        <v>17</v>
      </c>
      <c r="D68" s="52">
        <f>SUM(E68:L68)</f>
        <v>700</v>
      </c>
      <c r="E68" s="52" t="str">
        <f>IFERROR(VLOOKUP(Mixed[[#This Row],[TS ZH Mi 26.03.23 Rang]],$X$7:$Y$102,2,0)*E$5,"")</f>
        <v/>
      </c>
      <c r="F68" s="52" t="str">
        <f>IFERROR(VLOOKUP(Mixed[[#This Row],[TS ES Mi 10.06.23 Rang]],$X$7:$Y$102,2,0)*F$5,"")</f>
        <v/>
      </c>
      <c r="G68" s="52" t="str">
        <f>IFERROR(VLOOKUP(Mixed[[#This Row],[TS BE Mi A 17.06.23 R]],$X$7:$Y$102,2,0)*G$5,"")</f>
        <v/>
      </c>
      <c r="H68" s="52" t="str">
        <f>IFERROR(VLOOKUP(Mixed[[#This Row],[TS BE Mi B 17.06.23 R]],$X$7:$Y$102,2,0)*H$5,"")</f>
        <v/>
      </c>
      <c r="I68" s="52">
        <f>IFERROR(VLOOKUP(Mixed[[#This Row],[TS BA Mi 13.08.23]],$X$7:$Y$102,2,0)*I$5,"")</f>
        <v>700</v>
      </c>
      <c r="J68" s="52" t="str">
        <f>IFERROR(VLOOKUP(Mixed[[#This Row],[SM LT Mi 3.9.23 R]],$X$7:$Y$102,2,0)*J$5,"")</f>
        <v/>
      </c>
      <c r="K68" s="52" t="str">
        <f>IFERROR(VLOOKUP(Mixed[[#This Row],[SM LT Mi 3.9.23 R]],$X$7:$Y$102,2,0)*K$5,"")</f>
        <v/>
      </c>
      <c r="L68" s="52" t="str">
        <f>IFERROR(VLOOKUP(Mixed[[#This Row],[TS SH Mi 14.1.24 R]],$X$7:$Y$102,2,0)*L$5,"")</f>
        <v/>
      </c>
      <c r="M68" s="63"/>
      <c r="N68" s="63"/>
      <c r="O68" s="63"/>
      <c r="P68" s="63"/>
      <c r="Q68" s="63">
        <v>4</v>
      </c>
      <c r="R68" s="63"/>
      <c r="S68" s="63"/>
      <c r="T68" s="63"/>
      <c r="X68" s="25">
        <v>61</v>
      </c>
      <c r="Y68" s="25">
        <v>25</v>
      </c>
    </row>
    <row r="69" spans="1:27">
      <c r="A69">
        <f>RANK(D69,$D$7:$D$368,0)</f>
        <v>61</v>
      </c>
      <c r="B69" s="1" t="s">
        <v>159</v>
      </c>
      <c r="C69" s="1" t="s">
        <v>9</v>
      </c>
      <c r="D69" s="52">
        <f>SUM(E69:L69)</f>
        <v>700</v>
      </c>
      <c r="E69" s="52">
        <f>IFERROR(VLOOKUP(Mixed[[#This Row],[TS ZH Mi 26.03.23 Rang]],$X$7:$Y$102,2,0)*E$5,"")</f>
        <v>400</v>
      </c>
      <c r="F69" s="52" t="str">
        <f>IFERROR(VLOOKUP(Mixed[[#This Row],[TS ES Mi 10.06.23 Rang]],$X$7:$Y$102,2,0)*F$5,"")</f>
        <v/>
      </c>
      <c r="G69" s="52">
        <f>IFERROR(VLOOKUP(Mixed[[#This Row],[TS BE Mi A 17.06.23 R]],$X$7:$Y$102,2,0)*G$5,"")</f>
        <v>300</v>
      </c>
      <c r="H69" s="52" t="str">
        <f>IFERROR(VLOOKUP(Mixed[[#This Row],[TS BE Mi B 17.06.23 R]],$X$7:$Y$102,2,0)*H$5,"")</f>
        <v/>
      </c>
      <c r="I69" s="52" t="str">
        <f>IFERROR(VLOOKUP(Mixed[[#This Row],[TS BA Mi 13.08.23]],$X$7:$Y$102,2,0)*I$5,"")</f>
        <v/>
      </c>
      <c r="J69" s="52" t="str">
        <f>IFERROR(VLOOKUP(Mixed[[#This Row],[SM LT Mi 3.9.23 R]],$X$7:$Y$102,2,0)*J$5,"")</f>
        <v/>
      </c>
      <c r="K69" s="52" t="str">
        <f>IFERROR(VLOOKUP(Mixed[[#This Row],[SM LT Mi 3.9.23 R]],$X$7:$Y$102,2,0)*K$5,"")</f>
        <v/>
      </c>
      <c r="L69" s="52" t="str">
        <f>IFERROR(VLOOKUP(Mixed[[#This Row],[TS SH Mi 14.1.24 R]],$X$7:$Y$102,2,0)*L$5,"")</f>
        <v/>
      </c>
      <c r="M69" s="63">
        <v>7</v>
      </c>
      <c r="N69" s="63"/>
      <c r="O69" s="63">
        <v>12</v>
      </c>
      <c r="P69" s="63"/>
      <c r="Q69" s="63"/>
      <c r="R69" s="63"/>
      <c r="S69" s="63"/>
      <c r="T69" s="63"/>
      <c r="X69" s="25">
        <v>62</v>
      </c>
      <c r="Y69" s="25">
        <v>25</v>
      </c>
    </row>
    <row r="70" spans="1:27">
      <c r="A70">
        <f>RANK(D70,$D$7:$D$368,0)</f>
        <v>64</v>
      </c>
      <c r="B70" s="1" t="s">
        <v>289</v>
      </c>
      <c r="C70" s="1" t="s">
        <v>0</v>
      </c>
      <c r="D70" s="52">
        <f>SUM(E70:L70)</f>
        <v>690</v>
      </c>
      <c r="E70" s="52" t="str">
        <f>IFERROR(VLOOKUP(Mixed[[#This Row],[TS ZH Mi 26.03.23 Rang]],$X$7:$Y$102,2,0)*E$5,"")</f>
        <v/>
      </c>
      <c r="F70" s="52" t="str">
        <f>IFERROR(VLOOKUP(Mixed[[#This Row],[TS ES Mi 10.06.23 Rang]],$X$7:$Y$102,2,0)*F$5,"")</f>
        <v/>
      </c>
      <c r="G70" s="52">
        <f>IFERROR(VLOOKUP(Mixed[[#This Row],[TS BE Mi A 17.06.23 R]],$X$7:$Y$102,2,0)*G$5,"")</f>
        <v>150</v>
      </c>
      <c r="H70" s="52" t="str">
        <f>IFERROR(VLOOKUP(Mixed[[#This Row],[TS BE Mi B 17.06.23 R]],$X$7:$Y$102,2,0)*H$5,"")</f>
        <v/>
      </c>
      <c r="I70" s="52">
        <f>IFERROR(VLOOKUP(Mixed[[#This Row],[TS BA Mi 13.08.23]],$X$7:$Y$102,2,0)*I$5,"")</f>
        <v>225</v>
      </c>
      <c r="J70" s="52">
        <f>IFERROR(VLOOKUP(Mixed[[#This Row],[SM LT Mi 3.9.23 R]],$X$7:$Y$102,2,0)*J$5,"")</f>
        <v>300</v>
      </c>
      <c r="K70" s="52">
        <f>IFERROR(VLOOKUP(Mixed[[#This Row],[SM LT Mi 3.9.23 R]],$X$7:$Y$102,2,0)*K$5,"")</f>
        <v>15</v>
      </c>
      <c r="L70" s="52" t="str">
        <f>IFERROR(VLOOKUP(Mixed[[#This Row],[TS SH Mi 14.1.24 R]],$X$7:$Y$102,2,0)*L$5,"")</f>
        <v/>
      </c>
      <c r="M70" s="63"/>
      <c r="N70" s="63"/>
      <c r="O70" s="63">
        <v>21</v>
      </c>
      <c r="P70" s="63"/>
      <c r="Q70" s="63">
        <v>14</v>
      </c>
      <c r="R70" s="63">
        <v>18</v>
      </c>
      <c r="S70" s="63"/>
      <c r="T70" s="63"/>
      <c r="X70" s="25">
        <v>63</v>
      </c>
      <c r="Y70" s="25">
        <v>25</v>
      </c>
    </row>
    <row r="71" spans="1:27">
      <c r="A71">
        <f>RANK(D71,$D$7:$D$368,0)</f>
        <v>65</v>
      </c>
      <c r="B71" s="119" t="s">
        <v>815</v>
      </c>
      <c r="D71" s="52">
        <f>SUM(E71:L71)</f>
        <v>675</v>
      </c>
      <c r="E71" s="52" t="str">
        <f>IFERROR(VLOOKUP(Mixed[[#This Row],[TS ZH Mi 26.03.23 Rang]],$X$7:$Y$102,2,0)*E$5,"")</f>
        <v/>
      </c>
      <c r="F71" s="52" t="str">
        <f>IFERROR(VLOOKUP(Mixed[[#This Row],[TS ES Mi 10.06.23 Rang]],$X$7:$Y$102,2,0)*F$5,"")</f>
        <v/>
      </c>
      <c r="G71" s="52">
        <f>IFERROR(VLOOKUP(Mixed[[#This Row],[TS BE Mi A 17.06.23 R]],$X$7:$Y$102,2,0)*G$5,"")</f>
        <v>125</v>
      </c>
      <c r="H71" s="52" t="str">
        <f>IFERROR(VLOOKUP(Mixed[[#This Row],[TS BE Mi B 17.06.23 R]],$X$7:$Y$102,2,0)*H$5,"")</f>
        <v/>
      </c>
      <c r="I71" s="52">
        <f>IFERROR(VLOOKUP(Mixed[[#This Row],[TS BA Mi 13.08.23]],$X$7:$Y$102,2,0)*I$5,"")</f>
        <v>150</v>
      </c>
      <c r="J71" s="52" t="str">
        <f>IFERROR(VLOOKUP(Mixed[[#This Row],[SM LT Mi 3.9.23 R]],$X$7:$Y$102,2,0)*J$5,"")</f>
        <v/>
      </c>
      <c r="K71" s="52" t="str">
        <f>IFERROR(VLOOKUP(Mixed[[#This Row],[SM LT Mi 3.9.23 R]],$X$7:$Y$102,2,0)*K$5,"")</f>
        <v/>
      </c>
      <c r="L71" s="52">
        <f>IFERROR(VLOOKUP(Mixed[[#This Row],[TS SH Mi 14.1.24 R]],$X$7:$Y$102,2,0)*L$5,"")</f>
        <v>400</v>
      </c>
      <c r="M71" s="63"/>
      <c r="N71" s="63"/>
      <c r="O71" s="63">
        <v>27</v>
      </c>
      <c r="P71" s="63"/>
      <c r="Q71" s="63">
        <v>18</v>
      </c>
      <c r="R71" s="63"/>
      <c r="S71" s="63"/>
      <c r="T71" s="63">
        <v>7</v>
      </c>
      <c r="X71" s="25">
        <v>64</v>
      </c>
      <c r="Y71" s="25">
        <v>25</v>
      </c>
    </row>
    <row r="72" spans="1:27">
      <c r="A72">
        <f>RANK(D72,$D$7:$D$368,0)</f>
        <v>66</v>
      </c>
      <c r="B72" s="119" t="s">
        <v>748</v>
      </c>
      <c r="D72" s="52">
        <f>SUM(E72:L72)</f>
        <v>622.5</v>
      </c>
      <c r="E72" s="52" t="str">
        <f>IFERROR(VLOOKUP(Mixed[[#This Row],[TS ZH Mi 26.03.23 Rang]],$X$7:$Y$102,2,0)*E$5,"")</f>
        <v/>
      </c>
      <c r="F72" s="52" t="str">
        <f>IFERROR(VLOOKUP(Mixed[[#This Row],[TS ES Mi 10.06.23 Rang]],$X$7:$Y$102,2,0)*F$5,"")</f>
        <v/>
      </c>
      <c r="G72" s="52">
        <f>IFERROR(VLOOKUP(Mixed[[#This Row],[TS BE Mi A 17.06.23 R]],$X$7:$Y$102,2,0)*G$5,"")</f>
        <v>150</v>
      </c>
      <c r="H72" s="52" t="str">
        <f>IFERROR(VLOOKUP(Mixed[[#This Row],[TS BE Mi B 17.06.23 R]],$X$7:$Y$102,2,0)*H$5,"")</f>
        <v/>
      </c>
      <c r="I72" s="52" t="str">
        <f>IFERROR(VLOOKUP(Mixed[[#This Row],[TS BA Mi 13.08.23]],$X$7:$Y$102,2,0)*I$5,"")</f>
        <v/>
      </c>
      <c r="J72" s="52">
        <f>IFERROR(VLOOKUP(Mixed[[#This Row],[SM LT Mi 3.9.23 R]],$X$7:$Y$102,2,0)*J$5,"")</f>
        <v>450</v>
      </c>
      <c r="K72" s="52">
        <f>IFERROR(VLOOKUP(Mixed[[#This Row],[SM LT Mi 3.9.23 R]],$X$7:$Y$102,2,0)*K$5,"")</f>
        <v>22.5</v>
      </c>
      <c r="L72" s="52" t="str">
        <f>IFERROR(VLOOKUP(Mixed[[#This Row],[TS SH Mi 14.1.24 R]],$X$7:$Y$102,2,0)*L$5,"")</f>
        <v/>
      </c>
      <c r="M72" s="63"/>
      <c r="N72" s="63"/>
      <c r="O72" s="63">
        <v>21</v>
      </c>
      <c r="P72" s="63"/>
      <c r="Q72" s="63"/>
      <c r="R72" s="63">
        <v>14</v>
      </c>
      <c r="S72" s="63"/>
      <c r="T72" s="63"/>
      <c r="X72" s="25"/>
      <c r="Y72" s="25"/>
    </row>
    <row r="73" spans="1:27">
      <c r="A73">
        <f>RANK(D73,$D$7:$D$368,0)</f>
        <v>67</v>
      </c>
      <c r="B73" s="4" t="s">
        <v>42</v>
      </c>
      <c r="C73" t="s">
        <v>9</v>
      </c>
      <c r="D73" s="52">
        <f>SUM(E73:L73)</f>
        <v>600</v>
      </c>
      <c r="E73" s="52">
        <f>IFERROR(VLOOKUP(Mixed[[#This Row],[TS ZH Mi 26.03.23 Rang]],$X$7:$Y$102,2,0)*E$5,"")</f>
        <v>300</v>
      </c>
      <c r="F73" s="52">
        <f>IFERROR(VLOOKUP(Mixed[[#This Row],[TS ES Mi 10.06.23 Rang]],$X$7:$Y$102,2,0)*F$5,"")</f>
        <v>300</v>
      </c>
      <c r="G73" s="52" t="str">
        <f>IFERROR(VLOOKUP(Mixed[[#This Row],[TS BE Mi A 17.06.23 R]],$X$7:$Y$102,2,0)*G$5,"")</f>
        <v/>
      </c>
      <c r="H73" s="52" t="str">
        <f>IFERROR(VLOOKUP(Mixed[[#This Row],[TS BE Mi B 17.06.23 R]],$X$7:$Y$102,2,0)*H$5,"")</f>
        <v/>
      </c>
      <c r="I73" s="52" t="str">
        <f>IFERROR(VLOOKUP(Mixed[[#This Row],[TS BA Mi 13.08.23]],$X$7:$Y$102,2,0)*I$5,"")</f>
        <v/>
      </c>
      <c r="J73" s="52" t="str">
        <f>IFERROR(VLOOKUP(Mixed[[#This Row],[SM LT Mi 3.9.23 R]],$X$7:$Y$102,2,0)*J$5,"")</f>
        <v/>
      </c>
      <c r="K73" s="52" t="str">
        <f>IFERROR(VLOOKUP(Mixed[[#This Row],[SM LT Mi 3.9.23 R]],$X$7:$Y$102,2,0)*K$5,"")</f>
        <v/>
      </c>
      <c r="L73" s="52" t="str">
        <f>IFERROR(VLOOKUP(Mixed[[#This Row],[TS SH Mi 14.1.24 R]],$X$7:$Y$102,2,0)*L$5,"")</f>
        <v/>
      </c>
      <c r="M73" s="63">
        <v>10</v>
      </c>
      <c r="N73" s="63">
        <v>11</v>
      </c>
      <c r="O73" s="63"/>
      <c r="P73" s="63"/>
      <c r="Q73" s="63"/>
      <c r="R73" s="63"/>
      <c r="S73" s="63"/>
      <c r="T73" s="63"/>
      <c r="X73" s="85"/>
      <c r="Y73" s="25"/>
    </row>
    <row r="74" spans="1:27">
      <c r="A74">
        <f>RANK(D74,$D$7:$D$368,0)</f>
        <v>68</v>
      </c>
      <c r="B74" s="2" t="s">
        <v>161</v>
      </c>
      <c r="C74" s="1" t="s">
        <v>9</v>
      </c>
      <c r="D74" s="52">
        <f>SUM(E74:L74)</f>
        <v>540</v>
      </c>
      <c r="E74" s="52" t="str">
        <f>IFERROR(VLOOKUP(Mixed[[#This Row],[TS ZH Mi 26.03.23 Rang]],$X$7:$Y$102,2,0)*E$5,"")</f>
        <v/>
      </c>
      <c r="F74" s="52" t="str">
        <f>IFERROR(VLOOKUP(Mixed[[#This Row],[TS ES Mi 10.06.23 Rang]],$X$7:$Y$102,2,0)*F$5,"")</f>
        <v/>
      </c>
      <c r="G74" s="52">
        <f>IFERROR(VLOOKUP(Mixed[[#This Row],[TS BE Mi A 17.06.23 R]],$X$7:$Y$102,2,0)*G$5,"")</f>
        <v>225</v>
      </c>
      <c r="H74" s="52" t="str">
        <f>IFERROR(VLOOKUP(Mixed[[#This Row],[TS BE Mi B 17.06.23 R]],$X$7:$Y$102,2,0)*H$5,"")</f>
        <v/>
      </c>
      <c r="I74" s="52" t="str">
        <f>IFERROR(VLOOKUP(Mixed[[#This Row],[TS BA Mi 13.08.23]],$X$7:$Y$102,2,0)*I$5,"")</f>
        <v/>
      </c>
      <c r="J74" s="52">
        <f>IFERROR(VLOOKUP(Mixed[[#This Row],[SM LT Mi 3.9.23 R]],$X$7:$Y$102,2,0)*J$5,"")</f>
        <v>300</v>
      </c>
      <c r="K74" s="52">
        <f>IFERROR(VLOOKUP(Mixed[[#This Row],[SM LT Mi 3.9.23 R]],$X$7:$Y$102,2,0)*K$5,"")</f>
        <v>15</v>
      </c>
      <c r="L74" s="52" t="str">
        <f>IFERROR(VLOOKUP(Mixed[[#This Row],[TS SH Mi 14.1.24 R]],$X$7:$Y$102,2,0)*L$5,"")</f>
        <v/>
      </c>
      <c r="M74" s="63"/>
      <c r="N74" s="63"/>
      <c r="O74" s="63">
        <v>16</v>
      </c>
      <c r="P74" s="63"/>
      <c r="Q74" s="63"/>
      <c r="R74" s="63">
        <v>20</v>
      </c>
      <c r="S74" s="63"/>
      <c r="T74" s="63"/>
      <c r="U74" s="19"/>
      <c r="V74" s="19"/>
      <c r="W74" s="19"/>
      <c r="X74" s="25"/>
      <c r="Y74" s="25"/>
      <c r="Z74" s="83"/>
      <c r="AA74" s="83"/>
    </row>
    <row r="75" spans="1:27">
      <c r="A75">
        <f>RANK(D75,$D$7:$D$368,0)</f>
        <v>69</v>
      </c>
      <c r="B75" t="s">
        <v>638</v>
      </c>
      <c r="C75" t="s">
        <v>633</v>
      </c>
      <c r="D75" s="52">
        <f>SUM(E75:L75)</f>
        <v>500</v>
      </c>
      <c r="E75" s="52" t="str">
        <f>IFERROR(VLOOKUP(Mixed[[#This Row],[TS ZH Mi 26.03.23 Rang]],$X$7:$Y$102,2,0)*E$5,"")</f>
        <v/>
      </c>
      <c r="F75" s="52" t="str">
        <f>IFERROR(VLOOKUP(Mixed[[#This Row],[TS ES Mi 10.06.23 Rang]],$X$7:$Y$102,2,0)*F$5,"")</f>
        <v/>
      </c>
      <c r="G75" s="52">
        <f>IFERROR(VLOOKUP(Mixed[[#This Row],[TS BE Mi A 17.06.23 R]],$X$7:$Y$102,2,0)*G$5,"")</f>
        <v>500</v>
      </c>
      <c r="H75" s="52" t="str">
        <f>IFERROR(VLOOKUP(Mixed[[#This Row],[TS BE Mi B 17.06.23 R]],$X$7:$Y$102,2,0)*H$5,"")</f>
        <v/>
      </c>
      <c r="I75" s="52" t="str">
        <f>IFERROR(VLOOKUP(Mixed[[#This Row],[TS BA Mi 13.08.23]],$X$7:$Y$102,2,0)*I$5,"")</f>
        <v/>
      </c>
      <c r="J75" s="52" t="str">
        <f>IFERROR(VLOOKUP(Mixed[[#This Row],[SM LT Mi 3.9.23 R]],$X$7:$Y$102,2,0)*J$5,"")</f>
        <v/>
      </c>
      <c r="K75" s="52" t="str">
        <f>IFERROR(VLOOKUP(Mixed[[#This Row],[SM LT Mi 3.9.23 R]],$X$7:$Y$102,2,0)*K$5,"")</f>
        <v/>
      </c>
      <c r="L75" s="52" t="str">
        <f>IFERROR(VLOOKUP(Mixed[[#This Row],[TS SH Mi 14.1.24 R]],$X$7:$Y$102,2,0)*L$5,"")</f>
        <v/>
      </c>
      <c r="M75" s="63"/>
      <c r="N75" s="63"/>
      <c r="O75" s="63">
        <v>6</v>
      </c>
      <c r="P75" s="63"/>
      <c r="Q75" s="63"/>
      <c r="R75" s="63"/>
      <c r="S75" s="63"/>
      <c r="T75" s="63"/>
      <c r="X75" s="25"/>
      <c r="Y75" s="25"/>
    </row>
    <row r="76" spans="1:27">
      <c r="A76">
        <f>RANK(D76,$D$7:$D$368,0)</f>
        <v>69</v>
      </c>
      <c r="B76" s="151" t="s">
        <v>1053</v>
      </c>
      <c r="C76" t="s">
        <v>17</v>
      </c>
      <c r="D76" s="52">
        <f>SUM(E76:L76)</f>
        <v>500</v>
      </c>
      <c r="E76" s="52" t="str">
        <f>IFERROR(VLOOKUP(Mixed[[#This Row],[TS ZH Mi 26.03.23 Rang]],$X$7:$Y$102,2,0)*E$5,"")</f>
        <v/>
      </c>
      <c r="F76" s="52" t="str">
        <f>IFERROR(VLOOKUP(Mixed[[#This Row],[TS ES Mi 10.06.23 Rang]],$X$7:$Y$102,2,0)*F$5,"")</f>
        <v/>
      </c>
      <c r="G76" s="52" t="str">
        <f>IFERROR(VLOOKUP(Mixed[[#This Row],[TS BE Mi A 17.06.23 R]],$X$7:$Y$102,2,0)*G$5,"")</f>
        <v/>
      </c>
      <c r="H76" s="52" t="str">
        <f>IFERROR(VLOOKUP(Mixed[[#This Row],[TS BE Mi B 17.06.23 R]],$X$7:$Y$102,2,0)*H$5,"")</f>
        <v/>
      </c>
      <c r="I76" s="52" t="str">
        <f>IFERROR(VLOOKUP(Mixed[[#This Row],[TS BA Mi 13.08.23]],$X$7:$Y$102,2,0)*I$5,"")</f>
        <v/>
      </c>
      <c r="J76" s="52" t="str">
        <f>IFERROR(VLOOKUP(Mixed[[#This Row],[SM LT Mi 3.9.23 R]],$X$7:$Y$102,2,0)*J$5,"")</f>
        <v/>
      </c>
      <c r="K76" s="52" t="str">
        <f>IFERROR(VLOOKUP(Mixed[[#This Row],[SM LT Mi 3.9.23 R]],$X$7:$Y$102,2,0)*K$5,"")</f>
        <v/>
      </c>
      <c r="L76" s="52">
        <f>IFERROR(VLOOKUP(Mixed[[#This Row],[TS SH Mi 14.1.24 R]],$X$7:$Y$102,2,0)*L$5,"")</f>
        <v>500</v>
      </c>
      <c r="M76" s="63"/>
      <c r="N76" s="63"/>
      <c r="O76" s="63"/>
      <c r="P76" s="63"/>
      <c r="Q76" s="63"/>
      <c r="R76" s="63"/>
      <c r="S76" s="63"/>
      <c r="T76" s="63">
        <v>6</v>
      </c>
      <c r="X76" s="25"/>
      <c r="Y76" s="25"/>
    </row>
    <row r="77" spans="1:27">
      <c r="A77">
        <f>RANK(D77,$D$7:$D$368,0)</f>
        <v>69</v>
      </c>
      <c r="B77" s="151" t="s">
        <v>368</v>
      </c>
      <c r="C77" t="s">
        <v>17</v>
      </c>
      <c r="D77" s="52">
        <f>SUM(E77:L77)</f>
        <v>500</v>
      </c>
      <c r="E77" s="52" t="str">
        <f>IFERROR(VLOOKUP(Mixed[[#This Row],[TS ZH Mi 26.03.23 Rang]],$X$7:$Y$102,2,0)*E$5,"")</f>
        <v/>
      </c>
      <c r="F77" s="52" t="str">
        <f>IFERROR(VLOOKUP(Mixed[[#This Row],[TS ES Mi 10.06.23 Rang]],$X$7:$Y$102,2,0)*F$5,"")</f>
        <v/>
      </c>
      <c r="G77" s="52" t="str">
        <f>IFERROR(VLOOKUP(Mixed[[#This Row],[TS BE Mi A 17.06.23 R]],$X$7:$Y$102,2,0)*G$5,"")</f>
        <v/>
      </c>
      <c r="H77" s="52" t="str">
        <f>IFERROR(VLOOKUP(Mixed[[#This Row],[TS BE Mi B 17.06.23 R]],$X$7:$Y$102,2,0)*H$5,"")</f>
        <v/>
      </c>
      <c r="I77" s="52" t="str">
        <f>IFERROR(VLOOKUP(Mixed[[#This Row],[TS BA Mi 13.08.23]],$X$7:$Y$102,2,0)*I$5,"")</f>
        <v/>
      </c>
      <c r="J77" s="52" t="str">
        <f>IFERROR(VLOOKUP(Mixed[[#This Row],[SM LT Mi 3.9.23 R]],$X$7:$Y$102,2,0)*J$5,"")</f>
        <v/>
      </c>
      <c r="K77" s="52" t="str">
        <f>IFERROR(VLOOKUP(Mixed[[#This Row],[SM LT Mi 3.9.23 R]],$X$7:$Y$102,2,0)*K$5,"")</f>
        <v/>
      </c>
      <c r="L77" s="52">
        <f>IFERROR(VLOOKUP(Mixed[[#This Row],[TS SH Mi 14.1.24 R]],$X$7:$Y$102,2,0)*L$5,"")</f>
        <v>500</v>
      </c>
      <c r="M77" s="63"/>
      <c r="N77" s="63"/>
      <c r="O77" s="63"/>
      <c r="P77" s="63"/>
      <c r="Q77" s="63"/>
      <c r="R77" s="63"/>
      <c r="S77" s="63"/>
      <c r="T77" s="63">
        <v>6</v>
      </c>
      <c r="X77" s="25"/>
      <c r="Y77" s="25"/>
    </row>
    <row r="78" spans="1:27">
      <c r="A78">
        <f>RANK(D78,$D$7:$D$368,0)</f>
        <v>72</v>
      </c>
      <c r="B78" t="s">
        <v>449</v>
      </c>
      <c r="C78" t="s">
        <v>9</v>
      </c>
      <c r="D78" s="52">
        <f>SUM(E78:L78)</f>
        <v>472.5</v>
      </c>
      <c r="E78" s="52" t="str">
        <f>IFERROR(VLOOKUP(Mixed[[#This Row],[TS ZH Mi 26.03.23 Rang]],$X$7:$Y$102,2,0)*E$5,"")</f>
        <v/>
      </c>
      <c r="F78" s="52" t="str">
        <f>IFERROR(VLOOKUP(Mixed[[#This Row],[TS ES Mi 10.06.23 Rang]],$X$7:$Y$102,2,0)*F$5,"")</f>
        <v/>
      </c>
      <c r="G78" s="52" t="str">
        <f>IFERROR(VLOOKUP(Mixed[[#This Row],[TS BE Mi A 17.06.23 R]],$X$7:$Y$102,2,0)*G$5,"")</f>
        <v/>
      </c>
      <c r="H78" s="52" t="str">
        <f>IFERROR(VLOOKUP(Mixed[[#This Row],[TS BE Mi B 17.06.23 R]],$X$7:$Y$102,2,0)*H$5,"")</f>
        <v/>
      </c>
      <c r="I78" s="52" t="str">
        <f>IFERROR(VLOOKUP(Mixed[[#This Row],[TS BA Mi 13.08.23]],$X$7:$Y$102,2,0)*I$5,"")</f>
        <v/>
      </c>
      <c r="J78" s="52">
        <f>IFERROR(VLOOKUP(Mixed[[#This Row],[SM LT Mi 3.9.23 R]],$X$7:$Y$102,2,0)*J$5,"")</f>
        <v>450</v>
      </c>
      <c r="K78" s="52">
        <f>IFERROR(VLOOKUP(Mixed[[#This Row],[SM LT Mi 3.9.23 R]],$X$7:$Y$102,2,0)*K$5,"")</f>
        <v>22.5</v>
      </c>
      <c r="L78" s="52" t="str">
        <f>IFERROR(VLOOKUP(Mixed[[#This Row],[TS SH Mi 14.1.24 R]],$X$7:$Y$102,2,0)*L$5,"")</f>
        <v/>
      </c>
      <c r="M78" s="63"/>
      <c r="N78" s="63"/>
      <c r="O78" s="63"/>
      <c r="P78" s="63"/>
      <c r="Q78" s="63"/>
      <c r="R78" s="63">
        <v>15</v>
      </c>
      <c r="S78" s="63"/>
      <c r="T78" s="63"/>
      <c r="X78" s="25"/>
      <c r="Y78" s="25"/>
    </row>
    <row r="79" spans="1:27">
      <c r="A79">
        <f>RANK(D79,$D$7:$D$368,0)</f>
        <v>73</v>
      </c>
      <c r="B79" t="s">
        <v>121</v>
      </c>
      <c r="C79" s="1" t="s">
        <v>12</v>
      </c>
      <c r="D79" s="52">
        <f>SUM(E79:L79)</f>
        <v>465</v>
      </c>
      <c r="E79" s="52" t="str">
        <f>IFERROR(VLOOKUP(Mixed[[#This Row],[TS ZH Mi 26.03.23 Rang]],$X$7:$Y$102,2,0)*E$5,"")</f>
        <v/>
      </c>
      <c r="F79" s="52" t="str">
        <f>IFERROR(VLOOKUP(Mixed[[#This Row],[TS ES Mi 10.06.23 Rang]],$X$7:$Y$102,2,0)*F$5,"")</f>
        <v/>
      </c>
      <c r="G79" s="52" t="str">
        <f>IFERROR(VLOOKUP(Mixed[[#This Row],[TS BE Mi A 17.06.23 R]],$X$7:$Y$102,2,0)*G$5,"")</f>
        <v/>
      </c>
      <c r="H79" s="52" t="str">
        <f>IFERROR(VLOOKUP(Mixed[[#This Row],[TS BE Mi B 17.06.23 R]],$X$7:$Y$102,2,0)*H$5,"")</f>
        <v/>
      </c>
      <c r="I79" s="52">
        <f>IFERROR(VLOOKUP(Mixed[[#This Row],[TS BA Mi 13.08.23]],$X$7:$Y$102,2,0)*I$5,"")</f>
        <v>150</v>
      </c>
      <c r="J79" s="52">
        <f>IFERROR(VLOOKUP(Mixed[[#This Row],[SM LT Mi 3.9.23 R]],$X$7:$Y$102,2,0)*J$5,"")</f>
        <v>300</v>
      </c>
      <c r="K79" s="52">
        <f>IFERROR(VLOOKUP(Mixed[[#This Row],[SM LT Mi 3.9.23 R]],$X$7:$Y$102,2,0)*K$5,"")</f>
        <v>15</v>
      </c>
      <c r="L79" s="52" t="str">
        <f>IFERROR(VLOOKUP(Mixed[[#This Row],[TS SH Mi 14.1.24 R]],$X$7:$Y$102,2,0)*L$5,"")</f>
        <v/>
      </c>
      <c r="M79" s="63"/>
      <c r="N79" s="63"/>
      <c r="O79" s="63"/>
      <c r="P79" s="63"/>
      <c r="Q79" s="63">
        <v>19</v>
      </c>
      <c r="R79" s="63">
        <v>23</v>
      </c>
      <c r="S79" s="63"/>
      <c r="T79" s="63"/>
      <c r="X79" s="85"/>
      <c r="Y79" s="25"/>
    </row>
    <row r="80" spans="1:27">
      <c r="A80">
        <f>RANK(D80,$D$7:$D$368,0)</f>
        <v>73</v>
      </c>
      <c r="B80" s="7" t="s">
        <v>310</v>
      </c>
      <c r="C80" t="s">
        <v>12</v>
      </c>
      <c r="D80" s="52">
        <f>SUM(E80:L80)</f>
        <v>465</v>
      </c>
      <c r="E80" s="52" t="str">
        <f>IFERROR(VLOOKUP(Mixed[[#This Row],[TS ZH Mi 26.03.23 Rang]],$X$7:$Y$102,2,0)*E$5,"")</f>
        <v/>
      </c>
      <c r="F80" s="52" t="str">
        <f>IFERROR(VLOOKUP(Mixed[[#This Row],[TS ES Mi 10.06.23 Rang]],$X$7:$Y$102,2,0)*F$5,"")</f>
        <v/>
      </c>
      <c r="G80" s="52" t="str">
        <f>IFERROR(VLOOKUP(Mixed[[#This Row],[TS BE Mi A 17.06.23 R]],$X$7:$Y$102,2,0)*G$5,"")</f>
        <v/>
      </c>
      <c r="H80" s="52" t="str">
        <f>IFERROR(VLOOKUP(Mixed[[#This Row],[TS BE Mi B 17.06.23 R]],$X$7:$Y$102,2,0)*H$5,"")</f>
        <v/>
      </c>
      <c r="I80" s="52">
        <f>IFERROR(VLOOKUP(Mixed[[#This Row],[TS BA Mi 13.08.23]],$X$7:$Y$102,2,0)*I$5,"")</f>
        <v>150</v>
      </c>
      <c r="J80" s="52">
        <f>IFERROR(VLOOKUP(Mixed[[#This Row],[SM LT Mi 3.9.23 R]],$X$7:$Y$102,2,0)*J$5,"")</f>
        <v>300</v>
      </c>
      <c r="K80" s="52">
        <f>IFERROR(VLOOKUP(Mixed[[#This Row],[SM LT Mi 3.9.23 R]],$X$7:$Y$102,2,0)*K$5,"")</f>
        <v>15</v>
      </c>
      <c r="L80" s="52" t="str">
        <f>IFERROR(VLOOKUP(Mixed[[#This Row],[TS SH Mi 14.1.24 R]],$X$7:$Y$102,2,0)*L$5,"")</f>
        <v/>
      </c>
      <c r="M80" s="63"/>
      <c r="N80" s="63"/>
      <c r="O80" s="63"/>
      <c r="P80" s="63"/>
      <c r="Q80" s="63">
        <v>21</v>
      </c>
      <c r="R80" s="63">
        <v>23</v>
      </c>
      <c r="S80" s="63"/>
      <c r="T80" s="63"/>
      <c r="X80" s="25"/>
      <c r="Y80" s="25"/>
    </row>
    <row r="81" spans="1:27">
      <c r="A81">
        <f>RANK(D81,$D$7:$D$368,0)</f>
        <v>73</v>
      </c>
      <c r="B81" t="s">
        <v>754</v>
      </c>
      <c r="C81" t="s">
        <v>0</v>
      </c>
      <c r="D81" s="52">
        <f>SUM(E81:L81)</f>
        <v>465</v>
      </c>
      <c r="E81" s="52" t="str">
        <f>IFERROR(VLOOKUP(Mixed[[#This Row],[TS ZH Mi 26.03.23 Rang]],$X$7:$Y$102,2,0)*E$5,"")</f>
        <v/>
      </c>
      <c r="F81" s="52" t="str">
        <f>IFERROR(VLOOKUP(Mixed[[#This Row],[TS ES Mi 10.06.23 Rang]],$X$7:$Y$102,2,0)*F$5,"")</f>
        <v/>
      </c>
      <c r="G81" s="52" t="str">
        <f>IFERROR(VLOOKUP(Mixed[[#This Row],[TS BE Mi A 17.06.23 R]],$X$7:$Y$102,2,0)*G$5,"")</f>
        <v/>
      </c>
      <c r="H81" s="52" t="str">
        <f>IFERROR(VLOOKUP(Mixed[[#This Row],[TS BE Mi B 17.06.23 R]],$X$7:$Y$102,2,0)*H$5,"")</f>
        <v/>
      </c>
      <c r="I81" s="52" t="str">
        <f>IFERROR(VLOOKUP(Mixed[[#This Row],[TS BA Mi 13.08.23]],$X$7:$Y$102,2,0)*I$5,"")</f>
        <v/>
      </c>
      <c r="J81" s="52">
        <f>IFERROR(VLOOKUP(Mixed[[#This Row],[SM LT Mi 3.9.23 R]],$X$7:$Y$102,2,0)*J$5,"")</f>
        <v>300</v>
      </c>
      <c r="K81" s="52">
        <f>IFERROR(VLOOKUP(Mixed[[#This Row],[SM LT Mi 3.9.23 R]],$X$7:$Y$102,2,0)*K$5,"")</f>
        <v>15</v>
      </c>
      <c r="L81" s="52">
        <f>IFERROR(VLOOKUP(Mixed[[#This Row],[TS SH Mi 14.1.24 R]],$X$7:$Y$102,2,0)*L$5,"")</f>
        <v>150</v>
      </c>
      <c r="M81" s="63"/>
      <c r="N81" s="63"/>
      <c r="O81" s="63"/>
      <c r="P81" s="63"/>
      <c r="Q81" s="63"/>
      <c r="R81" s="63">
        <v>21</v>
      </c>
      <c r="S81" s="63"/>
      <c r="T81" s="63">
        <v>23</v>
      </c>
      <c r="U81" s="19"/>
      <c r="V81" s="19"/>
      <c r="W81" s="19"/>
      <c r="X81" s="25"/>
      <c r="Y81" s="25"/>
      <c r="Z81" s="83"/>
      <c r="AA81" s="83"/>
    </row>
    <row r="82" spans="1:27">
      <c r="A82">
        <f>RANK(D82,$D$7:$D$368,0)</f>
        <v>76</v>
      </c>
      <c r="B82" t="s">
        <v>850</v>
      </c>
      <c r="C82" s="1" t="s">
        <v>10</v>
      </c>
      <c r="D82" s="52">
        <f>SUM(E82:L82)</f>
        <v>462.5</v>
      </c>
      <c r="E82" s="52" t="str">
        <f>IFERROR(VLOOKUP(Mixed[[#This Row],[TS ZH Mi 26.03.23 Rang]],$X$7:$Y$102,2,0)*E$5,"")</f>
        <v/>
      </c>
      <c r="F82" s="52" t="str">
        <f>IFERROR(VLOOKUP(Mixed[[#This Row],[TS ES Mi 10.06.23 Rang]],$X$7:$Y$102,2,0)*F$5,"")</f>
        <v/>
      </c>
      <c r="G82" s="52" t="str">
        <f>IFERROR(VLOOKUP(Mixed[[#This Row],[TS BE Mi A 17.06.23 R]],$X$7:$Y$102,2,0)*G$5,"")</f>
        <v/>
      </c>
      <c r="H82" s="52">
        <f>IFERROR(VLOOKUP(Mixed[[#This Row],[TS BE Mi B 17.06.23 R]],$X$7:$Y$102,2,0)*H$5,"")</f>
        <v>50</v>
      </c>
      <c r="I82" s="52">
        <f>IFERROR(VLOOKUP(Mixed[[#This Row],[TS BA Mi 13.08.23]],$X$7:$Y$102,2,0)*I$5,"")</f>
        <v>150</v>
      </c>
      <c r="J82" s="52">
        <f>IFERROR(VLOOKUP(Mixed[[#This Row],[SM LT Mi 3.9.23 R]],$X$7:$Y$102,2,0)*J$5,"")</f>
        <v>250</v>
      </c>
      <c r="K82" s="52">
        <f>IFERROR(VLOOKUP(Mixed[[#This Row],[SM LT Mi 3.9.23 R]],$X$7:$Y$102,2,0)*K$5,"")</f>
        <v>12.5</v>
      </c>
      <c r="L82" s="52" t="str">
        <f>IFERROR(VLOOKUP(Mixed[[#This Row],[TS SH Mi 14.1.24 R]],$X$7:$Y$102,2,0)*L$5,"")</f>
        <v/>
      </c>
      <c r="M82" s="63"/>
      <c r="N82" s="63"/>
      <c r="O82" s="63"/>
      <c r="P82" s="63">
        <v>5</v>
      </c>
      <c r="Q82" s="63">
        <v>22</v>
      </c>
      <c r="R82" s="63">
        <v>30</v>
      </c>
      <c r="S82" s="63"/>
      <c r="T82" s="63"/>
      <c r="X82" s="25"/>
      <c r="Y82" s="25"/>
    </row>
    <row r="83" spans="1:27">
      <c r="A83">
        <f>RANK(D83,$D$7:$D$368,0)</f>
        <v>77</v>
      </c>
      <c r="B83" t="s">
        <v>184</v>
      </c>
      <c r="C83" t="s">
        <v>13</v>
      </c>
      <c r="D83" s="52">
        <f>SUM(E83:L83)</f>
        <v>450</v>
      </c>
      <c r="E83" s="52" t="str">
        <f>IFERROR(VLOOKUP(Mixed[[#This Row],[TS ZH Mi 26.03.23 Rang]],$X$7:$Y$102,2,0)*E$5,"")</f>
        <v/>
      </c>
      <c r="F83" s="52" t="str">
        <f>IFERROR(VLOOKUP(Mixed[[#This Row],[TS ES Mi 10.06.23 Rang]],$X$7:$Y$102,2,0)*F$5,"")</f>
        <v/>
      </c>
      <c r="G83" s="52">
        <f>IFERROR(VLOOKUP(Mixed[[#This Row],[TS BE Mi A 17.06.23 R]],$X$7:$Y$102,2,0)*G$5,"")</f>
        <v>150</v>
      </c>
      <c r="H83" s="52" t="str">
        <f>IFERROR(VLOOKUP(Mixed[[#This Row],[TS BE Mi B 17.06.23 R]],$X$7:$Y$102,2,0)*H$5,"")</f>
        <v/>
      </c>
      <c r="I83" s="52">
        <f>IFERROR(VLOOKUP(Mixed[[#This Row],[TS BA Mi 13.08.23]],$X$7:$Y$102,2,0)*I$5,"")</f>
        <v>300</v>
      </c>
      <c r="J83" s="52" t="str">
        <f>IFERROR(VLOOKUP(Mixed[[#This Row],[SM LT Mi 3.9.23 R]],$X$7:$Y$102,2,0)*J$5,"")</f>
        <v/>
      </c>
      <c r="K83" s="52" t="str">
        <f>IFERROR(VLOOKUP(Mixed[[#This Row],[SM LT Mi 3.9.23 R]],$X$7:$Y$102,2,0)*K$5,"")</f>
        <v/>
      </c>
      <c r="L83" s="52" t="str">
        <f>IFERROR(VLOOKUP(Mixed[[#This Row],[TS SH Mi 14.1.24 R]],$X$7:$Y$102,2,0)*L$5,"")</f>
        <v/>
      </c>
      <c r="M83" s="63"/>
      <c r="N83" s="63"/>
      <c r="O83" s="63">
        <v>24</v>
      </c>
      <c r="P83" s="63"/>
      <c r="Q83" s="63">
        <v>11</v>
      </c>
      <c r="R83" s="63"/>
      <c r="S83" s="63"/>
      <c r="T83" s="63"/>
      <c r="X83" s="25"/>
      <c r="Y83" s="25"/>
    </row>
    <row r="84" spans="1:27">
      <c r="A84">
        <f>RANK(D84,$D$7:$D$368,0)</f>
        <v>78</v>
      </c>
      <c r="B84" t="s">
        <v>290</v>
      </c>
      <c r="C84" s="1" t="s">
        <v>0</v>
      </c>
      <c r="D84" s="52">
        <f>SUM(E84:L84)</f>
        <v>440</v>
      </c>
      <c r="E84" s="52" t="str">
        <f>IFERROR(VLOOKUP(Mixed[[#This Row],[TS ZH Mi 26.03.23 Rang]],$X$7:$Y$102,2,0)*E$5,"")</f>
        <v/>
      </c>
      <c r="F84" s="52" t="str">
        <f>IFERROR(VLOOKUP(Mixed[[#This Row],[TS ES Mi 10.06.23 Rang]],$X$7:$Y$102,2,0)*F$5,"")</f>
        <v/>
      </c>
      <c r="G84" s="52">
        <f>IFERROR(VLOOKUP(Mixed[[#This Row],[TS BE Mi A 17.06.23 R]],$X$7:$Y$102,2,0)*G$5,"")</f>
        <v>125</v>
      </c>
      <c r="H84" s="52" t="str">
        <f>IFERROR(VLOOKUP(Mixed[[#This Row],[TS BE Mi B 17.06.23 R]],$X$7:$Y$102,2,0)*H$5,"")</f>
        <v/>
      </c>
      <c r="I84" s="52" t="str">
        <f>IFERROR(VLOOKUP(Mixed[[#This Row],[TS BA Mi 13.08.23]],$X$7:$Y$102,2,0)*I$5,"")</f>
        <v/>
      </c>
      <c r="J84" s="52">
        <f>IFERROR(VLOOKUP(Mixed[[#This Row],[SM LT Mi 3.9.23 R]],$X$7:$Y$102,2,0)*J$5,"")</f>
        <v>300</v>
      </c>
      <c r="K84" s="52">
        <f>IFERROR(VLOOKUP(Mixed[[#This Row],[SM LT Mi 3.9.23 R]],$X$7:$Y$102,2,0)*K$5,"")</f>
        <v>15</v>
      </c>
      <c r="L84" s="52" t="str">
        <f>IFERROR(VLOOKUP(Mixed[[#This Row],[TS SH Mi 14.1.24 R]],$X$7:$Y$102,2,0)*L$5,"")</f>
        <v/>
      </c>
      <c r="M84" s="63"/>
      <c r="N84" s="63"/>
      <c r="O84" s="63">
        <v>26</v>
      </c>
      <c r="P84" s="63"/>
      <c r="Q84" s="63"/>
      <c r="R84" s="63">
        <v>24</v>
      </c>
      <c r="S84" s="63"/>
      <c r="T84" s="63"/>
      <c r="X84" s="25"/>
      <c r="Y84" s="25"/>
    </row>
    <row r="85" spans="1:27">
      <c r="A85">
        <f>RANK(D85,$D$7:$D$368,0)</f>
        <v>79</v>
      </c>
      <c r="B85" t="s">
        <v>551</v>
      </c>
      <c r="C85" t="s">
        <v>9</v>
      </c>
      <c r="D85" s="52">
        <f>SUM(E85:L85)</f>
        <v>412.5</v>
      </c>
      <c r="E85" s="52" t="str">
        <f>IFERROR(VLOOKUP(Mixed[[#This Row],[TS ZH Mi 26.03.23 Rang]],$X$7:$Y$102,2,0)*E$5,"")</f>
        <v/>
      </c>
      <c r="F85" s="52" t="str">
        <f>IFERROR(VLOOKUP(Mixed[[#This Row],[TS ES Mi 10.06.23 Rang]],$X$7:$Y$102,2,0)*F$5,"")</f>
        <v/>
      </c>
      <c r="G85" s="52">
        <f>IFERROR(VLOOKUP(Mixed[[#This Row],[TS BE Mi A 17.06.23 R]],$X$7:$Y$102,2,0)*G$5,"")</f>
        <v>150</v>
      </c>
      <c r="H85" s="52" t="str">
        <f>IFERROR(VLOOKUP(Mixed[[#This Row],[TS BE Mi B 17.06.23 R]],$X$7:$Y$102,2,0)*H$5,"")</f>
        <v/>
      </c>
      <c r="I85" s="52" t="str">
        <f>IFERROR(VLOOKUP(Mixed[[#This Row],[TS BA Mi 13.08.23]],$X$7:$Y$102,2,0)*I$5,"")</f>
        <v/>
      </c>
      <c r="J85" s="52">
        <f>IFERROR(VLOOKUP(Mixed[[#This Row],[SM LT Mi 3.9.23 R]],$X$7:$Y$102,2,0)*J$5,"")</f>
        <v>250</v>
      </c>
      <c r="K85" s="52">
        <f>IFERROR(VLOOKUP(Mixed[[#This Row],[SM LT Mi 3.9.23 R]],$X$7:$Y$102,2,0)*K$5,"")</f>
        <v>12.5</v>
      </c>
      <c r="L85" s="52" t="str">
        <f>IFERROR(VLOOKUP(Mixed[[#This Row],[TS SH Mi 14.1.24 R]],$X$7:$Y$102,2,0)*L$5,"")</f>
        <v/>
      </c>
      <c r="M85" s="63"/>
      <c r="N85" s="63"/>
      <c r="O85" s="63">
        <v>23</v>
      </c>
      <c r="P85" s="63"/>
      <c r="Q85" s="63"/>
      <c r="R85" s="63">
        <v>28</v>
      </c>
      <c r="S85" s="63"/>
      <c r="T85" s="63"/>
      <c r="X85" s="25"/>
      <c r="Y85" s="25"/>
    </row>
    <row r="86" spans="1:27">
      <c r="A86">
        <f>RANK(D86,$D$7:$D$368,0)</f>
        <v>79</v>
      </c>
      <c r="B86" t="s">
        <v>460</v>
      </c>
      <c r="C86" t="s">
        <v>9</v>
      </c>
      <c r="D86" s="52">
        <f>SUM(E86:L86)</f>
        <v>412.5</v>
      </c>
      <c r="E86" s="52" t="str">
        <f>IFERROR(VLOOKUP(Mixed[[#This Row],[TS ZH Mi 26.03.23 Rang]],$X$7:$Y$102,2,0)*E$5,"")</f>
        <v/>
      </c>
      <c r="F86" s="52" t="str">
        <f>IFERROR(VLOOKUP(Mixed[[#This Row],[TS ES Mi 10.06.23 Rang]],$X$7:$Y$102,2,0)*F$5,"")</f>
        <v/>
      </c>
      <c r="G86" s="52">
        <f>IFERROR(VLOOKUP(Mixed[[#This Row],[TS BE Mi A 17.06.23 R]],$X$7:$Y$102,2,0)*G$5,"")</f>
        <v>150</v>
      </c>
      <c r="H86" s="52" t="str">
        <f>IFERROR(VLOOKUP(Mixed[[#This Row],[TS BE Mi B 17.06.23 R]],$X$7:$Y$102,2,0)*H$5,"")</f>
        <v/>
      </c>
      <c r="I86" s="52" t="str">
        <f>IFERROR(VLOOKUP(Mixed[[#This Row],[TS BA Mi 13.08.23]],$X$7:$Y$102,2,0)*I$5,"")</f>
        <v/>
      </c>
      <c r="J86" s="52">
        <f>IFERROR(VLOOKUP(Mixed[[#This Row],[SM LT Mi 3.9.23 R]],$X$7:$Y$102,2,0)*J$5,"")</f>
        <v>250</v>
      </c>
      <c r="K86" s="52">
        <f>IFERROR(VLOOKUP(Mixed[[#This Row],[SM LT Mi 3.9.23 R]],$X$7:$Y$102,2,0)*K$5,"")</f>
        <v>12.5</v>
      </c>
      <c r="L86" s="52" t="str">
        <f>IFERROR(VLOOKUP(Mixed[[#This Row],[TS SH Mi 14.1.24 R]],$X$7:$Y$102,2,0)*L$5,"")</f>
        <v/>
      </c>
      <c r="M86" s="63"/>
      <c r="N86" s="63"/>
      <c r="O86" s="63">
        <v>24</v>
      </c>
      <c r="P86" s="63"/>
      <c r="Q86" s="63"/>
      <c r="R86" s="63">
        <v>28</v>
      </c>
      <c r="S86" s="63"/>
      <c r="T86" s="63"/>
      <c r="X86" s="85"/>
      <c r="Y86" s="25"/>
    </row>
    <row r="87" spans="1:27">
      <c r="A87">
        <f>RANK(D87,$D$7:$D$368,0)</f>
        <v>79</v>
      </c>
      <c r="B87" t="s">
        <v>38</v>
      </c>
      <c r="D87" s="52">
        <f>SUM(E87:L87)</f>
        <v>412.5</v>
      </c>
      <c r="E87" s="52" t="str">
        <f>IFERROR(VLOOKUP(Mixed[[#This Row],[TS ZH Mi 26.03.23 Rang]],$X$7:$Y$102,2,0)*E$5,"")</f>
        <v/>
      </c>
      <c r="F87" s="52" t="str">
        <f>IFERROR(VLOOKUP(Mixed[[#This Row],[TS ES Mi 10.06.23 Rang]],$X$7:$Y$102,2,0)*F$5,"")</f>
        <v/>
      </c>
      <c r="G87" s="52">
        <f>IFERROR(VLOOKUP(Mixed[[#This Row],[TS BE Mi A 17.06.23 R]],$X$7:$Y$102,2,0)*G$5,"")</f>
        <v>150</v>
      </c>
      <c r="H87" s="52" t="str">
        <f>IFERROR(VLOOKUP(Mixed[[#This Row],[TS BE Mi B 17.06.23 R]],$X$7:$Y$102,2,0)*H$5,"")</f>
        <v/>
      </c>
      <c r="I87" s="52" t="str">
        <f>IFERROR(VLOOKUP(Mixed[[#This Row],[TS BA Mi 13.08.23]],$X$7:$Y$102,2,0)*I$5,"")</f>
        <v/>
      </c>
      <c r="J87" s="52">
        <f>IFERROR(VLOOKUP(Mixed[[#This Row],[SM LT Mi 3.9.23 R]],$X$7:$Y$102,2,0)*J$5,"")</f>
        <v>250</v>
      </c>
      <c r="K87" s="52">
        <f>IFERROR(VLOOKUP(Mixed[[#This Row],[SM LT Mi 3.9.23 R]],$X$7:$Y$102,2,0)*K$5,"")</f>
        <v>12.5</v>
      </c>
      <c r="L87" s="52" t="str">
        <f>IFERROR(VLOOKUP(Mixed[[#This Row],[TS SH Mi 14.1.24 R]],$X$7:$Y$102,2,0)*L$5,"")</f>
        <v/>
      </c>
      <c r="M87" s="63"/>
      <c r="N87" s="63"/>
      <c r="O87" s="63">
        <v>22</v>
      </c>
      <c r="P87" s="63"/>
      <c r="Q87" s="63"/>
      <c r="R87" s="63">
        <v>29</v>
      </c>
      <c r="S87" s="63"/>
      <c r="T87" s="63"/>
      <c r="U87" s="19"/>
      <c r="V87" s="19"/>
      <c r="W87" s="19"/>
      <c r="X87" s="25"/>
      <c r="Y87" s="25"/>
      <c r="Z87" s="83"/>
      <c r="AA87" s="83"/>
    </row>
    <row r="88" spans="1:27">
      <c r="A88">
        <f>RANK(D88,$D$7:$D$368,0)</f>
        <v>79</v>
      </c>
      <c r="B88" t="s">
        <v>934</v>
      </c>
      <c r="C88" t="s">
        <v>0</v>
      </c>
      <c r="D88" s="52">
        <f>SUM(E88:L88)</f>
        <v>412.5</v>
      </c>
      <c r="E88" s="52" t="str">
        <f>IFERROR(VLOOKUP(Mixed[[#This Row],[TS ZH Mi 26.03.23 Rang]],$X$7:$Y$102,2,0)*E$5,"")</f>
        <v/>
      </c>
      <c r="F88" s="52" t="str">
        <f>IFERROR(VLOOKUP(Mixed[[#This Row],[TS ES Mi 10.06.23 Rang]],$X$7:$Y$102,2,0)*F$5,"")</f>
        <v/>
      </c>
      <c r="G88" s="52" t="str">
        <f>IFERROR(VLOOKUP(Mixed[[#This Row],[TS BE Mi A 17.06.23 R]],$X$7:$Y$102,2,0)*G$5,"")</f>
        <v/>
      </c>
      <c r="H88" s="52" t="str">
        <f>IFERROR(VLOOKUP(Mixed[[#This Row],[TS BE Mi B 17.06.23 R]],$X$7:$Y$102,2,0)*H$5,"")</f>
        <v/>
      </c>
      <c r="I88" s="52">
        <f>IFERROR(VLOOKUP(Mixed[[#This Row],[TS BA Mi 13.08.23]],$X$7:$Y$102,2,0)*I$5,"")</f>
        <v>150</v>
      </c>
      <c r="J88" s="52">
        <f>IFERROR(VLOOKUP(Mixed[[#This Row],[SM LT Mi 3.9.23 R]],$X$7:$Y$102,2,0)*J$5,"")</f>
        <v>250</v>
      </c>
      <c r="K88" s="52">
        <f>IFERROR(VLOOKUP(Mixed[[#This Row],[SM LT Mi 3.9.23 R]],$X$7:$Y$102,2,0)*K$5,"")</f>
        <v>12.5</v>
      </c>
      <c r="L88" s="52" t="str">
        <f>IFERROR(VLOOKUP(Mixed[[#This Row],[TS SH Mi 14.1.24 R]],$X$7:$Y$102,2,0)*L$5,"")</f>
        <v/>
      </c>
      <c r="M88" s="63"/>
      <c r="N88" s="63"/>
      <c r="O88" s="63"/>
      <c r="P88" s="63"/>
      <c r="Q88" s="63">
        <v>22</v>
      </c>
      <c r="R88" s="63">
        <v>30</v>
      </c>
      <c r="S88" s="63"/>
      <c r="T88" s="63"/>
      <c r="X88" s="25"/>
      <c r="Y88" s="25"/>
    </row>
    <row r="89" spans="1:27">
      <c r="A89">
        <f>RANK(D89,$D$7:$D$368,0)</f>
        <v>83</v>
      </c>
      <c r="B89" t="s">
        <v>928</v>
      </c>
      <c r="C89" t="s">
        <v>9</v>
      </c>
      <c r="D89" s="52">
        <f>SUM(E89:L89)</f>
        <v>400</v>
      </c>
      <c r="E89" s="52" t="str">
        <f>IFERROR(VLOOKUP(Mixed[[#This Row],[TS ZH Mi 26.03.23 Rang]],$X$7:$Y$102,2,0)*E$5,"")</f>
        <v/>
      </c>
      <c r="F89" s="52" t="str">
        <f>IFERROR(VLOOKUP(Mixed[[#This Row],[TS ES Mi 10.06.23 Rang]],$X$7:$Y$102,2,0)*F$5,"")</f>
        <v/>
      </c>
      <c r="G89" s="52" t="str">
        <f>IFERROR(VLOOKUP(Mixed[[#This Row],[TS BE Mi A 17.06.23 R]],$X$7:$Y$102,2,0)*G$5,"")</f>
        <v/>
      </c>
      <c r="H89" s="52" t="str">
        <f>IFERROR(VLOOKUP(Mixed[[#This Row],[TS BE Mi B 17.06.23 R]],$X$7:$Y$102,2,0)*H$5,"")</f>
        <v/>
      </c>
      <c r="I89" s="52">
        <f>IFERROR(VLOOKUP(Mixed[[#This Row],[TS BA Mi 13.08.23]],$X$7:$Y$102,2,0)*I$5,"")</f>
        <v>400</v>
      </c>
      <c r="J89" s="52" t="str">
        <f>IFERROR(VLOOKUP(Mixed[[#This Row],[SM LT Mi 3.9.23 R]],$X$7:$Y$102,2,0)*J$5,"")</f>
        <v/>
      </c>
      <c r="K89" s="52" t="str">
        <f>IFERROR(VLOOKUP(Mixed[[#This Row],[SM LT Mi 3.9.23 R]],$X$7:$Y$102,2,0)*K$5,"")</f>
        <v/>
      </c>
      <c r="L89" s="52" t="str">
        <f>IFERROR(VLOOKUP(Mixed[[#This Row],[TS SH Mi 14.1.24 R]],$X$7:$Y$102,2,0)*L$5,"")</f>
        <v/>
      </c>
      <c r="M89" s="63"/>
      <c r="N89" s="63"/>
      <c r="O89" s="63"/>
      <c r="P89" s="63"/>
      <c r="Q89" s="63">
        <v>8</v>
      </c>
      <c r="R89" s="63"/>
      <c r="S89" s="63"/>
      <c r="T89" s="63"/>
      <c r="X89" s="25"/>
      <c r="Y89" s="25"/>
    </row>
    <row r="90" spans="1:27">
      <c r="A90">
        <f>RANK(D90,$D$7:$D$368,0)</f>
        <v>83</v>
      </c>
      <c r="B90" t="s">
        <v>759</v>
      </c>
      <c r="C90" s="1" t="s">
        <v>10</v>
      </c>
      <c r="D90" s="52">
        <f>SUM(E90:L90)</f>
        <v>400</v>
      </c>
      <c r="E90" s="52">
        <f>IFERROR(VLOOKUP(Mixed[[#This Row],[TS ZH Mi 26.03.23 Rang]],$X$7:$Y$102,2,0)*E$5,"")</f>
        <v>400</v>
      </c>
      <c r="F90" s="52" t="str">
        <f>IFERROR(VLOOKUP(Mixed[[#This Row],[TS ES Mi 10.06.23 Rang]],$X$7:$Y$102,2,0)*F$5,"")</f>
        <v/>
      </c>
      <c r="G90" s="52" t="str">
        <f>IFERROR(VLOOKUP(Mixed[[#This Row],[TS BE Mi A 17.06.23 R]],$X$7:$Y$102,2,0)*G$5,"")</f>
        <v/>
      </c>
      <c r="H90" s="52" t="str">
        <f>IFERROR(VLOOKUP(Mixed[[#This Row],[TS BE Mi B 17.06.23 R]],$X$7:$Y$102,2,0)*H$5,"")</f>
        <v/>
      </c>
      <c r="I90" s="52" t="str">
        <f>IFERROR(VLOOKUP(Mixed[[#This Row],[TS BA Mi 13.08.23]],$X$7:$Y$102,2,0)*I$5,"")</f>
        <v/>
      </c>
      <c r="J90" s="52" t="str">
        <f>IFERROR(VLOOKUP(Mixed[[#This Row],[SM LT Mi 3.9.23 R]],$X$7:$Y$102,2,0)*J$5,"")</f>
        <v/>
      </c>
      <c r="K90" s="52" t="str">
        <f>IFERROR(VLOOKUP(Mixed[[#This Row],[SM LT Mi 3.9.23 R]],$X$7:$Y$102,2,0)*K$5,"")</f>
        <v/>
      </c>
      <c r="L90" s="52" t="str">
        <f>IFERROR(VLOOKUP(Mixed[[#This Row],[TS SH Mi 14.1.24 R]],$X$7:$Y$102,2,0)*L$5,"")</f>
        <v/>
      </c>
      <c r="M90" s="63">
        <v>8</v>
      </c>
      <c r="N90" s="63"/>
      <c r="O90" s="63"/>
      <c r="P90" s="63"/>
      <c r="Q90" s="63"/>
      <c r="R90" s="63"/>
      <c r="S90" s="63"/>
      <c r="T90" s="63"/>
      <c r="X90" s="25"/>
      <c r="Y90" s="25"/>
    </row>
    <row r="91" spans="1:27">
      <c r="A91">
        <f>RANK(D91,$D$7:$D$368,0)</f>
        <v>85</v>
      </c>
      <c r="B91" s="2" t="s">
        <v>160</v>
      </c>
      <c r="C91" s="1" t="s">
        <v>9</v>
      </c>
      <c r="D91" s="52">
        <f>SUM(E91:L91)</f>
        <v>315</v>
      </c>
      <c r="E91" s="52" t="str">
        <f>IFERROR(VLOOKUP(Mixed[[#This Row],[TS ZH Mi 26.03.23 Rang]],$X$7:$Y$102,2,0)*E$5,"")</f>
        <v/>
      </c>
      <c r="F91" s="52" t="str">
        <f>IFERROR(VLOOKUP(Mixed[[#This Row],[TS ES Mi 10.06.23 Rang]],$X$7:$Y$102,2,0)*F$5,"")</f>
        <v/>
      </c>
      <c r="G91" s="52" t="str">
        <f>IFERROR(VLOOKUP(Mixed[[#This Row],[TS BE Mi A 17.06.23 R]],$X$7:$Y$102,2,0)*G$5,"")</f>
        <v/>
      </c>
      <c r="H91" s="52" t="str">
        <f>IFERROR(VLOOKUP(Mixed[[#This Row],[TS BE Mi B 17.06.23 R]],$X$7:$Y$102,2,0)*H$5,"")</f>
        <v/>
      </c>
      <c r="I91" s="52" t="str">
        <f>IFERROR(VLOOKUP(Mixed[[#This Row],[TS BA Mi 13.08.23]],$X$7:$Y$102,2,0)*I$5,"")</f>
        <v/>
      </c>
      <c r="J91" s="52">
        <f>IFERROR(VLOOKUP(Mixed[[#This Row],[SM LT Mi 3.9.23 R]],$X$7:$Y$102,2,0)*J$5,"")</f>
        <v>300</v>
      </c>
      <c r="K91" s="52">
        <f>IFERROR(VLOOKUP(Mixed[[#This Row],[SM LT Mi 3.9.23 R]],$X$7:$Y$102,2,0)*K$5,"")</f>
        <v>15</v>
      </c>
      <c r="L91" s="52" t="str">
        <f>IFERROR(VLOOKUP(Mixed[[#This Row],[TS SH Mi 14.1.24 R]],$X$7:$Y$102,2,0)*L$5,"")</f>
        <v/>
      </c>
      <c r="M91" s="63"/>
      <c r="N91" s="63"/>
      <c r="O91" s="63"/>
      <c r="P91" s="63"/>
      <c r="Q91" s="63"/>
      <c r="R91" s="63">
        <v>22</v>
      </c>
      <c r="S91" s="63"/>
      <c r="T91" s="63"/>
      <c r="X91" s="25"/>
      <c r="Y91" s="25"/>
    </row>
    <row r="92" spans="1:27">
      <c r="A92">
        <f>RANK(D92,$D$7:$D$368,0)</f>
        <v>86</v>
      </c>
      <c r="B92" t="s">
        <v>598</v>
      </c>
      <c r="C92" t="s">
        <v>0</v>
      </c>
      <c r="D92" s="52">
        <f>SUM(E92:L92)</f>
        <v>300</v>
      </c>
      <c r="E92" s="52">
        <f>IFERROR(VLOOKUP(Mixed[[#This Row],[TS ZH Mi 26.03.23 Rang]],$X$7:$Y$102,2,0)*E$5,"")</f>
        <v>300</v>
      </c>
      <c r="F92" s="52" t="str">
        <f>IFERROR(VLOOKUP(Mixed[[#This Row],[TS ES Mi 10.06.23 Rang]],$X$7:$Y$102,2,0)*F$5,"")</f>
        <v/>
      </c>
      <c r="G92" s="52" t="str">
        <f>IFERROR(VLOOKUP(Mixed[[#This Row],[TS BE Mi A 17.06.23 R]],$X$7:$Y$102,2,0)*G$5,"")</f>
        <v/>
      </c>
      <c r="H92" s="52" t="str">
        <f>IFERROR(VLOOKUP(Mixed[[#This Row],[TS BE Mi B 17.06.23 R]],$X$7:$Y$102,2,0)*H$5,"")</f>
        <v/>
      </c>
      <c r="I92" s="52" t="str">
        <f>IFERROR(VLOOKUP(Mixed[[#This Row],[TS BA Mi 13.08.23]],$X$7:$Y$102,2,0)*I$5,"")</f>
        <v/>
      </c>
      <c r="J92" s="52" t="str">
        <f>IFERROR(VLOOKUP(Mixed[[#This Row],[SM LT Mi 3.9.23 R]],$X$7:$Y$102,2,0)*J$5,"")</f>
        <v/>
      </c>
      <c r="K92" s="52" t="str">
        <f>IFERROR(VLOOKUP(Mixed[[#This Row],[SM LT Mi 3.9.23 R]],$X$7:$Y$102,2,0)*K$5,"")</f>
        <v/>
      </c>
      <c r="L92" s="52" t="str">
        <f>IFERROR(VLOOKUP(Mixed[[#This Row],[TS SH Mi 14.1.24 R]],$X$7:$Y$102,2,0)*L$5,"")</f>
        <v/>
      </c>
      <c r="M92" s="63">
        <v>9</v>
      </c>
      <c r="N92" s="63"/>
      <c r="O92" s="63"/>
      <c r="P92" s="63"/>
      <c r="Q92" s="63"/>
      <c r="R92" s="63"/>
      <c r="S92" s="63">
        <v>5</v>
      </c>
      <c r="T92" s="63"/>
      <c r="X92" s="25"/>
      <c r="Y92" s="25"/>
    </row>
    <row r="93" spans="1:27">
      <c r="A93">
        <f>RANK(D93,$D$7:$D$368,0)</f>
        <v>86</v>
      </c>
      <c r="B93" t="s">
        <v>82</v>
      </c>
      <c r="C93" s="1" t="s">
        <v>9</v>
      </c>
      <c r="D93" s="52">
        <f>SUM(E93:L93)</f>
        <v>300</v>
      </c>
      <c r="E93" s="52" t="str">
        <f>IFERROR(VLOOKUP(Mixed[[#This Row],[TS ZH Mi 26.03.23 Rang]],$X$7:$Y$102,2,0)*E$5,"")</f>
        <v/>
      </c>
      <c r="F93" s="52" t="str">
        <f>IFERROR(VLOOKUP(Mixed[[#This Row],[TS ES Mi 10.06.23 Rang]],$X$7:$Y$102,2,0)*F$5,"")</f>
        <v/>
      </c>
      <c r="G93" s="52" t="str">
        <f>IFERROR(VLOOKUP(Mixed[[#This Row],[TS BE Mi A 17.06.23 R]],$X$7:$Y$102,2,0)*G$5,"")</f>
        <v/>
      </c>
      <c r="H93" s="52" t="str">
        <f>IFERROR(VLOOKUP(Mixed[[#This Row],[TS BE Mi B 17.06.23 R]],$X$7:$Y$102,2,0)*H$5,"")</f>
        <v/>
      </c>
      <c r="I93" s="52">
        <f>IFERROR(VLOOKUP(Mixed[[#This Row],[TS BA Mi 13.08.23]],$X$7:$Y$102,2,0)*I$5,"")</f>
        <v>300</v>
      </c>
      <c r="J93" s="52" t="str">
        <f>IFERROR(VLOOKUP(Mixed[[#This Row],[SM LT Mi 3.9.23 R]],$X$7:$Y$102,2,0)*J$5,"")</f>
        <v/>
      </c>
      <c r="K93" s="52" t="str">
        <f>IFERROR(VLOOKUP(Mixed[[#This Row],[SM LT Mi 3.9.23 R]],$X$7:$Y$102,2,0)*K$5,"")</f>
        <v/>
      </c>
      <c r="L93" s="52" t="str">
        <f>IFERROR(VLOOKUP(Mixed[[#This Row],[TS SH Mi 14.1.24 R]],$X$7:$Y$102,2,0)*L$5,"")</f>
        <v/>
      </c>
      <c r="M93" s="63"/>
      <c r="N93" s="63"/>
      <c r="O93" s="63"/>
      <c r="P93" s="63"/>
      <c r="Q93" s="63">
        <v>9</v>
      </c>
      <c r="R93" s="63"/>
      <c r="S93" s="63"/>
      <c r="T93" s="63"/>
      <c r="X93" s="85"/>
      <c r="Y93" s="25"/>
    </row>
    <row r="94" spans="1:27">
      <c r="A94">
        <f>RANK(D94,$D$7:$D$368,0)</f>
        <v>86</v>
      </c>
      <c r="B94" s="119" t="s">
        <v>846</v>
      </c>
      <c r="C94" t="s">
        <v>17</v>
      </c>
      <c r="D94" s="52">
        <f>SUM(E94:L94)</f>
        <v>300</v>
      </c>
      <c r="E94" s="52" t="str">
        <f>IFERROR(VLOOKUP(Mixed[[#This Row],[TS ZH Mi 26.03.23 Rang]],$X$7:$Y$102,2,0)*E$5,"")</f>
        <v/>
      </c>
      <c r="F94" s="52" t="str">
        <f>IFERROR(VLOOKUP(Mixed[[#This Row],[TS ES Mi 10.06.23 Rang]],$X$7:$Y$102,2,0)*F$5,"")</f>
        <v/>
      </c>
      <c r="G94" s="52">
        <f>IFERROR(VLOOKUP(Mixed[[#This Row],[TS BE Mi A 17.06.23 R]],$X$7:$Y$102,2,0)*G$5,"")</f>
        <v>300</v>
      </c>
      <c r="H94" s="52" t="str">
        <f>IFERROR(VLOOKUP(Mixed[[#This Row],[TS BE Mi B 17.06.23 R]],$X$7:$Y$102,2,0)*H$5,"")</f>
        <v/>
      </c>
      <c r="I94" s="52" t="str">
        <f>IFERROR(VLOOKUP(Mixed[[#This Row],[TS BA Mi 13.08.23]],$X$7:$Y$102,2,0)*I$5,"")</f>
        <v/>
      </c>
      <c r="J94" s="52" t="str">
        <f>IFERROR(VLOOKUP(Mixed[[#This Row],[SM LT Mi 3.9.23 R]],$X$7:$Y$102,2,0)*J$5,"")</f>
        <v/>
      </c>
      <c r="K94" s="52" t="str">
        <f>IFERROR(VLOOKUP(Mixed[[#This Row],[SM LT Mi 3.9.23 R]],$X$7:$Y$102,2,0)*K$5,"")</f>
        <v/>
      </c>
      <c r="L94" s="52" t="str">
        <f>IFERROR(VLOOKUP(Mixed[[#This Row],[TS SH Mi 14.1.24 R]],$X$7:$Y$102,2,0)*L$5,"")</f>
        <v/>
      </c>
      <c r="M94" s="63"/>
      <c r="N94" s="63"/>
      <c r="O94" s="63">
        <v>11</v>
      </c>
      <c r="P94" s="63"/>
      <c r="Q94" s="63"/>
      <c r="R94" s="63"/>
      <c r="S94" s="63"/>
      <c r="T94" s="63"/>
      <c r="U94" s="19"/>
      <c r="V94" s="19"/>
      <c r="W94" s="19"/>
      <c r="Y94" s="93"/>
      <c r="Z94" s="83"/>
      <c r="AA94" s="83"/>
    </row>
    <row r="95" spans="1:27">
      <c r="A95">
        <f>RANK(D95,$D$7:$D$368,0)</f>
        <v>86</v>
      </c>
      <c r="B95" s="7" t="s">
        <v>294</v>
      </c>
      <c r="C95" t="s">
        <v>17</v>
      </c>
      <c r="D95" s="52">
        <f>SUM(E95:L95)</f>
        <v>300</v>
      </c>
      <c r="E95" s="52" t="str">
        <f>IFERROR(VLOOKUP(Mixed[[#This Row],[TS ZH Mi 26.03.23 Rang]],$X$7:$Y$102,2,0)*E$5,"")</f>
        <v/>
      </c>
      <c r="F95" s="52" t="str">
        <f>IFERROR(VLOOKUP(Mixed[[#This Row],[TS ES Mi 10.06.23 Rang]],$X$7:$Y$102,2,0)*F$5,"")</f>
        <v/>
      </c>
      <c r="G95" s="52">
        <f>IFERROR(VLOOKUP(Mixed[[#This Row],[TS BE Mi A 17.06.23 R]],$X$7:$Y$102,2,0)*G$5,"")</f>
        <v>300</v>
      </c>
      <c r="H95" s="52" t="str">
        <f>IFERROR(VLOOKUP(Mixed[[#This Row],[TS BE Mi B 17.06.23 R]],$X$7:$Y$102,2,0)*H$5,"")</f>
        <v/>
      </c>
      <c r="I95" s="52" t="str">
        <f>IFERROR(VLOOKUP(Mixed[[#This Row],[TS BA Mi 13.08.23]],$X$7:$Y$102,2,0)*I$5,"")</f>
        <v/>
      </c>
      <c r="J95" s="52" t="str">
        <f>IFERROR(VLOOKUP(Mixed[[#This Row],[SM LT Mi 3.9.23 R]],$X$7:$Y$102,2,0)*J$5,"")</f>
        <v/>
      </c>
      <c r="K95" s="52" t="str">
        <f>IFERROR(VLOOKUP(Mixed[[#This Row],[SM LT Mi 3.9.23 R]],$X$7:$Y$102,2,0)*K$5,"")</f>
        <v/>
      </c>
      <c r="L95" s="52" t="str">
        <f>IFERROR(VLOOKUP(Mixed[[#This Row],[TS SH Mi 14.1.24 R]],$X$7:$Y$102,2,0)*L$5,"")</f>
        <v/>
      </c>
      <c r="M95" s="63"/>
      <c r="N95" s="63"/>
      <c r="O95" s="63">
        <v>11</v>
      </c>
      <c r="P95" s="63"/>
      <c r="Q95" s="63"/>
      <c r="R95" s="63"/>
      <c r="S95" s="63"/>
      <c r="T95" s="63"/>
      <c r="Y95" s="93"/>
    </row>
    <row r="96" spans="1:27">
      <c r="A96">
        <f>RANK(D96,$D$7:$D$368,0)</f>
        <v>86</v>
      </c>
      <c r="B96" t="s">
        <v>52</v>
      </c>
      <c r="C96" t="s">
        <v>9</v>
      </c>
      <c r="D96" s="52">
        <f>SUM(E96:L96)</f>
        <v>300</v>
      </c>
      <c r="E96" s="52" t="str">
        <f>IFERROR(VLOOKUP(Mixed[[#This Row],[TS ZH Mi 26.03.23 Rang]],$X$7:$Y$102,2,0)*E$5,"")</f>
        <v/>
      </c>
      <c r="F96" s="52" t="str">
        <f>IFERROR(VLOOKUP(Mixed[[#This Row],[TS ES Mi 10.06.23 Rang]],$X$7:$Y$102,2,0)*F$5,"")</f>
        <v/>
      </c>
      <c r="G96" s="52">
        <f>IFERROR(VLOOKUP(Mixed[[#This Row],[TS BE Mi A 17.06.23 R]],$X$7:$Y$102,2,0)*G$5,"")</f>
        <v>300</v>
      </c>
      <c r="H96" s="52" t="str">
        <f>IFERROR(VLOOKUP(Mixed[[#This Row],[TS BE Mi B 17.06.23 R]],$X$7:$Y$102,2,0)*H$5,"")</f>
        <v/>
      </c>
      <c r="I96" s="52" t="str">
        <f>IFERROR(VLOOKUP(Mixed[[#This Row],[TS BA Mi 13.08.23]],$X$7:$Y$102,2,0)*I$5,"")</f>
        <v/>
      </c>
      <c r="J96" s="52" t="str">
        <f>IFERROR(VLOOKUP(Mixed[[#This Row],[SM LT Mi 3.9.23 R]],$X$7:$Y$102,2,0)*J$5,"")</f>
        <v/>
      </c>
      <c r="K96" s="52" t="str">
        <f>IFERROR(VLOOKUP(Mixed[[#This Row],[SM LT Mi 3.9.23 R]],$X$7:$Y$102,2,0)*K$5,"")</f>
        <v/>
      </c>
      <c r="L96" s="52" t="str">
        <f>IFERROR(VLOOKUP(Mixed[[#This Row],[TS SH Mi 14.1.24 R]],$X$7:$Y$102,2,0)*L$5,"")</f>
        <v/>
      </c>
      <c r="M96" s="63"/>
      <c r="N96" s="63"/>
      <c r="O96" s="63">
        <v>12</v>
      </c>
      <c r="P96" s="63"/>
      <c r="Q96" s="63"/>
      <c r="R96" s="63"/>
      <c r="S96" s="63"/>
      <c r="T96" s="63"/>
      <c r="Y96" s="93"/>
    </row>
    <row r="97" spans="1:27">
      <c r="A97">
        <f>RANK(D97,$D$7:$D$368,0)</f>
        <v>86</v>
      </c>
      <c r="B97" s="4" t="s">
        <v>611</v>
      </c>
      <c r="C97" t="s">
        <v>817</v>
      </c>
      <c r="D97" s="52">
        <f>SUM(E97:L97)</f>
        <v>300</v>
      </c>
      <c r="E97" s="52" t="str">
        <f>IFERROR(VLOOKUP(Mixed[[#This Row],[TS ZH Mi 26.03.23 Rang]],$X$7:$Y$102,2,0)*E$5,"")</f>
        <v/>
      </c>
      <c r="F97" s="52">
        <f>IFERROR(VLOOKUP(Mixed[[#This Row],[TS ES Mi 10.06.23 Rang]],$X$7:$Y$102,2,0)*F$5,"")</f>
        <v>300</v>
      </c>
      <c r="G97" s="52" t="str">
        <f>IFERROR(VLOOKUP(Mixed[[#This Row],[TS BE Mi A 17.06.23 R]],$X$7:$Y$102,2,0)*G$5,"")</f>
        <v/>
      </c>
      <c r="H97" s="52" t="str">
        <f>IFERROR(VLOOKUP(Mixed[[#This Row],[TS BE Mi B 17.06.23 R]],$X$7:$Y$102,2,0)*H$5,"")</f>
        <v/>
      </c>
      <c r="I97" s="52" t="str">
        <f>IFERROR(VLOOKUP(Mixed[[#This Row],[TS BA Mi 13.08.23]],$X$7:$Y$102,2,0)*I$5,"")</f>
        <v/>
      </c>
      <c r="J97" s="52" t="str">
        <f>IFERROR(VLOOKUP(Mixed[[#This Row],[SM LT Mi 3.9.23 R]],$X$7:$Y$102,2,0)*J$5,"")</f>
        <v/>
      </c>
      <c r="K97" s="52" t="str">
        <f>IFERROR(VLOOKUP(Mixed[[#This Row],[SM LT Mi 3.9.23 R]],$X$7:$Y$102,2,0)*K$5,"")</f>
        <v/>
      </c>
      <c r="L97" s="52" t="str">
        <f>IFERROR(VLOOKUP(Mixed[[#This Row],[TS SH Mi 14.1.24 R]],$X$7:$Y$102,2,0)*L$5,"")</f>
        <v/>
      </c>
      <c r="M97" s="63"/>
      <c r="N97" s="63">
        <v>12</v>
      </c>
      <c r="O97" s="63"/>
      <c r="P97" s="63"/>
      <c r="Q97" s="63"/>
      <c r="R97" s="63"/>
      <c r="S97" s="63"/>
      <c r="T97" s="63"/>
    </row>
    <row r="98" spans="1:27">
      <c r="A98">
        <f>RANK(D98,$D$7:$D$368,0)</f>
        <v>86</v>
      </c>
      <c r="B98" s="4" t="s">
        <v>843</v>
      </c>
      <c r="C98" t="s">
        <v>10</v>
      </c>
      <c r="D98" s="52">
        <f>SUM(E98:L98)</f>
        <v>300</v>
      </c>
      <c r="E98" s="52" t="str">
        <f>IFERROR(VLOOKUP(Mixed[[#This Row],[TS ZH Mi 26.03.23 Rang]],$X$7:$Y$102,2,0)*E$5,"")</f>
        <v/>
      </c>
      <c r="F98" s="52">
        <f>IFERROR(VLOOKUP(Mixed[[#This Row],[TS ES Mi 10.06.23 Rang]],$X$7:$Y$102,2,0)*F$5,"")</f>
        <v>300</v>
      </c>
      <c r="G98" s="52" t="str">
        <f>IFERROR(VLOOKUP(Mixed[[#This Row],[TS BE Mi A 17.06.23 R]],$X$7:$Y$102,2,0)*G$5,"")</f>
        <v/>
      </c>
      <c r="H98" s="52" t="str">
        <f>IFERROR(VLOOKUP(Mixed[[#This Row],[TS BE Mi B 17.06.23 R]],$X$7:$Y$102,2,0)*H$5,"")</f>
        <v/>
      </c>
      <c r="I98" s="52" t="str">
        <f>IFERROR(VLOOKUP(Mixed[[#This Row],[TS BA Mi 13.08.23]],$X$7:$Y$102,2,0)*I$5,"")</f>
        <v/>
      </c>
      <c r="J98" s="52" t="str">
        <f>IFERROR(VLOOKUP(Mixed[[#This Row],[SM LT Mi 3.9.23 R]],$X$7:$Y$102,2,0)*J$5,"")</f>
        <v/>
      </c>
      <c r="K98" s="52" t="str">
        <f>IFERROR(VLOOKUP(Mixed[[#This Row],[SM LT Mi 3.9.23 R]],$X$7:$Y$102,2,0)*K$5,"")</f>
        <v/>
      </c>
      <c r="L98" s="52" t="str">
        <f>IFERROR(VLOOKUP(Mixed[[#This Row],[TS SH Mi 14.1.24 R]],$X$7:$Y$102,2,0)*L$5,"")</f>
        <v/>
      </c>
      <c r="M98" s="63"/>
      <c r="N98" s="63">
        <v>12</v>
      </c>
      <c r="O98" s="63"/>
      <c r="P98" s="63"/>
      <c r="Q98" s="63"/>
      <c r="R98" s="63"/>
      <c r="S98" s="63"/>
      <c r="T98" s="63"/>
    </row>
    <row r="99" spans="1:27">
      <c r="A99">
        <f>RANK(D99,$D$7:$D$368,0)</f>
        <v>86</v>
      </c>
      <c r="B99" t="s">
        <v>765</v>
      </c>
      <c r="C99" s="1" t="s">
        <v>12</v>
      </c>
      <c r="D99" s="52">
        <f>SUM(E99:L99)</f>
        <v>300</v>
      </c>
      <c r="E99" s="52">
        <f>IFERROR(VLOOKUP(Mixed[[#This Row],[TS ZH Mi 26.03.23 Rang]],$X$7:$Y$102,2,0)*E$5,"")</f>
        <v>300</v>
      </c>
      <c r="F99" s="52" t="str">
        <f>IFERROR(VLOOKUP(Mixed[[#This Row],[TS ES Mi 10.06.23 Rang]],$X$7:$Y$102,2,0)*F$5,"")</f>
        <v/>
      </c>
      <c r="G99" s="52" t="str">
        <f>IFERROR(VLOOKUP(Mixed[[#This Row],[TS BE Mi A 17.06.23 R]],$X$7:$Y$102,2,0)*G$5,"")</f>
        <v/>
      </c>
      <c r="H99" s="52" t="str">
        <f>IFERROR(VLOOKUP(Mixed[[#This Row],[TS BE Mi B 17.06.23 R]],$X$7:$Y$102,2,0)*H$5,"")</f>
        <v/>
      </c>
      <c r="I99" s="52" t="str">
        <f>IFERROR(VLOOKUP(Mixed[[#This Row],[TS BA Mi 13.08.23]],$X$7:$Y$102,2,0)*I$5,"")</f>
        <v/>
      </c>
      <c r="J99" s="52" t="str">
        <f>IFERROR(VLOOKUP(Mixed[[#This Row],[SM LT Mi 3.9.23 R]],$X$7:$Y$102,2,0)*J$5,"")</f>
        <v/>
      </c>
      <c r="K99" s="52" t="str">
        <f>IFERROR(VLOOKUP(Mixed[[#This Row],[SM LT Mi 3.9.23 R]],$X$7:$Y$102,2,0)*K$5,"")</f>
        <v/>
      </c>
      <c r="L99" s="52" t="str">
        <f>IFERROR(VLOOKUP(Mixed[[#This Row],[TS SH Mi 14.1.24 R]],$X$7:$Y$102,2,0)*L$5,"")</f>
        <v/>
      </c>
      <c r="M99" s="63">
        <v>11</v>
      </c>
      <c r="N99" s="63"/>
      <c r="O99" s="63"/>
      <c r="P99" s="63"/>
      <c r="Q99" s="63"/>
      <c r="R99" s="63"/>
      <c r="S99" s="63"/>
      <c r="T99" s="63"/>
    </row>
    <row r="100" spans="1:27">
      <c r="A100">
        <f>RANK(D100,$D$7:$D$368,0)</f>
        <v>86</v>
      </c>
      <c r="B100" t="s">
        <v>760</v>
      </c>
      <c r="C100" s="1" t="s">
        <v>10</v>
      </c>
      <c r="D100" s="52">
        <f>SUM(E100:L100)</f>
        <v>300</v>
      </c>
      <c r="E100" s="52">
        <f>IFERROR(VLOOKUP(Mixed[[#This Row],[TS ZH Mi 26.03.23 Rang]],$X$7:$Y$102,2,0)*E$5,"")</f>
        <v>300</v>
      </c>
      <c r="F100" s="52" t="str">
        <f>IFERROR(VLOOKUP(Mixed[[#This Row],[TS ES Mi 10.06.23 Rang]],$X$7:$Y$102,2,0)*F$5,"")</f>
        <v/>
      </c>
      <c r="G100" s="52" t="str">
        <f>IFERROR(VLOOKUP(Mixed[[#This Row],[TS BE Mi A 17.06.23 R]],$X$7:$Y$102,2,0)*G$5,"")</f>
        <v/>
      </c>
      <c r="H100" s="52" t="str">
        <f>IFERROR(VLOOKUP(Mixed[[#This Row],[TS BE Mi B 17.06.23 R]],$X$7:$Y$102,2,0)*H$5,"")</f>
        <v/>
      </c>
      <c r="I100" s="52" t="str">
        <f>IFERROR(VLOOKUP(Mixed[[#This Row],[TS BA Mi 13.08.23]],$X$7:$Y$102,2,0)*I$5,"")</f>
        <v/>
      </c>
      <c r="J100" s="52" t="str">
        <f>IFERROR(VLOOKUP(Mixed[[#This Row],[SM LT Mi 3.9.23 R]],$X$7:$Y$102,2,0)*J$5,"")</f>
        <v/>
      </c>
      <c r="K100" s="52" t="str">
        <f>IFERROR(VLOOKUP(Mixed[[#This Row],[SM LT Mi 3.9.23 R]],$X$7:$Y$102,2,0)*K$5,"")</f>
        <v/>
      </c>
      <c r="L100" s="52" t="str">
        <f>IFERROR(VLOOKUP(Mixed[[#This Row],[TS SH Mi 14.1.24 R]],$X$7:$Y$102,2,0)*L$5,"")</f>
        <v/>
      </c>
      <c r="M100" s="63">
        <v>11</v>
      </c>
      <c r="N100" s="63"/>
      <c r="O100" s="63"/>
      <c r="P100" s="63"/>
      <c r="Q100" s="63"/>
      <c r="R100" s="63"/>
      <c r="S100" s="63"/>
      <c r="T100" s="63"/>
    </row>
    <row r="101" spans="1:27">
      <c r="A101">
        <f>RANK(D101,$D$7:$D$368,0)</f>
        <v>86</v>
      </c>
      <c r="B101" t="s">
        <v>761</v>
      </c>
      <c r="C101" s="1" t="s">
        <v>10</v>
      </c>
      <c r="D101" s="52">
        <f>SUM(E101:L101)</f>
        <v>300</v>
      </c>
      <c r="E101" s="52">
        <f>IFERROR(VLOOKUP(Mixed[[#This Row],[TS ZH Mi 26.03.23 Rang]],$X$7:$Y$102,2,0)*E$5,"")</f>
        <v>300</v>
      </c>
      <c r="F101" s="52" t="str">
        <f>IFERROR(VLOOKUP(Mixed[[#This Row],[TS ES Mi 10.06.23 Rang]],$X$7:$Y$102,2,0)*F$5,"")</f>
        <v/>
      </c>
      <c r="G101" s="52" t="str">
        <f>IFERROR(VLOOKUP(Mixed[[#This Row],[TS BE Mi A 17.06.23 R]],$X$7:$Y$102,2,0)*G$5,"")</f>
        <v/>
      </c>
      <c r="H101" s="52" t="str">
        <f>IFERROR(VLOOKUP(Mixed[[#This Row],[TS BE Mi B 17.06.23 R]],$X$7:$Y$102,2,0)*H$5,"")</f>
        <v/>
      </c>
      <c r="I101" s="52" t="str">
        <f>IFERROR(VLOOKUP(Mixed[[#This Row],[TS BA Mi 13.08.23]],$X$7:$Y$102,2,0)*I$5,"")</f>
        <v/>
      </c>
      <c r="J101" s="52" t="str">
        <f>IFERROR(VLOOKUP(Mixed[[#This Row],[SM LT Mi 3.9.23 R]],$X$7:$Y$102,2,0)*J$5,"")</f>
        <v/>
      </c>
      <c r="K101" s="52" t="str">
        <f>IFERROR(VLOOKUP(Mixed[[#This Row],[SM LT Mi 3.9.23 R]],$X$7:$Y$102,2,0)*K$5,"")</f>
        <v/>
      </c>
      <c r="L101" s="52" t="str">
        <f>IFERROR(VLOOKUP(Mixed[[#This Row],[TS SH Mi 14.1.24 R]],$X$7:$Y$102,2,0)*L$5,"")</f>
        <v/>
      </c>
      <c r="M101" s="63">
        <v>12</v>
      </c>
      <c r="N101" s="63"/>
      <c r="O101" s="63"/>
      <c r="P101" s="63"/>
      <c r="Q101" s="63"/>
      <c r="R101" s="63"/>
      <c r="S101" s="63"/>
      <c r="T101" s="63"/>
      <c r="U101" s="19"/>
      <c r="V101" s="19"/>
      <c r="W101" s="19"/>
      <c r="Z101" s="83"/>
      <c r="AA101" s="83"/>
    </row>
    <row r="102" spans="1:27">
      <c r="A102">
        <f>RANK(D102,$D$7:$D$368,0)</f>
        <v>86</v>
      </c>
      <c r="B102" s="151" t="s">
        <v>1056</v>
      </c>
      <c r="C102" t="s">
        <v>17</v>
      </c>
      <c r="D102" s="52">
        <f>SUM(E102:L102)</f>
        <v>300</v>
      </c>
      <c r="E102" s="52" t="str">
        <f>IFERROR(VLOOKUP(Mixed[[#This Row],[TS ZH Mi 26.03.23 Rang]],$X$7:$Y$102,2,0)*E$5,"")</f>
        <v/>
      </c>
      <c r="F102" s="52" t="str">
        <f>IFERROR(VLOOKUP(Mixed[[#This Row],[TS ES Mi 10.06.23 Rang]],$X$7:$Y$102,2,0)*F$5,"")</f>
        <v/>
      </c>
      <c r="G102" s="52" t="str">
        <f>IFERROR(VLOOKUP(Mixed[[#This Row],[TS BE Mi A 17.06.23 R]],$X$7:$Y$102,2,0)*G$5,"")</f>
        <v/>
      </c>
      <c r="H102" s="52" t="str">
        <f>IFERROR(VLOOKUP(Mixed[[#This Row],[TS BE Mi B 17.06.23 R]],$X$7:$Y$102,2,0)*H$5,"")</f>
        <v/>
      </c>
      <c r="I102" s="52" t="str">
        <f>IFERROR(VLOOKUP(Mixed[[#This Row],[TS BA Mi 13.08.23]],$X$7:$Y$102,2,0)*I$5,"")</f>
        <v/>
      </c>
      <c r="J102" s="52" t="str">
        <f>IFERROR(VLOOKUP(Mixed[[#This Row],[SM LT Mi 3.9.23 R]],$X$7:$Y$102,2,0)*J$5,"")</f>
        <v/>
      </c>
      <c r="K102" s="52" t="str">
        <f>IFERROR(VLOOKUP(Mixed[[#This Row],[SM LT Mi 3.9.23 R]],$X$7:$Y$102,2,0)*K$5,"")</f>
        <v/>
      </c>
      <c r="L102" s="52">
        <f>IFERROR(VLOOKUP(Mixed[[#This Row],[TS SH Mi 14.1.24 R]],$X$7:$Y$102,2,0)*L$5,"")</f>
        <v>300</v>
      </c>
      <c r="M102" s="63"/>
      <c r="N102" s="63"/>
      <c r="O102" s="63"/>
      <c r="P102" s="63"/>
      <c r="Q102" s="63"/>
      <c r="R102" s="63"/>
      <c r="S102" s="63"/>
      <c r="T102" s="63">
        <v>9</v>
      </c>
    </row>
    <row r="103" spans="1:27">
      <c r="A103">
        <f>RANK(D103,$D$7:$D$368,0)</f>
        <v>86</v>
      </c>
      <c r="B103" s="151" t="s">
        <v>1063</v>
      </c>
      <c r="C103" t="s">
        <v>17</v>
      </c>
      <c r="D103" s="52">
        <f>SUM(E103:L103)</f>
        <v>300</v>
      </c>
      <c r="E103" s="52" t="str">
        <f>IFERROR(VLOOKUP(Mixed[[#This Row],[TS ZH Mi 26.03.23 Rang]],$X$7:$Y$102,2,0)*E$5,"")</f>
        <v/>
      </c>
      <c r="F103" s="52" t="str">
        <f>IFERROR(VLOOKUP(Mixed[[#This Row],[TS ES Mi 10.06.23 Rang]],$X$7:$Y$102,2,0)*F$5,"")</f>
        <v/>
      </c>
      <c r="G103" s="52" t="str">
        <f>IFERROR(VLOOKUP(Mixed[[#This Row],[TS BE Mi A 17.06.23 R]],$X$7:$Y$102,2,0)*G$5,"")</f>
        <v/>
      </c>
      <c r="H103" s="52" t="str">
        <f>IFERROR(VLOOKUP(Mixed[[#This Row],[TS BE Mi B 17.06.23 R]],$X$7:$Y$102,2,0)*H$5,"")</f>
        <v/>
      </c>
      <c r="I103" s="52" t="str">
        <f>IFERROR(VLOOKUP(Mixed[[#This Row],[TS BA Mi 13.08.23]],$X$7:$Y$102,2,0)*I$5,"")</f>
        <v/>
      </c>
      <c r="J103" s="52" t="str">
        <f>IFERROR(VLOOKUP(Mixed[[#This Row],[SM LT Mi 3.9.23 R]],$X$7:$Y$102,2,0)*J$5,"")</f>
        <v/>
      </c>
      <c r="K103" s="52" t="str">
        <f>IFERROR(VLOOKUP(Mixed[[#This Row],[SM LT Mi 3.9.23 R]],$X$7:$Y$102,2,0)*K$5,"")</f>
        <v/>
      </c>
      <c r="L103" s="52">
        <f>IFERROR(VLOOKUP(Mixed[[#This Row],[TS SH Mi 14.1.24 R]],$X$7:$Y$102,2,0)*L$5,"")</f>
        <v>300</v>
      </c>
      <c r="M103" s="63"/>
      <c r="N103" s="63"/>
      <c r="O103" s="63"/>
      <c r="P103" s="63"/>
      <c r="Q103" s="63"/>
      <c r="R103" s="63"/>
      <c r="S103" s="63"/>
      <c r="T103" s="63">
        <v>9</v>
      </c>
    </row>
    <row r="104" spans="1:27">
      <c r="A104">
        <f>RANK(D104,$D$7:$D$368,0)</f>
        <v>86</v>
      </c>
      <c r="B104" t="s">
        <v>634</v>
      </c>
      <c r="C104" t="s">
        <v>633</v>
      </c>
      <c r="D104" s="52">
        <f>SUM(E104:L104)</f>
        <v>300</v>
      </c>
      <c r="E104" s="52" t="str">
        <f>IFERROR(VLOOKUP(Mixed[[#This Row],[TS ZH Mi 26.03.23 Rang]],$X$7:$Y$102,2,0)*E$5,"")</f>
        <v/>
      </c>
      <c r="F104" s="52" t="str">
        <f>IFERROR(VLOOKUP(Mixed[[#This Row],[TS ES Mi 10.06.23 Rang]],$X$7:$Y$102,2,0)*F$5,"")</f>
        <v/>
      </c>
      <c r="G104" s="52" t="str">
        <f>IFERROR(VLOOKUP(Mixed[[#This Row],[TS BE Mi A 17.06.23 R]],$X$7:$Y$102,2,0)*G$5,"")</f>
        <v/>
      </c>
      <c r="H104" s="52" t="str">
        <f>IFERROR(VLOOKUP(Mixed[[#This Row],[TS BE Mi B 17.06.23 R]],$X$7:$Y$102,2,0)*H$5,"")</f>
        <v/>
      </c>
      <c r="I104" s="52" t="str">
        <f>IFERROR(VLOOKUP(Mixed[[#This Row],[TS BA Mi 13.08.23]],$X$7:$Y$102,2,0)*I$5,"")</f>
        <v/>
      </c>
      <c r="J104" s="52" t="str">
        <f>IFERROR(VLOOKUP(Mixed[[#This Row],[SM LT Mi 3.9.23 R]],$X$7:$Y$102,2,0)*J$5,"")</f>
        <v/>
      </c>
      <c r="K104" s="52" t="str">
        <f>IFERROR(VLOOKUP(Mixed[[#This Row],[SM LT Mi 3.9.23 R]],$X$7:$Y$102,2,0)*K$5,"")</f>
        <v/>
      </c>
      <c r="L104" s="52">
        <f>IFERROR(VLOOKUP(Mixed[[#This Row],[TS SH Mi 14.1.24 R]],$X$7:$Y$102,2,0)*L$5,"")</f>
        <v>300</v>
      </c>
      <c r="M104" s="63"/>
      <c r="N104" s="63"/>
      <c r="O104" s="63"/>
      <c r="P104" s="63"/>
      <c r="Q104" s="63"/>
      <c r="R104" s="63"/>
      <c r="S104" s="63"/>
      <c r="T104" s="63">
        <v>10</v>
      </c>
    </row>
    <row r="105" spans="1:27">
      <c r="A105">
        <f>RANK(D105,$D$7:$D$368,0)</f>
        <v>86</v>
      </c>
      <c r="B105" s="151" t="s">
        <v>1064</v>
      </c>
      <c r="C105" t="s">
        <v>17</v>
      </c>
      <c r="D105" s="52">
        <f>SUM(E105:L105)</f>
        <v>300</v>
      </c>
      <c r="E105" s="52" t="str">
        <f>IFERROR(VLOOKUP(Mixed[[#This Row],[TS ZH Mi 26.03.23 Rang]],$X$7:$Y$102,2,0)*E$5,"")</f>
        <v/>
      </c>
      <c r="F105" s="52" t="str">
        <f>IFERROR(VLOOKUP(Mixed[[#This Row],[TS ES Mi 10.06.23 Rang]],$X$7:$Y$102,2,0)*F$5,"")</f>
        <v/>
      </c>
      <c r="G105" s="52" t="str">
        <f>IFERROR(VLOOKUP(Mixed[[#This Row],[TS BE Mi A 17.06.23 R]],$X$7:$Y$102,2,0)*G$5,"")</f>
        <v/>
      </c>
      <c r="H105" s="52" t="str">
        <f>IFERROR(VLOOKUP(Mixed[[#This Row],[TS BE Mi B 17.06.23 R]],$X$7:$Y$102,2,0)*H$5,"")</f>
        <v/>
      </c>
      <c r="I105" s="52" t="str">
        <f>IFERROR(VLOOKUP(Mixed[[#This Row],[TS BA Mi 13.08.23]],$X$7:$Y$102,2,0)*I$5,"")</f>
        <v/>
      </c>
      <c r="J105" s="52" t="str">
        <f>IFERROR(VLOOKUP(Mixed[[#This Row],[SM LT Mi 3.9.23 R]],$X$7:$Y$102,2,0)*J$5,"")</f>
        <v/>
      </c>
      <c r="K105" s="52" t="str">
        <f>IFERROR(VLOOKUP(Mixed[[#This Row],[SM LT Mi 3.9.23 R]],$X$7:$Y$102,2,0)*K$5,"")</f>
        <v/>
      </c>
      <c r="L105" s="52">
        <f>IFERROR(VLOOKUP(Mixed[[#This Row],[TS SH Mi 14.1.24 R]],$X$7:$Y$102,2,0)*L$5,"")</f>
        <v>300</v>
      </c>
      <c r="M105" s="63"/>
      <c r="N105" s="63"/>
      <c r="O105" s="63"/>
      <c r="P105" s="63"/>
      <c r="Q105" s="63"/>
      <c r="R105" s="63"/>
      <c r="S105" s="63"/>
      <c r="T105" s="63">
        <v>10</v>
      </c>
    </row>
    <row r="106" spans="1:27">
      <c r="A106">
        <f>RANK(D106,$D$7:$D$368,0)</f>
        <v>100</v>
      </c>
      <c r="B106" t="s">
        <v>959</v>
      </c>
      <c r="C106" t="s">
        <v>10</v>
      </c>
      <c r="D106" s="52">
        <f>SUM(E106:L106)</f>
        <v>262.5</v>
      </c>
      <c r="E106" s="52" t="str">
        <f>IFERROR(VLOOKUP(Mixed[[#This Row],[TS ZH Mi 26.03.23 Rang]],$X$7:$Y$102,2,0)*E$5,"")</f>
        <v/>
      </c>
      <c r="F106" s="52" t="str">
        <f>IFERROR(VLOOKUP(Mixed[[#This Row],[TS ES Mi 10.06.23 Rang]],$X$7:$Y$102,2,0)*F$5,"")</f>
        <v/>
      </c>
      <c r="G106" s="52" t="str">
        <f>IFERROR(VLOOKUP(Mixed[[#This Row],[TS BE Mi A 17.06.23 R]],$X$7:$Y$102,2,0)*G$5,"")</f>
        <v/>
      </c>
      <c r="H106" s="52" t="str">
        <f>IFERROR(VLOOKUP(Mixed[[#This Row],[TS BE Mi B 17.06.23 R]],$X$7:$Y$102,2,0)*H$5,"")</f>
        <v/>
      </c>
      <c r="I106" s="52" t="str">
        <f>IFERROR(VLOOKUP(Mixed[[#This Row],[TS BA Mi 13.08.23]],$X$7:$Y$102,2,0)*I$5,"")</f>
        <v/>
      </c>
      <c r="J106" s="52">
        <f>IFERROR(VLOOKUP(Mixed[[#This Row],[SM LT Mi 3.9.23 R]],$X$7:$Y$102,2,0)*J$5,"")</f>
        <v>250</v>
      </c>
      <c r="K106" s="52">
        <f>IFERROR(VLOOKUP(Mixed[[#This Row],[SM LT Mi 3.9.23 R]],$X$7:$Y$102,2,0)*K$5,"")</f>
        <v>12.5</v>
      </c>
      <c r="L106" s="52" t="str">
        <f>IFERROR(VLOOKUP(Mixed[[#This Row],[TS SH Mi 14.1.24 R]],$X$7:$Y$102,2,0)*L$5,"")</f>
        <v/>
      </c>
      <c r="M106" s="63"/>
      <c r="N106" s="63"/>
      <c r="O106" s="63"/>
      <c r="P106" s="63"/>
      <c r="Q106" s="63"/>
      <c r="R106" s="63">
        <v>25</v>
      </c>
      <c r="S106" s="63"/>
      <c r="T106" s="63"/>
    </row>
    <row r="107" spans="1:27">
      <c r="A107">
        <f>RANK(D107,$D$7:$D$368,0)</f>
        <v>100</v>
      </c>
      <c r="B107" t="s">
        <v>960</v>
      </c>
      <c r="C107" t="s">
        <v>10</v>
      </c>
      <c r="D107" s="52">
        <f>SUM(E107:L107)</f>
        <v>262.5</v>
      </c>
      <c r="E107" s="52" t="str">
        <f>IFERROR(VLOOKUP(Mixed[[#This Row],[TS ZH Mi 26.03.23 Rang]],$X$7:$Y$102,2,0)*E$5,"")</f>
        <v/>
      </c>
      <c r="F107" s="52" t="str">
        <f>IFERROR(VLOOKUP(Mixed[[#This Row],[TS ES Mi 10.06.23 Rang]],$X$7:$Y$102,2,0)*F$5,"")</f>
        <v/>
      </c>
      <c r="G107" s="52" t="str">
        <f>IFERROR(VLOOKUP(Mixed[[#This Row],[TS BE Mi A 17.06.23 R]],$X$7:$Y$102,2,0)*G$5,"")</f>
        <v/>
      </c>
      <c r="H107" s="52" t="str">
        <f>IFERROR(VLOOKUP(Mixed[[#This Row],[TS BE Mi B 17.06.23 R]],$X$7:$Y$102,2,0)*H$5,"")</f>
        <v/>
      </c>
      <c r="I107" s="52" t="str">
        <f>IFERROR(VLOOKUP(Mixed[[#This Row],[TS BA Mi 13.08.23]],$X$7:$Y$102,2,0)*I$5,"")</f>
        <v/>
      </c>
      <c r="J107" s="52">
        <f>IFERROR(VLOOKUP(Mixed[[#This Row],[SM LT Mi 3.9.23 R]],$X$7:$Y$102,2,0)*J$5,"")</f>
        <v>250</v>
      </c>
      <c r="K107" s="52">
        <f>IFERROR(VLOOKUP(Mixed[[#This Row],[SM LT Mi 3.9.23 R]],$X$7:$Y$102,2,0)*K$5,"")</f>
        <v>12.5</v>
      </c>
      <c r="L107" s="52" t="str">
        <f>IFERROR(VLOOKUP(Mixed[[#This Row],[TS SH Mi 14.1.24 R]],$X$7:$Y$102,2,0)*L$5,"")</f>
        <v/>
      </c>
      <c r="M107" s="63"/>
      <c r="N107" s="63"/>
      <c r="O107" s="63"/>
      <c r="P107" s="63"/>
      <c r="Q107" s="63"/>
      <c r="R107" s="63">
        <v>26</v>
      </c>
      <c r="S107" s="63"/>
      <c r="T107" s="63"/>
    </row>
    <row r="108" spans="1:27">
      <c r="A108">
        <f>RANK(D108,$D$7:$D$368,0)</f>
        <v>100</v>
      </c>
      <c r="B108" t="s">
        <v>536</v>
      </c>
      <c r="C108" t="s">
        <v>7</v>
      </c>
      <c r="D108" s="52">
        <f>SUM(E108:L108)</f>
        <v>262.5</v>
      </c>
      <c r="E108" s="52" t="str">
        <f>IFERROR(VLOOKUP(Mixed[[#This Row],[TS ZH Mi 26.03.23 Rang]],$X$7:$Y$102,2,0)*E$5,"")</f>
        <v/>
      </c>
      <c r="F108" s="52" t="str">
        <f>IFERROR(VLOOKUP(Mixed[[#This Row],[TS ES Mi 10.06.23 Rang]],$X$7:$Y$102,2,0)*F$5,"")</f>
        <v/>
      </c>
      <c r="G108" s="52" t="str">
        <f>IFERROR(VLOOKUP(Mixed[[#This Row],[TS BE Mi A 17.06.23 R]],$X$7:$Y$102,2,0)*G$5,"")</f>
        <v/>
      </c>
      <c r="H108" s="52" t="str">
        <f>IFERROR(VLOOKUP(Mixed[[#This Row],[TS BE Mi B 17.06.23 R]],$X$7:$Y$102,2,0)*H$5,"")</f>
        <v/>
      </c>
      <c r="I108" s="52" t="str">
        <f>IFERROR(VLOOKUP(Mixed[[#This Row],[TS BA Mi 13.08.23]],$X$7:$Y$102,2,0)*I$5,"")</f>
        <v/>
      </c>
      <c r="J108" s="52">
        <f>IFERROR(VLOOKUP(Mixed[[#This Row],[SM LT Mi 3.9.23 R]],$X$7:$Y$102,2,0)*J$5,"")</f>
        <v>250</v>
      </c>
      <c r="K108" s="52">
        <f>IFERROR(VLOOKUP(Mixed[[#This Row],[SM LT Mi 3.9.23 R]],$X$7:$Y$102,2,0)*K$5,"")</f>
        <v>12.5</v>
      </c>
      <c r="L108" s="52" t="str">
        <f>IFERROR(VLOOKUP(Mixed[[#This Row],[TS SH Mi 14.1.24 R]],$X$7:$Y$102,2,0)*L$5,"")</f>
        <v/>
      </c>
      <c r="M108" s="63"/>
      <c r="N108" s="63"/>
      <c r="O108" s="63"/>
      <c r="P108" s="63"/>
      <c r="Q108" s="63"/>
      <c r="R108" s="63">
        <v>29</v>
      </c>
      <c r="S108" s="63"/>
      <c r="T108" s="63"/>
    </row>
    <row r="109" spans="1:27">
      <c r="A109">
        <f>RANK(D109,$D$7:$D$368,0)</f>
        <v>103</v>
      </c>
      <c r="B109" t="s">
        <v>715</v>
      </c>
      <c r="C109" t="s">
        <v>12</v>
      </c>
      <c r="D109" s="52">
        <f>SUM(E109:L109)</f>
        <v>225</v>
      </c>
      <c r="E109" s="52" t="str">
        <f>IFERROR(VLOOKUP(Mixed[[#This Row],[TS ZH Mi 26.03.23 Rang]],$X$7:$Y$102,2,0)*E$5,"")</f>
        <v/>
      </c>
      <c r="F109" s="52" t="str">
        <f>IFERROR(VLOOKUP(Mixed[[#This Row],[TS ES Mi 10.06.23 Rang]],$X$7:$Y$102,2,0)*F$5,"")</f>
        <v/>
      </c>
      <c r="G109" s="52" t="str">
        <f>IFERROR(VLOOKUP(Mixed[[#This Row],[TS BE Mi A 17.06.23 R]],$X$7:$Y$102,2,0)*G$5,"")</f>
        <v/>
      </c>
      <c r="H109" s="52" t="str">
        <f>IFERROR(VLOOKUP(Mixed[[#This Row],[TS BE Mi B 17.06.23 R]],$X$7:$Y$102,2,0)*H$5,"")</f>
        <v/>
      </c>
      <c r="I109" s="52">
        <f>IFERROR(VLOOKUP(Mixed[[#This Row],[TS BA Mi 13.08.23]],$X$7:$Y$102,2,0)*I$5,"")</f>
        <v>225</v>
      </c>
      <c r="J109" s="52" t="str">
        <f>IFERROR(VLOOKUP(Mixed[[#This Row],[SM LT Mi 3.9.23 R]],$X$7:$Y$102,2,0)*J$5,"")</f>
        <v/>
      </c>
      <c r="K109" s="52" t="str">
        <f>IFERROR(VLOOKUP(Mixed[[#This Row],[SM LT Mi 3.9.23 R]],$X$7:$Y$102,2,0)*K$5,"")</f>
        <v/>
      </c>
      <c r="L109" s="52" t="str">
        <f>IFERROR(VLOOKUP(Mixed[[#This Row],[TS SH Mi 14.1.24 R]],$X$7:$Y$102,2,0)*L$5,"")</f>
        <v/>
      </c>
      <c r="M109" s="63"/>
      <c r="N109" s="63"/>
      <c r="O109" s="63"/>
      <c r="P109" s="63"/>
      <c r="Q109" s="63">
        <v>13</v>
      </c>
      <c r="R109" s="63"/>
      <c r="S109" s="63"/>
      <c r="T109" s="63"/>
    </row>
    <row r="110" spans="1:27">
      <c r="A110">
        <f>RANK(D110,$D$7:$D$368,0)</f>
        <v>103</v>
      </c>
      <c r="B110" t="s">
        <v>929</v>
      </c>
      <c r="C110" t="s">
        <v>12</v>
      </c>
      <c r="D110" s="52">
        <f>SUM(E110:L110)</f>
        <v>225</v>
      </c>
      <c r="E110" s="52" t="str">
        <f>IFERROR(VLOOKUP(Mixed[[#This Row],[TS ZH Mi 26.03.23 Rang]],$X$7:$Y$102,2,0)*E$5,"")</f>
        <v/>
      </c>
      <c r="F110" s="52" t="str">
        <f>IFERROR(VLOOKUP(Mixed[[#This Row],[TS ES Mi 10.06.23 Rang]],$X$7:$Y$102,2,0)*F$5,"")</f>
        <v/>
      </c>
      <c r="G110" s="52" t="str">
        <f>IFERROR(VLOOKUP(Mixed[[#This Row],[TS BE Mi A 17.06.23 R]],$X$7:$Y$102,2,0)*G$5,"")</f>
        <v/>
      </c>
      <c r="H110" s="52" t="str">
        <f>IFERROR(VLOOKUP(Mixed[[#This Row],[TS BE Mi B 17.06.23 R]],$X$7:$Y$102,2,0)*H$5,"")</f>
        <v/>
      </c>
      <c r="I110" s="52">
        <f>IFERROR(VLOOKUP(Mixed[[#This Row],[TS BA Mi 13.08.23]],$X$7:$Y$102,2,0)*I$5,"")</f>
        <v>225</v>
      </c>
      <c r="J110" s="52" t="str">
        <f>IFERROR(VLOOKUP(Mixed[[#This Row],[SM LT Mi 3.9.23 R]],$X$7:$Y$102,2,0)*J$5,"")</f>
        <v/>
      </c>
      <c r="K110" s="52" t="str">
        <f>IFERROR(VLOOKUP(Mixed[[#This Row],[SM LT Mi 3.9.23 R]],$X$7:$Y$102,2,0)*K$5,"")</f>
        <v/>
      </c>
      <c r="L110" s="52" t="str">
        <f>IFERROR(VLOOKUP(Mixed[[#This Row],[TS SH Mi 14.1.24 R]],$X$7:$Y$102,2,0)*L$5,"")</f>
        <v/>
      </c>
      <c r="M110" s="63"/>
      <c r="N110" s="63"/>
      <c r="O110" s="63"/>
      <c r="P110" s="63"/>
      <c r="Q110" s="63">
        <v>13</v>
      </c>
      <c r="R110" s="63"/>
      <c r="S110" s="63"/>
      <c r="T110" s="63"/>
    </row>
    <row r="111" spans="1:27">
      <c r="A111">
        <f>RANK(D111,$D$7:$D$368,0)</f>
        <v>103</v>
      </c>
      <c r="B111" t="s">
        <v>89</v>
      </c>
      <c r="C111" s="1" t="s">
        <v>12</v>
      </c>
      <c r="D111" s="52">
        <f>SUM(E111:L111)</f>
        <v>225</v>
      </c>
      <c r="E111" s="52" t="str">
        <f>IFERROR(VLOOKUP(Mixed[[#This Row],[TS ZH Mi 26.03.23 Rang]],$X$7:$Y$102,2,0)*E$5,"")</f>
        <v/>
      </c>
      <c r="F111" s="52" t="str">
        <f>IFERROR(VLOOKUP(Mixed[[#This Row],[TS ES Mi 10.06.23 Rang]],$X$7:$Y$102,2,0)*F$5,"")</f>
        <v/>
      </c>
      <c r="G111" s="52" t="str">
        <f>IFERROR(VLOOKUP(Mixed[[#This Row],[TS BE Mi A 17.06.23 R]],$X$7:$Y$102,2,0)*G$5,"")</f>
        <v/>
      </c>
      <c r="H111" s="52" t="str">
        <f>IFERROR(VLOOKUP(Mixed[[#This Row],[TS BE Mi B 17.06.23 R]],$X$7:$Y$102,2,0)*H$5,"")</f>
        <v/>
      </c>
      <c r="I111" s="52">
        <f>IFERROR(VLOOKUP(Mixed[[#This Row],[TS BA Mi 13.08.23]],$X$7:$Y$102,2,0)*I$5,"")</f>
        <v>225</v>
      </c>
      <c r="J111" s="52" t="str">
        <f>IFERROR(VLOOKUP(Mixed[[#This Row],[SM LT Mi 3.9.23 R]],$X$7:$Y$102,2,0)*J$5,"")</f>
        <v/>
      </c>
      <c r="K111" s="52" t="str">
        <f>IFERROR(VLOOKUP(Mixed[[#This Row],[SM LT Mi 3.9.23 R]],$X$7:$Y$102,2,0)*K$5,"")</f>
        <v/>
      </c>
      <c r="L111" s="52" t="str">
        <f>IFERROR(VLOOKUP(Mixed[[#This Row],[TS SH Mi 14.1.24 R]],$X$7:$Y$102,2,0)*L$5,"")</f>
        <v/>
      </c>
      <c r="M111" s="63"/>
      <c r="N111" s="63"/>
      <c r="O111" s="63"/>
      <c r="P111" s="63"/>
      <c r="Q111" s="63">
        <v>14</v>
      </c>
      <c r="R111" s="63"/>
      <c r="S111" s="63"/>
      <c r="T111" s="63"/>
    </row>
    <row r="112" spans="1:27">
      <c r="A112">
        <f>RANK(D112,$D$7:$D$368,0)</f>
        <v>103</v>
      </c>
      <c r="B112" t="s">
        <v>692</v>
      </c>
      <c r="C112" t="s">
        <v>12</v>
      </c>
      <c r="D112" s="52">
        <f>SUM(E112:L112)</f>
        <v>225</v>
      </c>
      <c r="E112" s="52" t="str">
        <f>IFERROR(VLOOKUP(Mixed[[#This Row],[TS ZH Mi 26.03.23 Rang]],$X$7:$Y$102,2,0)*E$5,"")</f>
        <v/>
      </c>
      <c r="F112" s="52" t="str">
        <f>IFERROR(VLOOKUP(Mixed[[#This Row],[TS ES Mi 10.06.23 Rang]],$X$7:$Y$102,2,0)*F$5,"")</f>
        <v/>
      </c>
      <c r="G112" s="52" t="str">
        <f>IFERROR(VLOOKUP(Mixed[[#This Row],[TS BE Mi A 17.06.23 R]],$X$7:$Y$102,2,0)*G$5,"")</f>
        <v/>
      </c>
      <c r="H112" s="52" t="str">
        <f>IFERROR(VLOOKUP(Mixed[[#This Row],[TS BE Mi B 17.06.23 R]],$X$7:$Y$102,2,0)*H$5,"")</f>
        <v/>
      </c>
      <c r="I112" s="52">
        <f>IFERROR(VLOOKUP(Mixed[[#This Row],[TS BA Mi 13.08.23]],$X$7:$Y$102,2,0)*I$5,"")</f>
        <v>225</v>
      </c>
      <c r="J112" s="52" t="str">
        <f>IFERROR(VLOOKUP(Mixed[[#This Row],[SM LT Mi 3.9.23 R]],$X$7:$Y$102,2,0)*J$5,"")</f>
        <v/>
      </c>
      <c r="K112" s="52" t="str">
        <f>IFERROR(VLOOKUP(Mixed[[#This Row],[SM LT Mi 3.9.23 R]],$X$7:$Y$102,2,0)*K$5,"")</f>
        <v/>
      </c>
      <c r="L112" s="52" t="str">
        <f>IFERROR(VLOOKUP(Mixed[[#This Row],[TS SH Mi 14.1.24 R]],$X$7:$Y$102,2,0)*L$5,"")</f>
        <v/>
      </c>
      <c r="M112" s="63"/>
      <c r="N112" s="63"/>
      <c r="O112" s="63"/>
      <c r="P112" s="63"/>
      <c r="Q112" s="63">
        <v>15</v>
      </c>
      <c r="R112" s="63"/>
      <c r="S112" s="63"/>
      <c r="T112" s="63"/>
    </row>
    <row r="113" spans="1:20">
      <c r="A113">
        <f>RANK(D113,$D$7:$D$368,0)</f>
        <v>103</v>
      </c>
      <c r="B113" t="s">
        <v>894</v>
      </c>
      <c r="C113" t="s">
        <v>17</v>
      </c>
      <c r="D113" s="52">
        <f>SUM(E113:L113)</f>
        <v>225</v>
      </c>
      <c r="E113" s="52" t="str">
        <f>IFERROR(VLOOKUP(Mixed[[#This Row],[TS ZH Mi 26.03.23 Rang]],$X$7:$Y$102,2,0)*E$5,"")</f>
        <v/>
      </c>
      <c r="F113" s="52" t="str">
        <f>IFERROR(VLOOKUP(Mixed[[#This Row],[TS ES Mi 10.06.23 Rang]],$X$7:$Y$102,2,0)*F$5,"")</f>
        <v/>
      </c>
      <c r="G113" s="52" t="str">
        <f>IFERROR(VLOOKUP(Mixed[[#This Row],[TS BE Mi A 17.06.23 R]],$X$7:$Y$102,2,0)*G$5,"")</f>
        <v/>
      </c>
      <c r="H113" s="52" t="str">
        <f>IFERROR(VLOOKUP(Mixed[[#This Row],[TS BE Mi B 17.06.23 R]],$X$7:$Y$102,2,0)*H$5,"")</f>
        <v/>
      </c>
      <c r="I113" s="52">
        <f>IFERROR(VLOOKUP(Mixed[[#This Row],[TS BA Mi 13.08.23]],$X$7:$Y$102,2,0)*I$5,"")</f>
        <v>225</v>
      </c>
      <c r="J113" s="52" t="str">
        <f>IFERROR(VLOOKUP(Mixed[[#This Row],[SM LT Mi 3.9.23 R]],$X$7:$Y$102,2,0)*J$5,"")</f>
        <v/>
      </c>
      <c r="K113" s="52" t="str">
        <f>IFERROR(VLOOKUP(Mixed[[#This Row],[SM LT Mi 3.9.23 R]],$X$7:$Y$102,2,0)*K$5,"")</f>
        <v/>
      </c>
      <c r="L113" s="52" t="str">
        <f>IFERROR(VLOOKUP(Mixed[[#This Row],[TS SH Mi 14.1.24 R]],$X$7:$Y$102,2,0)*L$5,"")</f>
        <v/>
      </c>
      <c r="M113" s="63"/>
      <c r="N113" s="63"/>
      <c r="O113" s="63"/>
      <c r="P113" s="63"/>
      <c r="Q113" s="63">
        <v>16</v>
      </c>
      <c r="R113" s="63"/>
      <c r="S113" s="63"/>
      <c r="T113" s="63"/>
    </row>
    <row r="114" spans="1:20">
      <c r="A114">
        <f>RANK(D114,$D$7:$D$368,0)</f>
        <v>103</v>
      </c>
      <c r="B114" s="119" t="s">
        <v>864</v>
      </c>
      <c r="D114" s="52">
        <f>SUM(E114:L114)</f>
        <v>225</v>
      </c>
      <c r="E114" s="52" t="str">
        <f>IFERROR(VLOOKUP(Mixed[[#This Row],[TS ZH Mi 26.03.23 Rang]],$X$7:$Y$102,2,0)*E$5,"")</f>
        <v/>
      </c>
      <c r="F114" s="52" t="str">
        <f>IFERROR(VLOOKUP(Mixed[[#This Row],[TS ES Mi 10.06.23 Rang]],$X$7:$Y$102,2,0)*F$5,"")</f>
        <v/>
      </c>
      <c r="G114" s="52">
        <f>IFERROR(VLOOKUP(Mixed[[#This Row],[TS BE Mi A 17.06.23 R]],$X$7:$Y$102,2,0)*G$5,"")</f>
        <v>225</v>
      </c>
      <c r="H114" s="52" t="str">
        <f>IFERROR(VLOOKUP(Mixed[[#This Row],[TS BE Mi B 17.06.23 R]],$X$7:$Y$102,2,0)*H$5,"")</f>
        <v/>
      </c>
      <c r="I114" s="52" t="str">
        <f>IFERROR(VLOOKUP(Mixed[[#This Row],[TS BA Mi 13.08.23]],$X$7:$Y$102,2,0)*I$5,"")</f>
        <v/>
      </c>
      <c r="J114" s="52" t="str">
        <f>IFERROR(VLOOKUP(Mixed[[#This Row],[SM LT Mi 3.9.23 R]],$X$7:$Y$102,2,0)*J$5,"")</f>
        <v/>
      </c>
      <c r="K114" s="52" t="str">
        <f>IFERROR(VLOOKUP(Mixed[[#This Row],[SM LT Mi 3.9.23 R]],$X$7:$Y$102,2,0)*K$5,"")</f>
        <v/>
      </c>
      <c r="L114" s="52" t="str">
        <f>IFERROR(VLOOKUP(Mixed[[#This Row],[TS SH Mi 14.1.24 R]],$X$7:$Y$102,2,0)*L$5,"")</f>
        <v/>
      </c>
      <c r="M114" s="63"/>
      <c r="N114" s="63"/>
      <c r="O114" s="63">
        <v>14</v>
      </c>
      <c r="P114" s="63"/>
      <c r="Q114" s="63"/>
      <c r="R114" s="63"/>
      <c r="S114" s="63"/>
      <c r="T114" s="63"/>
    </row>
    <row r="115" spans="1:20">
      <c r="A115">
        <f>RANK(D115,$D$7:$D$368,0)</f>
        <v>103</v>
      </c>
      <c r="B115" s="119" t="s">
        <v>863</v>
      </c>
      <c r="D115" s="52">
        <f>SUM(E115:L115)</f>
        <v>225</v>
      </c>
      <c r="E115" s="52" t="str">
        <f>IFERROR(VLOOKUP(Mixed[[#This Row],[TS ZH Mi 26.03.23 Rang]],$X$7:$Y$102,2,0)*E$5,"")</f>
        <v/>
      </c>
      <c r="F115" s="52" t="str">
        <f>IFERROR(VLOOKUP(Mixed[[#This Row],[TS ES Mi 10.06.23 Rang]],$X$7:$Y$102,2,0)*F$5,"")</f>
        <v/>
      </c>
      <c r="G115" s="52">
        <f>IFERROR(VLOOKUP(Mixed[[#This Row],[TS BE Mi A 17.06.23 R]],$X$7:$Y$102,2,0)*G$5,"")</f>
        <v>225</v>
      </c>
      <c r="H115" s="52" t="str">
        <f>IFERROR(VLOOKUP(Mixed[[#This Row],[TS BE Mi B 17.06.23 R]],$X$7:$Y$102,2,0)*H$5,"")</f>
        <v/>
      </c>
      <c r="I115" s="52" t="str">
        <f>IFERROR(VLOOKUP(Mixed[[#This Row],[TS BA Mi 13.08.23]],$X$7:$Y$102,2,0)*I$5,"")</f>
        <v/>
      </c>
      <c r="J115" s="52" t="str">
        <f>IFERROR(VLOOKUP(Mixed[[#This Row],[SM LT Mi 3.9.23 R]],$X$7:$Y$102,2,0)*J$5,"")</f>
        <v/>
      </c>
      <c r="K115" s="52" t="str">
        <f>IFERROR(VLOOKUP(Mixed[[#This Row],[SM LT Mi 3.9.23 R]],$X$7:$Y$102,2,0)*K$5,"")</f>
        <v/>
      </c>
      <c r="L115" s="52" t="str">
        <f>IFERROR(VLOOKUP(Mixed[[#This Row],[TS SH Mi 14.1.24 R]],$X$7:$Y$102,2,0)*L$5,"")</f>
        <v/>
      </c>
      <c r="M115" s="63"/>
      <c r="N115" s="63"/>
      <c r="O115" s="63">
        <v>14</v>
      </c>
      <c r="P115" s="63"/>
      <c r="Q115" s="63"/>
      <c r="R115" s="63"/>
      <c r="S115" s="63"/>
      <c r="T115" s="63"/>
    </row>
    <row r="116" spans="1:20">
      <c r="A116">
        <f>RANK(D116,$D$7:$D$368,0)</f>
        <v>103</v>
      </c>
      <c r="B116" t="s">
        <v>730</v>
      </c>
      <c r="C116" t="s">
        <v>12</v>
      </c>
      <c r="D116" s="52">
        <f>SUM(E116:L116)</f>
        <v>225</v>
      </c>
      <c r="E116" s="52">
        <f>IFERROR(VLOOKUP(Mixed[[#This Row],[TS ZH Mi 26.03.23 Rang]],$X$7:$Y$102,2,0)*E$5,"")</f>
        <v>225</v>
      </c>
      <c r="F116" s="52" t="str">
        <f>IFERROR(VLOOKUP(Mixed[[#This Row],[TS ES Mi 10.06.23 Rang]],$X$7:$Y$102,2,0)*F$5,"")</f>
        <v/>
      </c>
      <c r="G116" s="52" t="str">
        <f>IFERROR(VLOOKUP(Mixed[[#This Row],[TS BE Mi A 17.06.23 R]],$X$7:$Y$102,2,0)*G$5,"")</f>
        <v/>
      </c>
      <c r="H116" s="52" t="str">
        <f>IFERROR(VLOOKUP(Mixed[[#This Row],[TS BE Mi B 17.06.23 R]],$X$7:$Y$102,2,0)*H$5,"")</f>
        <v/>
      </c>
      <c r="I116" s="52" t="str">
        <f>IFERROR(VLOOKUP(Mixed[[#This Row],[TS BA Mi 13.08.23]],$X$7:$Y$102,2,0)*I$5,"")</f>
        <v/>
      </c>
      <c r="J116" s="52" t="str">
        <f>IFERROR(VLOOKUP(Mixed[[#This Row],[SM LT Mi 3.9.23 R]],$X$7:$Y$102,2,0)*J$5,"")</f>
        <v/>
      </c>
      <c r="K116" s="52" t="str">
        <f>IFERROR(VLOOKUP(Mixed[[#This Row],[SM LT Mi 3.9.23 R]],$X$7:$Y$102,2,0)*K$5,"")</f>
        <v/>
      </c>
      <c r="L116" s="52" t="str">
        <f>IFERROR(VLOOKUP(Mixed[[#This Row],[TS SH Mi 14.1.24 R]],$X$7:$Y$102,2,0)*L$5,"")</f>
        <v/>
      </c>
      <c r="M116" s="63">
        <v>13</v>
      </c>
      <c r="N116" s="63"/>
      <c r="O116" s="63"/>
      <c r="P116" s="63"/>
      <c r="Q116" s="63"/>
      <c r="R116" s="63"/>
      <c r="S116" s="63"/>
      <c r="T116" s="63"/>
    </row>
    <row r="117" spans="1:20">
      <c r="A117">
        <f>RANK(D117,$D$7:$D$368,0)</f>
        <v>103</v>
      </c>
      <c r="B117" t="s">
        <v>156</v>
      </c>
      <c r="C117" s="184" t="s">
        <v>227</v>
      </c>
      <c r="D117" s="52">
        <f>SUM(E117:L117)</f>
        <v>225</v>
      </c>
      <c r="E117" s="52">
        <f>IFERROR(VLOOKUP(Mixed[[#This Row],[TS ZH Mi 26.03.23 Rang]],$X$7:$Y$102,2,0)*E$5,"")</f>
        <v>225</v>
      </c>
      <c r="F117" s="52" t="str">
        <f>IFERROR(VLOOKUP(Mixed[[#This Row],[TS ES Mi 10.06.23 Rang]],$X$7:$Y$102,2,0)*F$5,"")</f>
        <v/>
      </c>
      <c r="G117" s="52" t="str">
        <f>IFERROR(VLOOKUP(Mixed[[#This Row],[TS BE Mi A 17.06.23 R]],$X$7:$Y$102,2,0)*G$5,"")</f>
        <v/>
      </c>
      <c r="H117" s="52" t="str">
        <f>IFERROR(VLOOKUP(Mixed[[#This Row],[TS BE Mi B 17.06.23 R]],$X$7:$Y$102,2,0)*H$5,"")</f>
        <v/>
      </c>
      <c r="I117" s="52" t="str">
        <f>IFERROR(VLOOKUP(Mixed[[#This Row],[TS BA Mi 13.08.23]],$X$7:$Y$102,2,0)*I$5,"")</f>
        <v/>
      </c>
      <c r="J117" s="52" t="str">
        <f>IFERROR(VLOOKUP(Mixed[[#This Row],[SM LT Mi 3.9.23 R]],$X$7:$Y$102,2,0)*J$5,"")</f>
        <v/>
      </c>
      <c r="K117" s="52" t="str">
        <f>IFERROR(VLOOKUP(Mixed[[#This Row],[SM LT Mi 3.9.23 R]],$X$7:$Y$102,2,0)*K$5,"")</f>
        <v/>
      </c>
      <c r="L117" s="52" t="str">
        <f>IFERROR(VLOOKUP(Mixed[[#This Row],[TS SH Mi 14.1.24 R]],$X$7:$Y$102,2,0)*L$5,"")</f>
        <v/>
      </c>
      <c r="M117" s="63">
        <v>15</v>
      </c>
      <c r="N117" s="63"/>
      <c r="O117" s="63"/>
      <c r="P117" s="63"/>
      <c r="Q117" s="63"/>
      <c r="R117" s="63"/>
      <c r="S117" s="63"/>
      <c r="T117" s="63"/>
    </row>
    <row r="118" spans="1:20">
      <c r="A118">
        <f>RANK(D118,$D$7:$D$368,0)</f>
        <v>103</v>
      </c>
      <c r="B118" t="s">
        <v>338</v>
      </c>
      <c r="C118" t="s">
        <v>636</v>
      </c>
      <c r="D118" s="52">
        <f>SUM(E118:L118)</f>
        <v>225</v>
      </c>
      <c r="E118" s="52">
        <f>IFERROR(VLOOKUP(Mixed[[#This Row],[TS ZH Mi 26.03.23 Rang]],$X$7:$Y$102,2,0)*E$5,"")</f>
        <v>225</v>
      </c>
      <c r="F118" s="52" t="str">
        <f>IFERROR(VLOOKUP(Mixed[[#This Row],[TS ES Mi 10.06.23 Rang]],$X$7:$Y$102,2,0)*F$5,"")</f>
        <v/>
      </c>
      <c r="G118" s="52" t="str">
        <f>IFERROR(VLOOKUP(Mixed[[#This Row],[TS BE Mi A 17.06.23 R]],$X$7:$Y$102,2,0)*G$5,"")</f>
        <v/>
      </c>
      <c r="H118" s="52" t="str">
        <f>IFERROR(VLOOKUP(Mixed[[#This Row],[TS BE Mi B 17.06.23 R]],$X$7:$Y$102,2,0)*H$5,"")</f>
        <v/>
      </c>
      <c r="I118" s="52" t="str">
        <f>IFERROR(VLOOKUP(Mixed[[#This Row],[TS BA Mi 13.08.23]],$X$7:$Y$102,2,0)*I$5,"")</f>
        <v/>
      </c>
      <c r="J118" s="52" t="str">
        <f>IFERROR(VLOOKUP(Mixed[[#This Row],[SM LT Mi 3.9.23 R]],$X$7:$Y$102,2,0)*J$5,"")</f>
        <v/>
      </c>
      <c r="K118" s="52" t="str">
        <f>IFERROR(VLOOKUP(Mixed[[#This Row],[SM LT Mi 3.9.23 R]],$X$7:$Y$102,2,0)*K$5,"")</f>
        <v/>
      </c>
      <c r="L118" s="52" t="str">
        <f>IFERROR(VLOOKUP(Mixed[[#This Row],[TS SH Mi 14.1.24 R]],$X$7:$Y$102,2,0)*L$5,"")</f>
        <v/>
      </c>
      <c r="M118" s="63">
        <v>15</v>
      </c>
      <c r="N118" s="63"/>
      <c r="O118" s="63"/>
      <c r="P118" s="63"/>
      <c r="Q118" s="63"/>
      <c r="R118" s="63"/>
      <c r="S118" s="63"/>
      <c r="T118" s="63"/>
    </row>
    <row r="119" spans="1:20">
      <c r="A119">
        <f>RANK(D119,$D$7:$D$368,0)</f>
        <v>103</v>
      </c>
      <c r="B119" t="s">
        <v>43</v>
      </c>
      <c r="C119" t="s">
        <v>9</v>
      </c>
      <c r="D119" s="52">
        <f>SUM(E119:L119)</f>
        <v>225</v>
      </c>
      <c r="E119" s="52">
        <f>IFERROR(VLOOKUP(Mixed[[#This Row],[TS ZH Mi 26.03.23 Rang]],$X$7:$Y$102,2,0)*E$5,"")</f>
        <v>225</v>
      </c>
      <c r="F119" s="52" t="str">
        <f>IFERROR(VLOOKUP(Mixed[[#This Row],[TS ES Mi 10.06.23 Rang]],$X$7:$Y$102,2,0)*F$5,"")</f>
        <v/>
      </c>
      <c r="G119" s="52" t="str">
        <f>IFERROR(VLOOKUP(Mixed[[#This Row],[TS BE Mi A 17.06.23 R]],$X$7:$Y$102,2,0)*G$5,"")</f>
        <v/>
      </c>
      <c r="H119" s="52" t="str">
        <f>IFERROR(VLOOKUP(Mixed[[#This Row],[TS BE Mi B 17.06.23 R]],$X$7:$Y$102,2,0)*H$5,"")</f>
        <v/>
      </c>
      <c r="I119" s="52" t="str">
        <f>IFERROR(VLOOKUP(Mixed[[#This Row],[TS BA Mi 13.08.23]],$X$7:$Y$102,2,0)*I$5,"")</f>
        <v/>
      </c>
      <c r="J119" s="52" t="str">
        <f>IFERROR(VLOOKUP(Mixed[[#This Row],[SM LT Mi 3.9.23 R]],$X$7:$Y$102,2,0)*J$5,"")</f>
        <v/>
      </c>
      <c r="K119" s="52" t="str">
        <f>IFERROR(VLOOKUP(Mixed[[#This Row],[SM LT Mi 3.9.23 R]],$X$7:$Y$102,2,0)*K$5,"")</f>
        <v/>
      </c>
      <c r="L119" s="52" t="str">
        <f>IFERROR(VLOOKUP(Mixed[[#This Row],[TS SH Mi 14.1.24 R]],$X$7:$Y$102,2,0)*L$5,"")</f>
        <v/>
      </c>
      <c r="M119" s="63">
        <v>16</v>
      </c>
      <c r="N119" s="63"/>
      <c r="O119" s="63"/>
      <c r="P119" s="63"/>
      <c r="Q119" s="63"/>
      <c r="R119" s="63"/>
      <c r="S119" s="63"/>
      <c r="T119" s="63"/>
    </row>
    <row r="120" spans="1:20">
      <c r="A120">
        <f>RANK(D120,$D$7:$D$368,0)</f>
        <v>103</v>
      </c>
      <c r="B120" s="151" t="s">
        <v>1058</v>
      </c>
      <c r="C120" t="s">
        <v>17</v>
      </c>
      <c r="D120" s="52">
        <f>SUM(E120:L120)</f>
        <v>225</v>
      </c>
      <c r="E120" s="52" t="str">
        <f>IFERROR(VLOOKUP(Mixed[[#This Row],[TS ZH Mi 26.03.23 Rang]],$X$7:$Y$102,2,0)*E$5,"")</f>
        <v/>
      </c>
      <c r="F120" s="52" t="str">
        <f>IFERROR(VLOOKUP(Mixed[[#This Row],[TS ES Mi 10.06.23 Rang]],$X$7:$Y$102,2,0)*F$5,"")</f>
        <v/>
      </c>
      <c r="G120" s="52" t="str">
        <f>IFERROR(VLOOKUP(Mixed[[#This Row],[TS BE Mi A 17.06.23 R]],$X$7:$Y$102,2,0)*G$5,"")</f>
        <v/>
      </c>
      <c r="H120" s="52" t="str">
        <f>IFERROR(VLOOKUP(Mixed[[#This Row],[TS BE Mi B 17.06.23 R]],$X$7:$Y$102,2,0)*H$5,"")</f>
        <v/>
      </c>
      <c r="I120" s="52" t="str">
        <f>IFERROR(VLOOKUP(Mixed[[#This Row],[TS BA Mi 13.08.23]],$X$7:$Y$102,2,0)*I$5,"")</f>
        <v/>
      </c>
      <c r="J120" s="52" t="str">
        <f>IFERROR(VLOOKUP(Mixed[[#This Row],[SM LT Mi 3.9.23 R]],$X$7:$Y$102,2,0)*J$5,"")</f>
        <v/>
      </c>
      <c r="K120" s="52" t="str">
        <f>IFERROR(VLOOKUP(Mixed[[#This Row],[SM LT Mi 3.9.23 R]],$X$7:$Y$102,2,0)*K$5,"")</f>
        <v/>
      </c>
      <c r="L120" s="52">
        <f>IFERROR(VLOOKUP(Mixed[[#This Row],[TS SH Mi 14.1.24 R]],$X$7:$Y$102,2,0)*L$5,"")</f>
        <v>225</v>
      </c>
      <c r="M120" s="63"/>
      <c r="N120" s="63"/>
      <c r="O120" s="63"/>
      <c r="P120" s="63"/>
      <c r="Q120" s="63"/>
      <c r="R120" s="63"/>
      <c r="S120" s="63"/>
      <c r="T120" s="63">
        <v>13</v>
      </c>
    </row>
    <row r="121" spans="1:20">
      <c r="A121">
        <f>RANK(D121,$D$7:$D$368,0)</f>
        <v>103</v>
      </c>
      <c r="B121" s="151" t="s">
        <v>1065</v>
      </c>
      <c r="C121" t="s">
        <v>17</v>
      </c>
      <c r="D121" s="52">
        <f>SUM(E121:L121)</f>
        <v>225</v>
      </c>
      <c r="E121" s="52" t="str">
        <f>IFERROR(VLOOKUP(Mixed[[#This Row],[TS ZH Mi 26.03.23 Rang]],$X$7:$Y$102,2,0)*E$5,"")</f>
        <v/>
      </c>
      <c r="F121" s="52" t="str">
        <f>IFERROR(VLOOKUP(Mixed[[#This Row],[TS ES Mi 10.06.23 Rang]],$X$7:$Y$102,2,0)*F$5,"")</f>
        <v/>
      </c>
      <c r="G121" s="52" t="str">
        <f>IFERROR(VLOOKUP(Mixed[[#This Row],[TS BE Mi A 17.06.23 R]],$X$7:$Y$102,2,0)*G$5,"")</f>
        <v/>
      </c>
      <c r="H121" s="52" t="str">
        <f>IFERROR(VLOOKUP(Mixed[[#This Row],[TS BE Mi B 17.06.23 R]],$X$7:$Y$102,2,0)*H$5,"")</f>
        <v/>
      </c>
      <c r="I121" s="52" t="str">
        <f>IFERROR(VLOOKUP(Mixed[[#This Row],[TS BA Mi 13.08.23]],$X$7:$Y$102,2,0)*I$5,"")</f>
        <v/>
      </c>
      <c r="J121" s="52" t="str">
        <f>IFERROR(VLOOKUP(Mixed[[#This Row],[SM LT Mi 3.9.23 R]],$X$7:$Y$102,2,0)*J$5,"")</f>
        <v/>
      </c>
      <c r="K121" s="52" t="str">
        <f>IFERROR(VLOOKUP(Mixed[[#This Row],[SM LT Mi 3.9.23 R]],$X$7:$Y$102,2,0)*K$5,"")</f>
        <v/>
      </c>
      <c r="L121" s="52">
        <f>IFERROR(VLOOKUP(Mixed[[#This Row],[TS SH Mi 14.1.24 R]],$X$7:$Y$102,2,0)*L$5,"")</f>
        <v>225</v>
      </c>
      <c r="M121" s="63"/>
      <c r="N121" s="63"/>
      <c r="O121" s="63"/>
      <c r="P121" s="63"/>
      <c r="Q121" s="63"/>
      <c r="R121" s="63"/>
      <c r="S121" s="63"/>
      <c r="T121" s="63">
        <v>13</v>
      </c>
    </row>
    <row r="122" spans="1:20">
      <c r="A122">
        <f>RANK(D122,$D$7:$D$368,0)</f>
        <v>103</v>
      </c>
      <c r="B122" s="151" t="s">
        <v>1059</v>
      </c>
      <c r="C122" t="s">
        <v>17</v>
      </c>
      <c r="D122" s="52">
        <f>SUM(E122:L122)</f>
        <v>225</v>
      </c>
      <c r="E122" s="52" t="str">
        <f>IFERROR(VLOOKUP(Mixed[[#This Row],[TS ZH Mi 26.03.23 Rang]],$X$7:$Y$102,2,0)*E$5,"")</f>
        <v/>
      </c>
      <c r="F122" s="52" t="str">
        <f>IFERROR(VLOOKUP(Mixed[[#This Row],[TS ES Mi 10.06.23 Rang]],$X$7:$Y$102,2,0)*F$5,"")</f>
        <v/>
      </c>
      <c r="G122" s="52" t="str">
        <f>IFERROR(VLOOKUP(Mixed[[#This Row],[TS BE Mi A 17.06.23 R]],$X$7:$Y$102,2,0)*G$5,"")</f>
        <v/>
      </c>
      <c r="H122" s="52" t="str">
        <f>IFERROR(VLOOKUP(Mixed[[#This Row],[TS BE Mi B 17.06.23 R]],$X$7:$Y$102,2,0)*H$5,"")</f>
        <v/>
      </c>
      <c r="I122" s="52" t="str">
        <f>IFERROR(VLOOKUP(Mixed[[#This Row],[TS BA Mi 13.08.23]],$X$7:$Y$102,2,0)*I$5,"")</f>
        <v/>
      </c>
      <c r="J122" s="52" t="str">
        <f>IFERROR(VLOOKUP(Mixed[[#This Row],[SM LT Mi 3.9.23 R]],$X$7:$Y$102,2,0)*J$5,"")</f>
        <v/>
      </c>
      <c r="K122" s="52" t="str">
        <f>IFERROR(VLOOKUP(Mixed[[#This Row],[SM LT Mi 3.9.23 R]],$X$7:$Y$102,2,0)*K$5,"")</f>
        <v/>
      </c>
      <c r="L122" s="52">
        <f>IFERROR(VLOOKUP(Mixed[[#This Row],[TS SH Mi 14.1.24 R]],$X$7:$Y$102,2,0)*L$5,"")</f>
        <v>225</v>
      </c>
      <c r="M122" s="63"/>
      <c r="N122" s="63"/>
      <c r="O122" s="63"/>
      <c r="P122" s="63"/>
      <c r="Q122" s="63"/>
      <c r="R122" s="63"/>
      <c r="S122" s="63"/>
      <c r="T122" s="63">
        <v>16</v>
      </c>
    </row>
    <row r="123" spans="1:20">
      <c r="A123">
        <f>RANK(D123,$D$7:$D$368,0)</f>
        <v>103</v>
      </c>
      <c r="B123" s="151" t="s">
        <v>1044</v>
      </c>
      <c r="C123" t="s">
        <v>17</v>
      </c>
      <c r="D123" s="52">
        <f>SUM(E123:L123)</f>
        <v>225</v>
      </c>
      <c r="E123" s="52" t="str">
        <f>IFERROR(VLOOKUP(Mixed[[#This Row],[TS ZH Mi 26.03.23 Rang]],$X$7:$Y$102,2,0)*E$5,"")</f>
        <v/>
      </c>
      <c r="F123" s="52" t="str">
        <f>IFERROR(VLOOKUP(Mixed[[#This Row],[TS ES Mi 10.06.23 Rang]],$X$7:$Y$102,2,0)*F$5,"")</f>
        <v/>
      </c>
      <c r="G123" s="52" t="str">
        <f>IFERROR(VLOOKUP(Mixed[[#This Row],[TS BE Mi A 17.06.23 R]],$X$7:$Y$102,2,0)*G$5,"")</f>
        <v/>
      </c>
      <c r="H123" s="52" t="str">
        <f>IFERROR(VLOOKUP(Mixed[[#This Row],[TS BE Mi B 17.06.23 R]],$X$7:$Y$102,2,0)*H$5,"")</f>
        <v/>
      </c>
      <c r="I123" s="52" t="str">
        <f>IFERROR(VLOOKUP(Mixed[[#This Row],[TS BA Mi 13.08.23]],$X$7:$Y$102,2,0)*I$5,"")</f>
        <v/>
      </c>
      <c r="J123" s="52" t="str">
        <f>IFERROR(VLOOKUP(Mixed[[#This Row],[SM LT Mi 3.9.23 R]],$X$7:$Y$102,2,0)*J$5,"")</f>
        <v/>
      </c>
      <c r="K123" s="52" t="str">
        <f>IFERROR(VLOOKUP(Mixed[[#This Row],[SM LT Mi 3.9.23 R]],$X$7:$Y$102,2,0)*K$5,"")</f>
        <v/>
      </c>
      <c r="L123" s="52">
        <f>IFERROR(VLOOKUP(Mixed[[#This Row],[TS SH Mi 14.1.24 R]],$X$7:$Y$102,2,0)*L$5,"")</f>
        <v>225</v>
      </c>
      <c r="M123" s="63"/>
      <c r="N123" s="63"/>
      <c r="O123" s="63"/>
      <c r="P123" s="63"/>
      <c r="Q123" s="63"/>
      <c r="R123" s="63"/>
      <c r="S123" s="63"/>
      <c r="T123" s="63">
        <v>16</v>
      </c>
    </row>
    <row r="124" spans="1:20">
      <c r="A124">
        <f>RANK(D124,$D$7:$D$368,0)</f>
        <v>118</v>
      </c>
      <c r="B124" t="s">
        <v>933</v>
      </c>
      <c r="C124" t="s">
        <v>897</v>
      </c>
      <c r="D124" s="52">
        <f>SUM(E124:L124)</f>
        <v>150</v>
      </c>
      <c r="E124" s="52" t="str">
        <f>IFERROR(VLOOKUP(Mixed[[#This Row],[TS ZH Mi 26.03.23 Rang]],$X$7:$Y$102,2,0)*E$5,"")</f>
        <v/>
      </c>
      <c r="F124" s="52" t="str">
        <f>IFERROR(VLOOKUP(Mixed[[#This Row],[TS ES Mi 10.06.23 Rang]],$X$7:$Y$102,2,0)*F$5,"")</f>
        <v/>
      </c>
      <c r="G124" s="52" t="str">
        <f>IFERROR(VLOOKUP(Mixed[[#This Row],[TS BE Mi A 17.06.23 R]],$X$7:$Y$102,2,0)*G$5,"")</f>
        <v/>
      </c>
      <c r="H124" s="52" t="str">
        <f>IFERROR(VLOOKUP(Mixed[[#This Row],[TS BE Mi B 17.06.23 R]],$X$7:$Y$102,2,0)*H$5,"")</f>
        <v/>
      </c>
      <c r="I124" s="52">
        <f>IFERROR(VLOOKUP(Mixed[[#This Row],[TS BA Mi 13.08.23]],$X$7:$Y$102,2,0)*I$5,"")</f>
        <v>150</v>
      </c>
      <c r="J124" s="52" t="str">
        <f>IFERROR(VLOOKUP(Mixed[[#This Row],[SM LT Mi 3.9.23 R]],$X$7:$Y$102,2,0)*J$5,"")</f>
        <v/>
      </c>
      <c r="K124" s="52" t="str">
        <f>IFERROR(VLOOKUP(Mixed[[#This Row],[SM LT Mi 3.9.23 R]],$X$7:$Y$102,2,0)*K$5,"")</f>
        <v/>
      </c>
      <c r="L124" s="52" t="str">
        <f>IFERROR(VLOOKUP(Mixed[[#This Row],[TS SH Mi 14.1.24 R]],$X$7:$Y$102,2,0)*L$5,"")</f>
        <v/>
      </c>
      <c r="M124" s="63"/>
      <c r="N124" s="63"/>
      <c r="O124" s="63"/>
      <c r="P124" s="63"/>
      <c r="Q124" s="63">
        <v>21</v>
      </c>
      <c r="R124" s="63"/>
      <c r="S124" s="63">
        <v>3</v>
      </c>
      <c r="T124" s="63"/>
    </row>
    <row r="125" spans="1:20">
      <c r="A125">
        <f>RANK(D125,$D$7:$D$368,0)</f>
        <v>118</v>
      </c>
      <c r="B125" t="s">
        <v>930</v>
      </c>
      <c r="C125" t="s">
        <v>17</v>
      </c>
      <c r="D125" s="52">
        <f>SUM(E125:L125)</f>
        <v>150</v>
      </c>
      <c r="E125" s="52" t="str">
        <f>IFERROR(VLOOKUP(Mixed[[#This Row],[TS ZH Mi 26.03.23 Rang]],$X$7:$Y$102,2,0)*E$5,"")</f>
        <v/>
      </c>
      <c r="F125" s="52" t="str">
        <f>IFERROR(VLOOKUP(Mixed[[#This Row],[TS ES Mi 10.06.23 Rang]],$X$7:$Y$102,2,0)*F$5,"")</f>
        <v/>
      </c>
      <c r="G125" s="52" t="str">
        <f>IFERROR(VLOOKUP(Mixed[[#This Row],[TS BE Mi A 17.06.23 R]],$X$7:$Y$102,2,0)*G$5,"")</f>
        <v/>
      </c>
      <c r="H125" s="52" t="str">
        <f>IFERROR(VLOOKUP(Mixed[[#This Row],[TS BE Mi B 17.06.23 R]],$X$7:$Y$102,2,0)*H$5,"")</f>
        <v/>
      </c>
      <c r="I125" s="52">
        <f>IFERROR(VLOOKUP(Mixed[[#This Row],[TS BA Mi 13.08.23]],$X$7:$Y$102,2,0)*I$5,"")</f>
        <v>150</v>
      </c>
      <c r="J125" s="52" t="str">
        <f>IFERROR(VLOOKUP(Mixed[[#This Row],[SM LT Mi 3.9.23 R]],$X$7:$Y$102,2,0)*J$5,"")</f>
        <v/>
      </c>
      <c r="K125" s="52" t="str">
        <f>IFERROR(VLOOKUP(Mixed[[#This Row],[SM LT Mi 3.9.23 R]],$X$7:$Y$102,2,0)*K$5,"")</f>
        <v/>
      </c>
      <c r="L125" s="52" t="str">
        <f>IFERROR(VLOOKUP(Mixed[[#This Row],[TS SH Mi 14.1.24 R]],$X$7:$Y$102,2,0)*L$5,"")</f>
        <v/>
      </c>
      <c r="M125" s="63"/>
      <c r="N125" s="63"/>
      <c r="O125" s="63"/>
      <c r="P125" s="63"/>
      <c r="Q125" s="63">
        <v>17</v>
      </c>
      <c r="R125" s="63"/>
      <c r="S125" s="63"/>
      <c r="T125" s="63"/>
    </row>
    <row r="126" spans="1:20">
      <c r="A126">
        <f>RANK(D126,$D$7:$D$368,0)</f>
        <v>118</v>
      </c>
      <c r="B126" t="s">
        <v>931</v>
      </c>
      <c r="C126" t="s">
        <v>17</v>
      </c>
      <c r="D126" s="52">
        <f>SUM(E126:L126)</f>
        <v>150</v>
      </c>
      <c r="E126" s="52" t="str">
        <f>IFERROR(VLOOKUP(Mixed[[#This Row],[TS ZH Mi 26.03.23 Rang]],$X$7:$Y$102,2,0)*E$5,"")</f>
        <v/>
      </c>
      <c r="F126" s="52" t="str">
        <f>IFERROR(VLOOKUP(Mixed[[#This Row],[TS ES Mi 10.06.23 Rang]],$X$7:$Y$102,2,0)*F$5,"")</f>
        <v/>
      </c>
      <c r="G126" s="52" t="str">
        <f>IFERROR(VLOOKUP(Mixed[[#This Row],[TS BE Mi A 17.06.23 R]],$X$7:$Y$102,2,0)*G$5,"")</f>
        <v/>
      </c>
      <c r="H126" s="52" t="str">
        <f>IFERROR(VLOOKUP(Mixed[[#This Row],[TS BE Mi B 17.06.23 R]],$X$7:$Y$102,2,0)*H$5,"")</f>
        <v/>
      </c>
      <c r="I126" s="52">
        <f>IFERROR(VLOOKUP(Mixed[[#This Row],[TS BA Mi 13.08.23]],$X$7:$Y$102,2,0)*I$5,"")</f>
        <v>150</v>
      </c>
      <c r="J126" s="52" t="str">
        <f>IFERROR(VLOOKUP(Mixed[[#This Row],[SM LT Mi 3.9.23 R]],$X$7:$Y$102,2,0)*J$5,"")</f>
        <v/>
      </c>
      <c r="K126" s="52" t="str">
        <f>IFERROR(VLOOKUP(Mixed[[#This Row],[SM LT Mi 3.9.23 R]],$X$7:$Y$102,2,0)*K$5,"")</f>
        <v/>
      </c>
      <c r="L126" s="52" t="str">
        <f>IFERROR(VLOOKUP(Mixed[[#This Row],[TS SH Mi 14.1.24 R]],$X$7:$Y$102,2,0)*L$5,"")</f>
        <v/>
      </c>
      <c r="M126" s="63"/>
      <c r="N126" s="63"/>
      <c r="O126" s="63"/>
      <c r="P126" s="63"/>
      <c r="Q126" s="63">
        <v>17</v>
      </c>
      <c r="R126" s="63"/>
      <c r="S126" s="63"/>
      <c r="T126" s="63"/>
    </row>
    <row r="127" spans="1:20">
      <c r="A127">
        <f>RANK(D127,$D$7:$D$368,0)</f>
        <v>118</v>
      </c>
      <c r="B127" t="s">
        <v>860</v>
      </c>
      <c r="C127" t="s">
        <v>12</v>
      </c>
      <c r="D127" s="52">
        <f>SUM(E127:L127)</f>
        <v>150</v>
      </c>
      <c r="E127" s="52" t="str">
        <f>IFERROR(VLOOKUP(Mixed[[#This Row],[TS ZH Mi 26.03.23 Rang]],$X$7:$Y$102,2,0)*E$5,"")</f>
        <v/>
      </c>
      <c r="F127" s="52" t="str">
        <f>IFERROR(VLOOKUP(Mixed[[#This Row],[TS ES Mi 10.06.23 Rang]],$X$7:$Y$102,2,0)*F$5,"")</f>
        <v/>
      </c>
      <c r="G127" s="52" t="str">
        <f>IFERROR(VLOOKUP(Mixed[[#This Row],[TS BE Mi A 17.06.23 R]],$X$7:$Y$102,2,0)*G$5,"")</f>
        <v/>
      </c>
      <c r="H127" s="52" t="str">
        <f>IFERROR(VLOOKUP(Mixed[[#This Row],[TS BE Mi B 17.06.23 R]],$X$7:$Y$102,2,0)*H$5,"")</f>
        <v/>
      </c>
      <c r="I127" s="52">
        <f>IFERROR(VLOOKUP(Mixed[[#This Row],[TS BA Mi 13.08.23]],$X$7:$Y$102,2,0)*I$5,"")</f>
        <v>150</v>
      </c>
      <c r="J127" s="52" t="str">
        <f>IFERROR(VLOOKUP(Mixed[[#This Row],[SM LT Mi 3.9.23 R]],$X$7:$Y$102,2,0)*J$5,"")</f>
        <v/>
      </c>
      <c r="K127" s="52" t="str">
        <f>IFERROR(VLOOKUP(Mixed[[#This Row],[SM LT Mi 3.9.23 R]],$X$7:$Y$102,2,0)*K$5,"")</f>
        <v/>
      </c>
      <c r="L127" s="52" t="str">
        <f>IFERROR(VLOOKUP(Mixed[[#This Row],[TS SH Mi 14.1.24 R]],$X$7:$Y$102,2,0)*L$5,"")</f>
        <v/>
      </c>
      <c r="M127" s="63"/>
      <c r="N127" s="63"/>
      <c r="O127" s="63"/>
      <c r="P127" s="63"/>
      <c r="Q127" s="63">
        <v>18</v>
      </c>
      <c r="R127" s="63"/>
      <c r="S127" s="63"/>
      <c r="T127" s="63"/>
    </row>
    <row r="128" spans="1:20">
      <c r="A128">
        <f>RANK(D128,$D$7:$D$368,0)</f>
        <v>118</v>
      </c>
      <c r="B128" t="s">
        <v>932</v>
      </c>
      <c r="C128" t="s">
        <v>897</v>
      </c>
      <c r="D128" s="52">
        <f>SUM(E128:L128)</f>
        <v>150</v>
      </c>
      <c r="E128" s="52" t="str">
        <f>IFERROR(VLOOKUP(Mixed[[#This Row],[TS ZH Mi 26.03.23 Rang]],$X$7:$Y$102,2,0)*E$5,"")</f>
        <v/>
      </c>
      <c r="F128" s="52" t="str">
        <f>IFERROR(VLOOKUP(Mixed[[#This Row],[TS ES Mi 10.06.23 Rang]],$X$7:$Y$102,2,0)*F$5,"")</f>
        <v/>
      </c>
      <c r="G128" s="52" t="str">
        <f>IFERROR(VLOOKUP(Mixed[[#This Row],[TS BE Mi A 17.06.23 R]],$X$7:$Y$102,2,0)*G$5,"")</f>
        <v/>
      </c>
      <c r="H128" s="52" t="str">
        <f>IFERROR(VLOOKUP(Mixed[[#This Row],[TS BE Mi B 17.06.23 R]],$X$7:$Y$102,2,0)*H$5,"")</f>
        <v/>
      </c>
      <c r="I128" s="52">
        <f>IFERROR(VLOOKUP(Mixed[[#This Row],[TS BA Mi 13.08.23]],$X$7:$Y$102,2,0)*I$5,"")</f>
        <v>150</v>
      </c>
      <c r="J128" s="52" t="str">
        <f>IFERROR(VLOOKUP(Mixed[[#This Row],[SM LT Mi 3.9.23 R]],$X$7:$Y$102,2,0)*J$5,"")</f>
        <v/>
      </c>
      <c r="K128" s="52" t="str">
        <f>IFERROR(VLOOKUP(Mixed[[#This Row],[SM LT Mi 3.9.23 R]],$X$7:$Y$102,2,0)*K$5,"")</f>
        <v/>
      </c>
      <c r="L128" s="52" t="str">
        <f>IFERROR(VLOOKUP(Mixed[[#This Row],[TS SH Mi 14.1.24 R]],$X$7:$Y$102,2,0)*L$5,"")</f>
        <v/>
      </c>
      <c r="M128" s="63"/>
      <c r="N128" s="63"/>
      <c r="O128" s="63"/>
      <c r="P128" s="63"/>
      <c r="Q128" s="63">
        <v>19</v>
      </c>
      <c r="R128" s="63"/>
      <c r="S128" s="63"/>
      <c r="T128" s="63"/>
    </row>
    <row r="129" spans="1:20">
      <c r="A129">
        <f>RANK(D129,$D$7:$D$368,0)</f>
        <v>118</v>
      </c>
      <c r="B129" t="s">
        <v>739</v>
      </c>
      <c r="C129" s="183" t="s">
        <v>9</v>
      </c>
      <c r="D129" s="52">
        <f>SUM(E129:L129)</f>
        <v>150</v>
      </c>
      <c r="E129" s="52" t="str">
        <f>IFERROR(VLOOKUP(Mixed[[#This Row],[TS ZH Mi 26.03.23 Rang]],$X$7:$Y$102,2,0)*E$5,"")</f>
        <v/>
      </c>
      <c r="F129" s="52" t="str">
        <f>IFERROR(VLOOKUP(Mixed[[#This Row],[TS ES Mi 10.06.23 Rang]],$X$7:$Y$102,2,0)*F$5,"")</f>
        <v/>
      </c>
      <c r="G129" s="52" t="str">
        <f>IFERROR(VLOOKUP(Mixed[[#This Row],[TS BE Mi A 17.06.23 R]],$X$7:$Y$102,2,0)*G$5,"")</f>
        <v/>
      </c>
      <c r="H129" s="52" t="str">
        <f>IFERROR(VLOOKUP(Mixed[[#This Row],[TS BE Mi B 17.06.23 R]],$X$7:$Y$102,2,0)*H$5,"")</f>
        <v/>
      </c>
      <c r="I129" s="52">
        <f>IFERROR(VLOOKUP(Mixed[[#This Row],[TS BA Mi 13.08.23]],$X$7:$Y$102,2,0)*I$5,"")</f>
        <v>150</v>
      </c>
      <c r="J129" s="52" t="str">
        <f>IFERROR(VLOOKUP(Mixed[[#This Row],[SM LT Mi 3.9.23 R]],$X$7:$Y$102,2,0)*J$5,"")</f>
        <v/>
      </c>
      <c r="K129" s="52" t="str">
        <f>IFERROR(VLOOKUP(Mixed[[#This Row],[SM LT Mi 3.9.23 R]],$X$7:$Y$102,2,0)*K$5,"")</f>
        <v/>
      </c>
      <c r="L129" s="52" t="str">
        <f>IFERROR(VLOOKUP(Mixed[[#This Row],[TS SH Mi 14.1.24 R]],$X$7:$Y$102,2,0)*L$5,"")</f>
        <v/>
      </c>
      <c r="M129" s="63"/>
      <c r="N129" s="63"/>
      <c r="O129" s="63"/>
      <c r="P129" s="63"/>
      <c r="Q129" s="63">
        <v>20</v>
      </c>
      <c r="R129" s="63"/>
      <c r="S129" s="63"/>
      <c r="T129" s="63"/>
    </row>
    <row r="130" spans="1:20">
      <c r="A130">
        <f>RANK(D130,$D$7:$D$368,0)</f>
        <v>118</v>
      </c>
      <c r="B130" t="s">
        <v>587</v>
      </c>
      <c r="D130" s="52">
        <f>SUM(E130:L130)</f>
        <v>150</v>
      </c>
      <c r="E130" s="52" t="str">
        <f>IFERROR(VLOOKUP(Mixed[[#This Row],[TS ZH Mi 26.03.23 Rang]],$X$7:$Y$102,2,0)*E$5,"")</f>
        <v/>
      </c>
      <c r="F130" s="52" t="str">
        <f>IFERROR(VLOOKUP(Mixed[[#This Row],[TS ES Mi 10.06.23 Rang]],$X$7:$Y$102,2,0)*F$5,"")</f>
        <v/>
      </c>
      <c r="G130" s="52" t="str">
        <f>IFERROR(VLOOKUP(Mixed[[#This Row],[TS BE Mi A 17.06.23 R]],$X$7:$Y$102,2,0)*G$5,"")</f>
        <v/>
      </c>
      <c r="H130" s="52" t="str">
        <f>IFERROR(VLOOKUP(Mixed[[#This Row],[TS BE Mi B 17.06.23 R]],$X$7:$Y$102,2,0)*H$5,"")</f>
        <v/>
      </c>
      <c r="I130" s="52">
        <f>IFERROR(VLOOKUP(Mixed[[#This Row],[TS BA Mi 13.08.23]],$X$7:$Y$102,2,0)*I$5,"")</f>
        <v>150</v>
      </c>
      <c r="J130" s="52" t="str">
        <f>IFERROR(VLOOKUP(Mixed[[#This Row],[SM LT Mi 3.9.23 R]],$X$7:$Y$102,2,0)*J$5,"")</f>
        <v/>
      </c>
      <c r="K130" s="52" t="str">
        <f>IFERROR(VLOOKUP(Mixed[[#This Row],[SM LT Mi 3.9.23 R]],$X$7:$Y$102,2,0)*K$5,"")</f>
        <v/>
      </c>
      <c r="L130" s="52" t="str">
        <f>IFERROR(VLOOKUP(Mixed[[#This Row],[TS SH Mi 14.1.24 R]],$X$7:$Y$102,2,0)*L$5,"")</f>
        <v/>
      </c>
      <c r="M130" s="63"/>
      <c r="N130" s="63"/>
      <c r="O130" s="63"/>
      <c r="P130" s="63"/>
      <c r="Q130" s="63">
        <v>20</v>
      </c>
      <c r="R130" s="63"/>
      <c r="S130" s="63"/>
      <c r="T130" s="63"/>
    </row>
    <row r="131" spans="1:20">
      <c r="A131">
        <f>RANK(D131,$D$7:$D$368,0)</f>
        <v>118</v>
      </c>
      <c r="B131" t="s">
        <v>924</v>
      </c>
      <c r="C131" t="s">
        <v>17</v>
      </c>
      <c r="D131" s="52">
        <f>SUM(E131:L131)</f>
        <v>150</v>
      </c>
      <c r="E131" s="52" t="str">
        <f>IFERROR(VLOOKUP(Mixed[[#This Row],[TS ZH Mi 26.03.23 Rang]],$X$7:$Y$102,2,0)*E$5,"")</f>
        <v/>
      </c>
      <c r="F131" s="52" t="str">
        <f>IFERROR(VLOOKUP(Mixed[[#This Row],[TS ES Mi 10.06.23 Rang]],$X$7:$Y$102,2,0)*F$5,"")</f>
        <v/>
      </c>
      <c r="G131" s="52" t="str">
        <f>IFERROR(VLOOKUP(Mixed[[#This Row],[TS BE Mi A 17.06.23 R]],$X$7:$Y$102,2,0)*G$5,"")</f>
        <v/>
      </c>
      <c r="H131" s="52" t="str">
        <f>IFERROR(VLOOKUP(Mixed[[#This Row],[TS BE Mi B 17.06.23 R]],$X$7:$Y$102,2,0)*H$5,"")</f>
        <v/>
      </c>
      <c r="I131" s="52">
        <f>IFERROR(VLOOKUP(Mixed[[#This Row],[TS BA Mi 13.08.23]],$X$7:$Y$102,2,0)*I$5,"")</f>
        <v>150</v>
      </c>
      <c r="J131" s="52" t="str">
        <f>IFERROR(VLOOKUP(Mixed[[#This Row],[SM LT Mi 3.9.23 R]],$X$7:$Y$102,2,0)*J$5,"")</f>
        <v/>
      </c>
      <c r="K131" s="52" t="str">
        <f>IFERROR(VLOOKUP(Mixed[[#This Row],[SM LT Mi 3.9.23 R]],$X$7:$Y$102,2,0)*K$5,"")</f>
        <v/>
      </c>
      <c r="L131" s="52" t="str">
        <f>IFERROR(VLOOKUP(Mixed[[#This Row],[TS SH Mi 14.1.24 R]],$X$7:$Y$102,2,0)*L$5,"")</f>
        <v/>
      </c>
      <c r="M131" s="63"/>
      <c r="N131" s="63"/>
      <c r="O131" s="63"/>
      <c r="P131" s="63"/>
      <c r="Q131" s="63">
        <v>23</v>
      </c>
      <c r="R131" s="63"/>
      <c r="S131" s="63"/>
      <c r="T131" s="63"/>
    </row>
    <row r="132" spans="1:20">
      <c r="A132">
        <f>RANK(D132,$D$7:$D$368,0)</f>
        <v>118</v>
      </c>
      <c r="B132" t="s">
        <v>935</v>
      </c>
      <c r="C132" t="s">
        <v>17</v>
      </c>
      <c r="D132" s="52">
        <f>SUM(E132:L132)</f>
        <v>150</v>
      </c>
      <c r="E132" s="52" t="str">
        <f>IFERROR(VLOOKUP(Mixed[[#This Row],[TS ZH Mi 26.03.23 Rang]],$X$7:$Y$102,2,0)*E$5,"")</f>
        <v/>
      </c>
      <c r="F132" s="52" t="str">
        <f>IFERROR(VLOOKUP(Mixed[[#This Row],[TS ES Mi 10.06.23 Rang]],$X$7:$Y$102,2,0)*F$5,"")</f>
        <v/>
      </c>
      <c r="G132" s="52" t="str">
        <f>IFERROR(VLOOKUP(Mixed[[#This Row],[TS BE Mi A 17.06.23 R]],$X$7:$Y$102,2,0)*G$5,"")</f>
        <v/>
      </c>
      <c r="H132" s="52" t="str">
        <f>IFERROR(VLOOKUP(Mixed[[#This Row],[TS BE Mi B 17.06.23 R]],$X$7:$Y$102,2,0)*H$5,"")</f>
        <v/>
      </c>
      <c r="I132" s="52">
        <f>IFERROR(VLOOKUP(Mixed[[#This Row],[TS BA Mi 13.08.23]],$X$7:$Y$102,2,0)*I$5,"")</f>
        <v>150</v>
      </c>
      <c r="J132" s="52" t="str">
        <f>IFERROR(VLOOKUP(Mixed[[#This Row],[SM LT Mi 3.9.23 R]],$X$7:$Y$102,2,0)*J$5,"")</f>
        <v/>
      </c>
      <c r="K132" s="52" t="str">
        <f>IFERROR(VLOOKUP(Mixed[[#This Row],[SM LT Mi 3.9.23 R]],$X$7:$Y$102,2,0)*K$5,"")</f>
        <v/>
      </c>
      <c r="L132" s="52" t="str">
        <f>IFERROR(VLOOKUP(Mixed[[#This Row],[TS SH Mi 14.1.24 R]],$X$7:$Y$102,2,0)*L$5,"")</f>
        <v/>
      </c>
      <c r="M132" s="63"/>
      <c r="N132" s="63"/>
      <c r="O132" s="63"/>
      <c r="P132" s="63"/>
      <c r="Q132" s="63">
        <v>23</v>
      </c>
      <c r="R132" s="63"/>
      <c r="S132" s="63"/>
      <c r="T132" s="63"/>
    </row>
    <row r="133" spans="1:20">
      <c r="A133">
        <f>RANK(D133,$D$7:$D$368,0)</f>
        <v>118</v>
      </c>
      <c r="B133" t="s">
        <v>936</v>
      </c>
      <c r="C133" t="s">
        <v>12</v>
      </c>
      <c r="D133" s="52">
        <f>SUM(E133:L133)</f>
        <v>150</v>
      </c>
      <c r="E133" s="52" t="str">
        <f>IFERROR(VLOOKUP(Mixed[[#This Row],[TS ZH Mi 26.03.23 Rang]],$X$7:$Y$102,2,0)*E$5,"")</f>
        <v/>
      </c>
      <c r="F133" s="52" t="str">
        <f>IFERROR(VLOOKUP(Mixed[[#This Row],[TS ES Mi 10.06.23 Rang]],$X$7:$Y$102,2,0)*F$5,"")</f>
        <v/>
      </c>
      <c r="G133" s="52" t="str">
        <f>IFERROR(VLOOKUP(Mixed[[#This Row],[TS BE Mi A 17.06.23 R]],$X$7:$Y$102,2,0)*G$5,"")</f>
        <v/>
      </c>
      <c r="H133" s="52" t="str">
        <f>IFERROR(VLOOKUP(Mixed[[#This Row],[TS BE Mi B 17.06.23 R]],$X$7:$Y$102,2,0)*H$5,"")</f>
        <v/>
      </c>
      <c r="I133" s="52">
        <f>IFERROR(VLOOKUP(Mixed[[#This Row],[TS BA Mi 13.08.23]],$X$7:$Y$102,2,0)*I$5,"")</f>
        <v>150</v>
      </c>
      <c r="J133" s="52" t="str">
        <f>IFERROR(VLOOKUP(Mixed[[#This Row],[SM LT Mi 3.9.23 R]],$X$7:$Y$102,2,0)*J$5,"")</f>
        <v/>
      </c>
      <c r="K133" s="52" t="str">
        <f>IFERROR(VLOOKUP(Mixed[[#This Row],[SM LT Mi 3.9.23 R]],$X$7:$Y$102,2,0)*K$5,"")</f>
        <v/>
      </c>
      <c r="L133" s="52" t="str">
        <f>IFERROR(VLOOKUP(Mixed[[#This Row],[TS SH Mi 14.1.24 R]],$X$7:$Y$102,2,0)*L$5,"")</f>
        <v/>
      </c>
      <c r="M133" s="63"/>
      <c r="N133" s="63"/>
      <c r="O133" s="63"/>
      <c r="P133" s="63"/>
      <c r="Q133" s="63">
        <v>24</v>
      </c>
      <c r="R133" s="63"/>
      <c r="S133" s="63"/>
      <c r="T133" s="63"/>
    </row>
    <row r="134" spans="1:20">
      <c r="A134">
        <f>RANK(D134,$D$7:$D$368,0)</f>
        <v>118</v>
      </c>
      <c r="B134" t="s">
        <v>937</v>
      </c>
      <c r="C134" t="s">
        <v>12</v>
      </c>
      <c r="D134" s="52">
        <f>SUM(E134:L134)</f>
        <v>150</v>
      </c>
      <c r="E134" s="52" t="str">
        <f>IFERROR(VLOOKUP(Mixed[[#This Row],[TS ZH Mi 26.03.23 Rang]],$X$7:$Y$102,2,0)*E$5,"")</f>
        <v/>
      </c>
      <c r="F134" s="52" t="str">
        <f>IFERROR(VLOOKUP(Mixed[[#This Row],[TS ES Mi 10.06.23 Rang]],$X$7:$Y$102,2,0)*F$5,"")</f>
        <v/>
      </c>
      <c r="G134" s="52" t="str">
        <f>IFERROR(VLOOKUP(Mixed[[#This Row],[TS BE Mi A 17.06.23 R]],$X$7:$Y$102,2,0)*G$5,"")</f>
        <v/>
      </c>
      <c r="H134" s="52" t="str">
        <f>IFERROR(VLOOKUP(Mixed[[#This Row],[TS BE Mi B 17.06.23 R]],$X$7:$Y$102,2,0)*H$5,"")</f>
        <v/>
      </c>
      <c r="I134" s="52">
        <f>IFERROR(VLOOKUP(Mixed[[#This Row],[TS BA Mi 13.08.23]],$X$7:$Y$102,2,0)*I$5,"")</f>
        <v>150</v>
      </c>
      <c r="J134" s="52" t="str">
        <f>IFERROR(VLOOKUP(Mixed[[#This Row],[SM LT Mi 3.9.23 R]],$X$7:$Y$102,2,0)*J$5,"")</f>
        <v/>
      </c>
      <c r="K134" s="52" t="str">
        <f>IFERROR(VLOOKUP(Mixed[[#This Row],[SM LT Mi 3.9.23 R]],$X$7:$Y$102,2,0)*K$5,"")</f>
        <v/>
      </c>
      <c r="L134" s="52" t="str">
        <f>IFERROR(VLOOKUP(Mixed[[#This Row],[TS SH Mi 14.1.24 R]],$X$7:$Y$102,2,0)*L$5,"")</f>
        <v/>
      </c>
      <c r="M134" s="63"/>
      <c r="N134" s="63"/>
      <c r="O134" s="63"/>
      <c r="P134" s="63"/>
      <c r="Q134" s="63">
        <v>24</v>
      </c>
      <c r="R134" s="63"/>
      <c r="S134" s="63"/>
      <c r="T134" s="63"/>
    </row>
    <row r="135" spans="1:20">
      <c r="A135">
        <f>RANK(D135,$D$7:$D$368,0)</f>
        <v>118</v>
      </c>
      <c r="B135" s="7" t="s">
        <v>283</v>
      </c>
      <c r="C135" t="s">
        <v>9</v>
      </c>
      <c r="D135" s="52">
        <f>SUM(E135:L135)</f>
        <v>150</v>
      </c>
      <c r="E135" s="52" t="str">
        <f>IFERROR(VLOOKUP(Mixed[[#This Row],[TS ZH Mi 26.03.23 Rang]],$X$7:$Y$102,2,0)*E$5,"")</f>
        <v/>
      </c>
      <c r="F135" s="52" t="str">
        <f>IFERROR(VLOOKUP(Mixed[[#This Row],[TS ES Mi 10.06.23 Rang]],$X$7:$Y$102,2,0)*F$5,"")</f>
        <v/>
      </c>
      <c r="G135" s="52">
        <f>IFERROR(VLOOKUP(Mixed[[#This Row],[TS BE Mi A 17.06.23 R]],$X$7:$Y$102,2,0)*G$5,"")</f>
        <v>150</v>
      </c>
      <c r="H135" s="52" t="str">
        <f>IFERROR(VLOOKUP(Mixed[[#This Row],[TS BE Mi B 17.06.23 R]],$X$7:$Y$102,2,0)*H$5,"")</f>
        <v/>
      </c>
      <c r="I135" s="52" t="str">
        <f>IFERROR(VLOOKUP(Mixed[[#This Row],[TS BA Mi 13.08.23]],$X$7:$Y$102,2,0)*I$5,"")</f>
        <v/>
      </c>
      <c r="J135" s="52" t="str">
        <f>IFERROR(VLOOKUP(Mixed[[#This Row],[SM LT Mi 3.9.23 R]],$X$7:$Y$102,2,0)*J$5,"")</f>
        <v/>
      </c>
      <c r="K135" s="52" t="str">
        <f>IFERROR(VLOOKUP(Mixed[[#This Row],[SM LT Mi 3.9.23 R]],$X$7:$Y$102,2,0)*K$5,"")</f>
        <v/>
      </c>
      <c r="L135" s="52" t="str">
        <f>IFERROR(VLOOKUP(Mixed[[#This Row],[TS SH Mi 14.1.24 R]],$X$7:$Y$102,2,0)*L$5,"")</f>
        <v/>
      </c>
      <c r="M135" s="63"/>
      <c r="N135" s="63"/>
      <c r="O135" s="63">
        <v>18</v>
      </c>
      <c r="P135" s="63"/>
      <c r="Q135" s="63"/>
      <c r="R135" s="63"/>
      <c r="S135" s="63"/>
      <c r="T135" s="63"/>
    </row>
    <row r="136" spans="1:20">
      <c r="A136">
        <f>RANK(D136,$D$7:$D$368,0)</f>
        <v>118</v>
      </c>
      <c r="B136" s="1" t="s">
        <v>182</v>
      </c>
      <c r="C136" s="1" t="s">
        <v>0</v>
      </c>
      <c r="D136" s="52">
        <f>SUM(E136:L136)</f>
        <v>150</v>
      </c>
      <c r="E136" s="52" t="str">
        <f>IFERROR(VLOOKUP(Mixed[[#This Row],[TS ZH Mi 26.03.23 Rang]],$X$7:$Y$102,2,0)*E$5,"")</f>
        <v/>
      </c>
      <c r="F136" s="52" t="str">
        <f>IFERROR(VLOOKUP(Mixed[[#This Row],[TS ES Mi 10.06.23 Rang]],$X$7:$Y$102,2,0)*F$5,"")</f>
        <v/>
      </c>
      <c r="G136" s="52">
        <f>IFERROR(VLOOKUP(Mixed[[#This Row],[TS BE Mi A 17.06.23 R]],$X$7:$Y$102,2,0)*G$5,"")</f>
        <v>150</v>
      </c>
      <c r="H136" s="52" t="str">
        <f>IFERROR(VLOOKUP(Mixed[[#This Row],[TS BE Mi B 17.06.23 R]],$X$7:$Y$102,2,0)*H$5,"")</f>
        <v/>
      </c>
      <c r="I136" s="52" t="str">
        <f>IFERROR(VLOOKUP(Mixed[[#This Row],[TS BA Mi 13.08.23]],$X$7:$Y$102,2,0)*I$5,"")</f>
        <v/>
      </c>
      <c r="J136" s="52" t="str">
        <f>IFERROR(VLOOKUP(Mixed[[#This Row],[SM LT Mi 3.9.23 R]],$X$7:$Y$102,2,0)*J$5,"")</f>
        <v/>
      </c>
      <c r="K136" s="52" t="str">
        <f>IFERROR(VLOOKUP(Mixed[[#This Row],[SM LT Mi 3.9.23 R]],$X$7:$Y$102,2,0)*K$5,"")</f>
        <v/>
      </c>
      <c r="L136" s="52" t="str">
        <f>IFERROR(VLOOKUP(Mixed[[#This Row],[TS SH Mi 14.1.24 R]],$X$7:$Y$102,2,0)*L$5,"")</f>
        <v/>
      </c>
      <c r="M136" s="63"/>
      <c r="N136" s="63"/>
      <c r="O136" s="63">
        <v>20</v>
      </c>
      <c r="P136" s="63"/>
      <c r="Q136" s="63"/>
      <c r="R136" s="63"/>
      <c r="S136" s="63"/>
      <c r="T136" s="63"/>
    </row>
    <row r="137" spans="1:20">
      <c r="A137">
        <f>RANK(D137,$D$7:$D$368,0)</f>
        <v>118</v>
      </c>
      <c r="B137" s="119" t="s">
        <v>862</v>
      </c>
      <c r="D137" s="52">
        <f>SUM(E137:L137)</f>
        <v>150</v>
      </c>
      <c r="E137" s="52" t="str">
        <f>IFERROR(VLOOKUP(Mixed[[#This Row],[TS ZH Mi 26.03.23 Rang]],$X$7:$Y$102,2,0)*E$5,"")</f>
        <v/>
      </c>
      <c r="F137" s="52" t="str">
        <f>IFERROR(VLOOKUP(Mixed[[#This Row],[TS ES Mi 10.06.23 Rang]],$X$7:$Y$102,2,0)*F$5,"")</f>
        <v/>
      </c>
      <c r="G137" s="52">
        <f>IFERROR(VLOOKUP(Mixed[[#This Row],[TS BE Mi A 17.06.23 R]],$X$7:$Y$102,2,0)*G$5,"")</f>
        <v>150</v>
      </c>
      <c r="H137" s="52" t="str">
        <f>IFERROR(VLOOKUP(Mixed[[#This Row],[TS BE Mi B 17.06.23 R]],$X$7:$Y$102,2,0)*H$5,"")</f>
        <v/>
      </c>
      <c r="I137" s="52" t="str">
        <f>IFERROR(VLOOKUP(Mixed[[#This Row],[TS BA Mi 13.08.23]],$X$7:$Y$102,2,0)*I$5,"")</f>
        <v/>
      </c>
      <c r="J137" s="52" t="str">
        <f>IFERROR(VLOOKUP(Mixed[[#This Row],[SM LT Mi 3.9.23 R]],$X$7:$Y$102,2,0)*J$5,"")</f>
        <v/>
      </c>
      <c r="K137" s="52" t="str">
        <f>IFERROR(VLOOKUP(Mixed[[#This Row],[SM LT Mi 3.9.23 R]],$X$7:$Y$102,2,0)*K$5,"")</f>
        <v/>
      </c>
      <c r="L137" s="52" t="str">
        <f>IFERROR(VLOOKUP(Mixed[[#This Row],[TS SH Mi 14.1.24 R]],$X$7:$Y$102,2,0)*L$5,"")</f>
        <v/>
      </c>
      <c r="M137" s="63"/>
      <c r="N137" s="63"/>
      <c r="O137" s="63">
        <v>20</v>
      </c>
      <c r="P137" s="63"/>
      <c r="Q137" s="63"/>
      <c r="R137" s="63"/>
      <c r="S137" s="63"/>
      <c r="T137" s="63"/>
    </row>
    <row r="138" spans="1:20">
      <c r="A138">
        <f>RANK(D138,$D$7:$D$368,0)</f>
        <v>118</v>
      </c>
      <c r="B138" t="s">
        <v>725</v>
      </c>
      <c r="C138" t="s">
        <v>17</v>
      </c>
      <c r="D138" s="52">
        <f>SUM(E138:L138)</f>
        <v>150</v>
      </c>
      <c r="E138" s="52" t="str">
        <f>IFERROR(VLOOKUP(Mixed[[#This Row],[TS ZH Mi 26.03.23 Rang]],$X$7:$Y$102,2,0)*E$5,"")</f>
        <v/>
      </c>
      <c r="F138" s="52" t="str">
        <f>IFERROR(VLOOKUP(Mixed[[#This Row],[TS ES Mi 10.06.23 Rang]],$X$7:$Y$102,2,0)*F$5,"")</f>
        <v/>
      </c>
      <c r="G138" s="52" t="str">
        <f>IFERROR(VLOOKUP(Mixed[[#This Row],[TS BE Mi A 17.06.23 R]],$X$7:$Y$102,2,0)*G$5,"")</f>
        <v/>
      </c>
      <c r="H138" s="52" t="str">
        <f>IFERROR(VLOOKUP(Mixed[[#This Row],[TS BE Mi B 17.06.23 R]],$X$7:$Y$102,2,0)*H$5,"")</f>
        <v/>
      </c>
      <c r="I138" s="52" t="str">
        <f>IFERROR(VLOOKUP(Mixed[[#This Row],[TS BA Mi 13.08.23]],$X$7:$Y$102,2,0)*I$5,"")</f>
        <v/>
      </c>
      <c r="J138" s="52" t="str">
        <f>IFERROR(VLOOKUP(Mixed[[#This Row],[SM LT Mi 3.9.23 R]],$X$7:$Y$102,2,0)*J$5,"")</f>
        <v/>
      </c>
      <c r="K138" s="52" t="str">
        <f>IFERROR(VLOOKUP(Mixed[[#This Row],[SM LT Mi 3.9.23 R]],$X$7:$Y$102,2,0)*K$5,"")</f>
        <v/>
      </c>
      <c r="L138" s="52">
        <f>IFERROR(VLOOKUP(Mixed[[#This Row],[TS SH Mi 14.1.24 R]],$X$7:$Y$102,2,0)*L$5,"")</f>
        <v>150</v>
      </c>
      <c r="M138" s="63"/>
      <c r="N138" s="63"/>
      <c r="O138" s="63"/>
      <c r="P138" s="63"/>
      <c r="Q138" s="63"/>
      <c r="R138" s="63"/>
      <c r="S138" s="63"/>
      <c r="T138" s="63">
        <v>18</v>
      </c>
    </row>
    <row r="139" spans="1:20">
      <c r="A139">
        <f>RANK(D139,$D$7:$D$368,0)</f>
        <v>118</v>
      </c>
      <c r="B139" s="151" t="s">
        <v>689</v>
      </c>
      <c r="C139" t="s">
        <v>17</v>
      </c>
      <c r="D139" s="52">
        <f>SUM(E139:L139)</f>
        <v>150</v>
      </c>
      <c r="E139" s="52" t="str">
        <f>IFERROR(VLOOKUP(Mixed[[#This Row],[TS ZH Mi 26.03.23 Rang]],$X$7:$Y$102,2,0)*E$5,"")</f>
        <v/>
      </c>
      <c r="F139" s="52" t="str">
        <f>IFERROR(VLOOKUP(Mixed[[#This Row],[TS ES Mi 10.06.23 Rang]],$X$7:$Y$102,2,0)*F$5,"")</f>
        <v/>
      </c>
      <c r="G139" s="52" t="str">
        <f>IFERROR(VLOOKUP(Mixed[[#This Row],[TS BE Mi A 17.06.23 R]],$X$7:$Y$102,2,0)*G$5,"")</f>
        <v/>
      </c>
      <c r="H139" s="52" t="str">
        <f>IFERROR(VLOOKUP(Mixed[[#This Row],[TS BE Mi B 17.06.23 R]],$X$7:$Y$102,2,0)*H$5,"")</f>
        <v/>
      </c>
      <c r="I139" s="52" t="str">
        <f>IFERROR(VLOOKUP(Mixed[[#This Row],[TS BA Mi 13.08.23]],$X$7:$Y$102,2,0)*I$5,"")</f>
        <v/>
      </c>
      <c r="J139" s="52" t="str">
        <f>IFERROR(VLOOKUP(Mixed[[#This Row],[SM LT Mi 3.9.23 R]],$X$7:$Y$102,2,0)*J$5,"")</f>
        <v/>
      </c>
      <c r="K139" s="52" t="str">
        <f>IFERROR(VLOOKUP(Mixed[[#This Row],[SM LT Mi 3.9.23 R]],$X$7:$Y$102,2,0)*K$5,"")</f>
        <v/>
      </c>
      <c r="L139" s="52">
        <f>IFERROR(VLOOKUP(Mixed[[#This Row],[TS SH Mi 14.1.24 R]],$X$7:$Y$102,2,0)*L$5,"")</f>
        <v>150</v>
      </c>
      <c r="M139" s="63"/>
      <c r="N139" s="63"/>
      <c r="O139" s="63"/>
      <c r="P139" s="63"/>
      <c r="Q139" s="63"/>
      <c r="R139" s="63"/>
      <c r="S139" s="63"/>
      <c r="T139" s="63">
        <v>18</v>
      </c>
    </row>
    <row r="140" spans="1:20">
      <c r="A140">
        <f>RANK(D140,$D$7:$D$368,0)</f>
        <v>118</v>
      </c>
      <c r="B140" s="151" t="s">
        <v>1057</v>
      </c>
      <c r="C140" t="s">
        <v>17</v>
      </c>
      <c r="D140" s="52">
        <f>SUM(E140:L140)</f>
        <v>150</v>
      </c>
      <c r="E140" s="52" t="str">
        <f>IFERROR(VLOOKUP(Mixed[[#This Row],[TS ZH Mi 26.03.23 Rang]],$X$7:$Y$102,2,0)*E$5,"")</f>
        <v/>
      </c>
      <c r="F140" s="52" t="str">
        <f>IFERROR(VLOOKUP(Mixed[[#This Row],[TS ES Mi 10.06.23 Rang]],$X$7:$Y$102,2,0)*F$5,"")</f>
        <v/>
      </c>
      <c r="G140" s="52" t="str">
        <f>IFERROR(VLOOKUP(Mixed[[#This Row],[TS BE Mi A 17.06.23 R]],$X$7:$Y$102,2,0)*G$5,"")</f>
        <v/>
      </c>
      <c r="H140" s="52" t="str">
        <f>IFERROR(VLOOKUP(Mixed[[#This Row],[TS BE Mi B 17.06.23 R]],$X$7:$Y$102,2,0)*H$5,"")</f>
        <v/>
      </c>
      <c r="I140" s="52" t="str">
        <f>IFERROR(VLOOKUP(Mixed[[#This Row],[TS BA Mi 13.08.23]],$X$7:$Y$102,2,0)*I$5,"")</f>
        <v/>
      </c>
      <c r="J140" s="52" t="str">
        <f>IFERROR(VLOOKUP(Mixed[[#This Row],[SM LT Mi 3.9.23 R]],$X$7:$Y$102,2,0)*J$5,"")</f>
        <v/>
      </c>
      <c r="K140" s="52" t="str">
        <f>IFERROR(VLOOKUP(Mixed[[#This Row],[SM LT Mi 3.9.23 R]],$X$7:$Y$102,2,0)*K$5,"")</f>
        <v/>
      </c>
      <c r="L140" s="52">
        <f>IFERROR(VLOOKUP(Mixed[[#This Row],[TS SH Mi 14.1.24 R]],$X$7:$Y$102,2,0)*L$5,"")</f>
        <v>150</v>
      </c>
      <c r="M140" s="63"/>
      <c r="N140" s="63"/>
      <c r="O140" s="63"/>
      <c r="P140" s="63"/>
      <c r="Q140" s="63"/>
      <c r="R140" s="63"/>
      <c r="S140" s="63"/>
      <c r="T140" s="63">
        <v>20</v>
      </c>
    </row>
    <row r="141" spans="1:20">
      <c r="A141">
        <f>RANK(D141,$D$7:$D$368,0)</f>
        <v>118</v>
      </c>
      <c r="B141" s="151" t="s">
        <v>700</v>
      </c>
      <c r="C141" t="s">
        <v>17</v>
      </c>
      <c r="D141" s="52">
        <f>SUM(E141:L141)</f>
        <v>150</v>
      </c>
      <c r="E141" s="52" t="str">
        <f>IFERROR(VLOOKUP(Mixed[[#This Row],[TS ZH Mi 26.03.23 Rang]],$X$7:$Y$102,2,0)*E$5,"")</f>
        <v/>
      </c>
      <c r="F141" s="52" t="str">
        <f>IFERROR(VLOOKUP(Mixed[[#This Row],[TS ES Mi 10.06.23 Rang]],$X$7:$Y$102,2,0)*F$5,"")</f>
        <v/>
      </c>
      <c r="G141" s="52" t="str">
        <f>IFERROR(VLOOKUP(Mixed[[#This Row],[TS BE Mi A 17.06.23 R]],$X$7:$Y$102,2,0)*G$5,"")</f>
        <v/>
      </c>
      <c r="H141" s="52" t="str">
        <f>IFERROR(VLOOKUP(Mixed[[#This Row],[TS BE Mi B 17.06.23 R]],$X$7:$Y$102,2,0)*H$5,"")</f>
        <v/>
      </c>
      <c r="I141" s="52" t="str">
        <f>IFERROR(VLOOKUP(Mixed[[#This Row],[TS BA Mi 13.08.23]],$X$7:$Y$102,2,0)*I$5,"")</f>
        <v/>
      </c>
      <c r="J141" s="52" t="str">
        <f>IFERROR(VLOOKUP(Mixed[[#This Row],[SM LT Mi 3.9.23 R]],$X$7:$Y$102,2,0)*J$5,"")</f>
        <v/>
      </c>
      <c r="K141" s="52" t="str">
        <f>IFERROR(VLOOKUP(Mixed[[#This Row],[SM LT Mi 3.9.23 R]],$X$7:$Y$102,2,0)*K$5,"")</f>
        <v/>
      </c>
      <c r="L141" s="52">
        <f>IFERROR(VLOOKUP(Mixed[[#This Row],[TS SH Mi 14.1.24 R]],$X$7:$Y$102,2,0)*L$5,"")</f>
        <v>150</v>
      </c>
      <c r="M141" s="63"/>
      <c r="N141" s="63"/>
      <c r="O141" s="63"/>
      <c r="P141" s="63"/>
      <c r="Q141" s="63"/>
      <c r="R141" s="63"/>
      <c r="S141" s="63"/>
      <c r="T141" s="63">
        <v>20</v>
      </c>
    </row>
    <row r="142" spans="1:20">
      <c r="A142">
        <f>RANK(D142,$D$7:$D$368,0)</f>
        <v>118</v>
      </c>
      <c r="B142" s="151" t="s">
        <v>1066</v>
      </c>
      <c r="C142" t="s">
        <v>17</v>
      </c>
      <c r="D142" s="52">
        <f>SUM(E142:L142)</f>
        <v>150</v>
      </c>
      <c r="E142" s="52" t="str">
        <f>IFERROR(VLOOKUP(Mixed[[#This Row],[TS ZH Mi 26.03.23 Rang]],$X$7:$Y$102,2,0)*E$5,"")</f>
        <v/>
      </c>
      <c r="F142" s="52" t="str">
        <f>IFERROR(VLOOKUP(Mixed[[#This Row],[TS ES Mi 10.06.23 Rang]],$X$7:$Y$102,2,0)*F$5,"")</f>
        <v/>
      </c>
      <c r="G142" s="52" t="str">
        <f>IFERROR(VLOOKUP(Mixed[[#This Row],[TS BE Mi A 17.06.23 R]],$X$7:$Y$102,2,0)*G$5,"")</f>
        <v/>
      </c>
      <c r="H142" s="52" t="str">
        <f>IFERROR(VLOOKUP(Mixed[[#This Row],[TS BE Mi B 17.06.23 R]],$X$7:$Y$102,2,0)*H$5,"")</f>
        <v/>
      </c>
      <c r="I142" s="52" t="str">
        <f>IFERROR(VLOOKUP(Mixed[[#This Row],[TS BA Mi 13.08.23]],$X$7:$Y$102,2,0)*I$5,"")</f>
        <v/>
      </c>
      <c r="J142" s="52" t="str">
        <f>IFERROR(VLOOKUP(Mixed[[#This Row],[SM LT Mi 3.9.23 R]],$X$7:$Y$102,2,0)*J$5,"")</f>
        <v/>
      </c>
      <c r="K142" s="52" t="str">
        <f>IFERROR(VLOOKUP(Mixed[[#This Row],[SM LT Mi 3.9.23 R]],$X$7:$Y$102,2,0)*K$5,"")</f>
        <v/>
      </c>
      <c r="L142" s="52">
        <f>IFERROR(VLOOKUP(Mixed[[#This Row],[TS SH Mi 14.1.24 R]],$X$7:$Y$102,2,0)*L$5,"")</f>
        <v>150</v>
      </c>
      <c r="M142" s="63"/>
      <c r="N142" s="63"/>
      <c r="O142" s="63"/>
      <c r="P142" s="63"/>
      <c r="Q142" s="63"/>
      <c r="R142" s="63"/>
      <c r="S142" s="63"/>
      <c r="T142" s="63">
        <v>24</v>
      </c>
    </row>
    <row r="143" spans="1:20">
      <c r="A143">
        <f>RANK(D143,$D$7:$D$368,0)</f>
        <v>118</v>
      </c>
      <c r="B143" s="151" t="s">
        <v>690</v>
      </c>
      <c r="C143" t="s">
        <v>17</v>
      </c>
      <c r="D143" s="52">
        <f>SUM(E143:L143)</f>
        <v>150</v>
      </c>
      <c r="E143" s="52" t="str">
        <f>IFERROR(VLOOKUP(Mixed[[#This Row],[TS ZH Mi 26.03.23 Rang]],$X$7:$Y$102,2,0)*E$5,"")</f>
        <v/>
      </c>
      <c r="F143" s="52" t="str">
        <f>IFERROR(VLOOKUP(Mixed[[#This Row],[TS ES Mi 10.06.23 Rang]],$X$7:$Y$102,2,0)*F$5,"")</f>
        <v/>
      </c>
      <c r="G143" s="52" t="str">
        <f>IFERROR(VLOOKUP(Mixed[[#This Row],[TS BE Mi A 17.06.23 R]],$X$7:$Y$102,2,0)*G$5,"")</f>
        <v/>
      </c>
      <c r="H143" s="52" t="str">
        <f>IFERROR(VLOOKUP(Mixed[[#This Row],[TS BE Mi B 17.06.23 R]],$X$7:$Y$102,2,0)*H$5,"")</f>
        <v/>
      </c>
      <c r="I143" s="52" t="str">
        <f>IFERROR(VLOOKUP(Mixed[[#This Row],[TS BA Mi 13.08.23]],$X$7:$Y$102,2,0)*I$5,"")</f>
        <v/>
      </c>
      <c r="J143" s="52" t="str">
        <f>IFERROR(VLOOKUP(Mixed[[#This Row],[SM LT Mi 3.9.23 R]],$X$7:$Y$102,2,0)*J$5,"")</f>
        <v/>
      </c>
      <c r="K143" s="52" t="str">
        <f>IFERROR(VLOOKUP(Mixed[[#This Row],[SM LT Mi 3.9.23 R]],$X$7:$Y$102,2,0)*K$5,"")</f>
        <v/>
      </c>
      <c r="L143" s="52">
        <f>IFERROR(VLOOKUP(Mixed[[#This Row],[TS SH Mi 14.1.24 R]],$X$7:$Y$102,2,0)*L$5,"")</f>
        <v>150</v>
      </c>
      <c r="M143" s="63"/>
      <c r="N143" s="63"/>
      <c r="O143" s="63"/>
      <c r="P143" s="63"/>
      <c r="Q143" s="63"/>
      <c r="R143" s="63"/>
      <c r="S143" s="63"/>
      <c r="T143" s="63">
        <v>24</v>
      </c>
    </row>
    <row r="144" spans="1:20">
      <c r="A144">
        <f>RANK(D144,$D$7:$D$368,0)</f>
        <v>138</v>
      </c>
      <c r="B144" t="s">
        <v>22</v>
      </c>
      <c r="C144" s="1" t="s">
        <v>0</v>
      </c>
      <c r="D144" s="52">
        <f>SUM(E144:L144)</f>
        <v>125</v>
      </c>
      <c r="E144" s="52" t="str">
        <f>IFERROR(VLOOKUP(Mixed[[#This Row],[TS ZH Mi 26.03.23 Rang]],$X$7:$Y$102,2,0)*E$5,"")</f>
        <v/>
      </c>
      <c r="F144" s="52" t="str">
        <f>IFERROR(VLOOKUP(Mixed[[#This Row],[TS ES Mi 10.06.23 Rang]],$X$7:$Y$102,2,0)*F$5,"")</f>
        <v/>
      </c>
      <c r="G144" s="52">
        <f>IFERROR(VLOOKUP(Mixed[[#This Row],[TS BE Mi A 17.06.23 R]],$X$7:$Y$102,2,0)*G$5,"")</f>
        <v>125</v>
      </c>
      <c r="H144" s="52" t="str">
        <f>IFERROR(VLOOKUP(Mixed[[#This Row],[TS BE Mi B 17.06.23 R]],$X$7:$Y$102,2,0)*H$5,"")</f>
        <v/>
      </c>
      <c r="I144" s="52" t="str">
        <f>IFERROR(VLOOKUP(Mixed[[#This Row],[TS BA Mi 13.08.23]],$X$7:$Y$102,2,0)*I$5,"")</f>
        <v/>
      </c>
      <c r="J144" s="52" t="str">
        <f>IFERROR(VLOOKUP(Mixed[[#This Row],[SM LT Mi 3.9.23 R]],$X$7:$Y$102,2,0)*J$5,"")</f>
        <v/>
      </c>
      <c r="K144" s="52" t="str">
        <f>IFERROR(VLOOKUP(Mixed[[#This Row],[SM LT Mi 3.9.23 R]],$X$7:$Y$102,2,0)*K$5,"")</f>
        <v/>
      </c>
      <c r="L144" s="52" t="str">
        <f>IFERROR(VLOOKUP(Mixed[[#This Row],[TS SH Mi 14.1.24 R]],$X$7:$Y$102,2,0)*L$5,"")</f>
        <v/>
      </c>
      <c r="M144" s="63"/>
      <c r="N144" s="63"/>
      <c r="O144" s="63">
        <v>26</v>
      </c>
      <c r="P144" s="63"/>
      <c r="Q144" s="63"/>
      <c r="R144" s="63"/>
      <c r="S144" s="63"/>
      <c r="T144" s="63"/>
    </row>
    <row r="145" spans="1:20">
      <c r="A145">
        <f>RANK(D145,$D$7:$D$368,0)</f>
        <v>138</v>
      </c>
      <c r="B145" s="119" t="s">
        <v>749</v>
      </c>
      <c r="D145" s="52">
        <f>SUM(E145:L145)</f>
        <v>125</v>
      </c>
      <c r="E145" s="52" t="str">
        <f>IFERROR(VLOOKUP(Mixed[[#This Row],[TS ZH Mi 26.03.23 Rang]],$X$7:$Y$102,2,0)*E$5,"")</f>
        <v/>
      </c>
      <c r="F145" s="52" t="str">
        <f>IFERROR(VLOOKUP(Mixed[[#This Row],[TS ES Mi 10.06.23 Rang]],$X$7:$Y$102,2,0)*F$5,"")</f>
        <v/>
      </c>
      <c r="G145" s="52">
        <f>IFERROR(VLOOKUP(Mixed[[#This Row],[TS BE Mi A 17.06.23 R]],$X$7:$Y$102,2,0)*G$5,"")</f>
        <v>125</v>
      </c>
      <c r="H145" s="52" t="str">
        <f>IFERROR(VLOOKUP(Mixed[[#This Row],[TS BE Mi B 17.06.23 R]],$X$7:$Y$102,2,0)*H$5,"")</f>
        <v/>
      </c>
      <c r="I145" s="52" t="str">
        <f>IFERROR(VLOOKUP(Mixed[[#This Row],[TS BA Mi 13.08.23]],$X$7:$Y$102,2,0)*I$5,"")</f>
        <v/>
      </c>
      <c r="J145" s="52" t="str">
        <f>IFERROR(VLOOKUP(Mixed[[#This Row],[SM LT Mi 3.9.23 R]],$X$7:$Y$102,2,0)*J$5,"")</f>
        <v/>
      </c>
      <c r="K145" s="52" t="str">
        <f>IFERROR(VLOOKUP(Mixed[[#This Row],[SM LT Mi 3.9.23 R]],$X$7:$Y$102,2,0)*K$5,"")</f>
        <v/>
      </c>
      <c r="L145" s="52" t="str">
        <f>IFERROR(VLOOKUP(Mixed[[#This Row],[TS SH Mi 14.1.24 R]],$X$7:$Y$102,2,0)*L$5,"")</f>
        <v/>
      </c>
      <c r="M145" s="63"/>
      <c r="N145" s="63"/>
      <c r="O145" s="63">
        <v>27</v>
      </c>
      <c r="P145" s="63"/>
      <c r="Q145" s="63"/>
      <c r="R145" s="63"/>
      <c r="S145" s="63"/>
      <c r="T145" s="63"/>
    </row>
    <row r="146" spans="1:20">
      <c r="A146">
        <f>RANK(D146,$D$7:$D$368,0)</f>
        <v>138</v>
      </c>
      <c r="B146" s="1" t="s">
        <v>344</v>
      </c>
      <c r="C146" s="1" t="s">
        <v>10</v>
      </c>
      <c r="D146" s="52">
        <f>SUM(E146:L146)</f>
        <v>125</v>
      </c>
      <c r="E146" s="52" t="str">
        <f>IFERROR(VLOOKUP(Mixed[[#This Row],[TS ZH Mi 26.03.23 Rang]],$X$7:$Y$102,2,0)*E$5,"")</f>
        <v/>
      </c>
      <c r="F146" s="52" t="str">
        <f>IFERROR(VLOOKUP(Mixed[[#This Row],[TS ES Mi 10.06.23 Rang]],$X$7:$Y$102,2,0)*F$5,"")</f>
        <v/>
      </c>
      <c r="G146" s="52">
        <f>IFERROR(VLOOKUP(Mixed[[#This Row],[TS BE Mi A 17.06.23 R]],$X$7:$Y$102,2,0)*G$5,"")</f>
        <v>125</v>
      </c>
      <c r="H146" s="52" t="str">
        <f>IFERROR(VLOOKUP(Mixed[[#This Row],[TS BE Mi B 17.06.23 R]],$X$7:$Y$102,2,0)*H$5,"")</f>
        <v/>
      </c>
      <c r="I146" s="52" t="str">
        <f>IFERROR(VLOOKUP(Mixed[[#This Row],[TS BA Mi 13.08.23]],$X$7:$Y$102,2,0)*I$5,"")</f>
        <v/>
      </c>
      <c r="J146" s="52" t="str">
        <f>IFERROR(VLOOKUP(Mixed[[#This Row],[SM LT Mi 3.9.23 R]],$X$7:$Y$102,2,0)*J$5,"")</f>
        <v/>
      </c>
      <c r="K146" s="52" t="str">
        <f>IFERROR(VLOOKUP(Mixed[[#This Row],[SM LT Mi 3.9.23 R]],$X$7:$Y$102,2,0)*K$5,"")</f>
        <v/>
      </c>
      <c r="L146" s="52" t="str">
        <f>IFERROR(VLOOKUP(Mixed[[#This Row],[TS SH Mi 14.1.24 R]],$X$7:$Y$102,2,0)*L$5,"")</f>
        <v/>
      </c>
      <c r="M146" s="63"/>
      <c r="N146" s="63"/>
      <c r="O146" s="63">
        <v>29</v>
      </c>
      <c r="P146" s="63"/>
      <c r="Q146" s="63"/>
      <c r="R146" s="63"/>
      <c r="S146" s="63"/>
      <c r="T146" s="63"/>
    </row>
    <row r="147" spans="1:20">
      <c r="A147">
        <f>RANK(D147,$D$7:$D$368,0)</f>
        <v>138</v>
      </c>
      <c r="B147" s="1" t="s">
        <v>345</v>
      </c>
      <c r="C147" s="1" t="s">
        <v>10</v>
      </c>
      <c r="D147" s="52">
        <f>SUM(E147:L147)</f>
        <v>125</v>
      </c>
      <c r="E147" s="52" t="str">
        <f>IFERROR(VLOOKUP(Mixed[[#This Row],[TS ZH Mi 26.03.23 Rang]],$X$7:$Y$102,2,0)*E$5,"")</f>
        <v/>
      </c>
      <c r="F147" s="52" t="str">
        <f>IFERROR(VLOOKUP(Mixed[[#This Row],[TS ES Mi 10.06.23 Rang]],$X$7:$Y$102,2,0)*F$5,"")</f>
        <v/>
      </c>
      <c r="G147" s="52">
        <f>IFERROR(VLOOKUP(Mixed[[#This Row],[TS BE Mi A 17.06.23 R]],$X$7:$Y$102,2,0)*G$5,"")</f>
        <v>125</v>
      </c>
      <c r="H147" s="52" t="str">
        <f>IFERROR(VLOOKUP(Mixed[[#This Row],[TS BE Mi B 17.06.23 R]],$X$7:$Y$102,2,0)*H$5,"")</f>
        <v/>
      </c>
      <c r="I147" s="52" t="str">
        <f>IFERROR(VLOOKUP(Mixed[[#This Row],[TS BA Mi 13.08.23]],$X$7:$Y$102,2,0)*I$5,"")</f>
        <v/>
      </c>
      <c r="J147" s="52" t="str">
        <f>IFERROR(VLOOKUP(Mixed[[#This Row],[SM LT Mi 3.9.23 R]],$X$7:$Y$102,2,0)*J$5,"")</f>
        <v/>
      </c>
      <c r="K147" s="52" t="str">
        <f>IFERROR(VLOOKUP(Mixed[[#This Row],[SM LT Mi 3.9.23 R]],$X$7:$Y$102,2,0)*K$5,"")</f>
        <v/>
      </c>
      <c r="L147" s="52" t="str">
        <f>IFERROR(VLOOKUP(Mixed[[#This Row],[TS SH Mi 14.1.24 R]],$X$7:$Y$102,2,0)*L$5,"")</f>
        <v/>
      </c>
      <c r="M147" s="63"/>
      <c r="N147" s="63"/>
      <c r="O147" s="63">
        <v>29</v>
      </c>
      <c r="P147" s="63"/>
      <c r="Q147" s="63"/>
      <c r="R147" s="63"/>
      <c r="S147" s="63"/>
      <c r="T147" s="63"/>
    </row>
    <row r="148" spans="1:20">
      <c r="A148">
        <f>RANK(D148,$D$7:$D$368,0)</f>
        <v>138</v>
      </c>
      <c r="B148" s="1" t="s">
        <v>352</v>
      </c>
      <c r="C148" s="1" t="s">
        <v>10</v>
      </c>
      <c r="D148" s="52">
        <f>SUM(E148:L148)</f>
        <v>125</v>
      </c>
      <c r="E148" s="52" t="str">
        <f>IFERROR(VLOOKUP(Mixed[[#This Row],[TS ZH Mi 26.03.23 Rang]],$X$7:$Y$102,2,0)*E$5,"")</f>
        <v/>
      </c>
      <c r="F148" s="52" t="str">
        <f>IFERROR(VLOOKUP(Mixed[[#This Row],[TS ES Mi 10.06.23 Rang]],$X$7:$Y$102,2,0)*F$5,"")</f>
        <v/>
      </c>
      <c r="G148" s="52">
        <f>IFERROR(VLOOKUP(Mixed[[#This Row],[TS BE Mi A 17.06.23 R]],$X$7:$Y$102,2,0)*G$5,"")</f>
        <v>125</v>
      </c>
      <c r="H148" s="52" t="str">
        <f>IFERROR(VLOOKUP(Mixed[[#This Row],[TS BE Mi B 17.06.23 R]],$X$7:$Y$102,2,0)*H$5,"")</f>
        <v/>
      </c>
      <c r="I148" s="52" t="str">
        <f>IFERROR(VLOOKUP(Mixed[[#This Row],[TS BA Mi 13.08.23]],$X$7:$Y$102,2,0)*I$5,"")</f>
        <v/>
      </c>
      <c r="J148" s="52" t="str">
        <f>IFERROR(VLOOKUP(Mixed[[#This Row],[SM LT Mi 3.9.23 R]],$X$7:$Y$102,2,0)*J$5,"")</f>
        <v/>
      </c>
      <c r="K148" s="52" t="str">
        <f>IFERROR(VLOOKUP(Mixed[[#This Row],[SM LT Mi 3.9.23 R]],$X$7:$Y$102,2,0)*K$5,"")</f>
        <v/>
      </c>
      <c r="L148" s="52" t="str">
        <f>IFERROR(VLOOKUP(Mixed[[#This Row],[TS SH Mi 14.1.24 R]],$X$7:$Y$102,2,0)*L$5,"")</f>
        <v/>
      </c>
      <c r="M148" s="63"/>
      <c r="N148" s="63"/>
      <c r="O148" s="63">
        <v>29</v>
      </c>
      <c r="P148" s="63"/>
      <c r="Q148" s="63"/>
      <c r="R148" s="63"/>
      <c r="S148" s="63"/>
      <c r="T148" s="63"/>
    </row>
    <row r="149" spans="1:20">
      <c r="A149">
        <f>RANK(D149,$D$7:$D$368,0)</f>
        <v>138</v>
      </c>
      <c r="B149" s="119" t="s">
        <v>188</v>
      </c>
      <c r="D149" s="52">
        <f>SUM(E149:L149)</f>
        <v>125</v>
      </c>
      <c r="E149" s="52" t="str">
        <f>IFERROR(VLOOKUP(Mixed[[#This Row],[TS ZH Mi 26.03.23 Rang]],$X$7:$Y$102,2,0)*E$5,"")</f>
        <v/>
      </c>
      <c r="F149" s="52" t="str">
        <f>IFERROR(VLOOKUP(Mixed[[#This Row],[TS ES Mi 10.06.23 Rang]],$X$7:$Y$102,2,0)*F$5,"")</f>
        <v/>
      </c>
      <c r="G149" s="52">
        <f>IFERROR(VLOOKUP(Mixed[[#This Row],[TS BE Mi A 17.06.23 R]],$X$7:$Y$102,2,0)*G$5,"")</f>
        <v>125</v>
      </c>
      <c r="H149" s="52" t="str">
        <f>IFERROR(VLOOKUP(Mixed[[#This Row],[TS BE Mi B 17.06.23 R]],$X$7:$Y$102,2,0)*H$5,"")</f>
        <v/>
      </c>
      <c r="I149" s="52" t="str">
        <f>IFERROR(VLOOKUP(Mixed[[#This Row],[TS BA Mi 13.08.23]],$X$7:$Y$102,2,0)*I$5,"")</f>
        <v/>
      </c>
      <c r="J149" s="52" t="str">
        <f>IFERROR(VLOOKUP(Mixed[[#This Row],[SM LT Mi 3.9.23 R]],$X$7:$Y$102,2,0)*J$5,"")</f>
        <v/>
      </c>
      <c r="K149" s="52" t="str">
        <f>IFERROR(VLOOKUP(Mixed[[#This Row],[SM LT Mi 3.9.23 R]],$X$7:$Y$102,2,0)*K$5,"")</f>
        <v/>
      </c>
      <c r="L149" s="52" t="str">
        <f>IFERROR(VLOOKUP(Mixed[[#This Row],[TS SH Mi 14.1.24 R]],$X$7:$Y$102,2,0)*L$5,"")</f>
        <v/>
      </c>
      <c r="M149" s="63"/>
      <c r="N149" s="63"/>
      <c r="O149" s="63">
        <v>29</v>
      </c>
      <c r="P149" s="63"/>
      <c r="Q149" s="63"/>
      <c r="R149" s="63"/>
      <c r="S149" s="63"/>
      <c r="T149" s="63"/>
    </row>
    <row r="150" spans="1:20">
      <c r="A150">
        <f>RANK(D150,$D$7:$D$368,0)</f>
        <v>138</v>
      </c>
      <c r="B150" s="151" t="s">
        <v>927</v>
      </c>
      <c r="C150" t="s">
        <v>12</v>
      </c>
      <c r="D150" s="52">
        <f>SUM(E150:L150)</f>
        <v>125</v>
      </c>
      <c r="E150" s="52" t="str">
        <f>IFERROR(VLOOKUP(Mixed[[#This Row],[TS ZH Mi 26.03.23 Rang]],$X$7:$Y$102,2,0)*E$5,"")</f>
        <v/>
      </c>
      <c r="F150" s="52" t="str">
        <f>IFERROR(VLOOKUP(Mixed[[#This Row],[TS ES Mi 10.06.23 Rang]],$X$7:$Y$102,2,0)*F$5,"")</f>
        <v/>
      </c>
      <c r="G150" s="52" t="str">
        <f>IFERROR(VLOOKUP(Mixed[[#This Row],[TS BE Mi A 17.06.23 R]],$X$7:$Y$102,2,0)*G$5,"")</f>
        <v/>
      </c>
      <c r="H150" s="52" t="str">
        <f>IFERROR(VLOOKUP(Mixed[[#This Row],[TS BE Mi B 17.06.23 R]],$X$7:$Y$102,2,0)*H$5,"")</f>
        <v/>
      </c>
      <c r="I150" s="52" t="str">
        <f>IFERROR(VLOOKUP(Mixed[[#This Row],[TS BA Mi 13.08.23]],$X$7:$Y$102,2,0)*I$5,"")</f>
        <v/>
      </c>
      <c r="J150" s="52" t="str">
        <f>IFERROR(VLOOKUP(Mixed[[#This Row],[SM LT Mi 3.9.23 R]],$X$7:$Y$102,2,0)*J$5,"")</f>
        <v/>
      </c>
      <c r="K150" s="52" t="str">
        <f>IFERROR(VLOOKUP(Mixed[[#This Row],[SM LT Mi 3.9.23 R]],$X$7:$Y$102,2,0)*K$5,"")</f>
        <v/>
      </c>
      <c r="L150" s="52">
        <f>IFERROR(VLOOKUP(Mixed[[#This Row],[TS SH Mi 14.1.24 R]],$X$7:$Y$102,2,0)*L$5,"")</f>
        <v>125</v>
      </c>
      <c r="M150" s="63"/>
      <c r="N150" s="63"/>
      <c r="O150" s="63"/>
      <c r="P150" s="63"/>
      <c r="Q150" s="63"/>
      <c r="R150" s="63"/>
      <c r="S150" s="63"/>
      <c r="T150" s="63">
        <v>26</v>
      </c>
    </row>
    <row r="151" spans="1:20">
      <c r="A151">
        <f>RANK(D151,$D$7:$D$368,0)</f>
        <v>138</v>
      </c>
      <c r="B151" s="151" t="s">
        <v>192</v>
      </c>
      <c r="C151" t="s">
        <v>12</v>
      </c>
      <c r="D151" s="52">
        <f>SUM(E151:L151)</f>
        <v>125</v>
      </c>
      <c r="E151" s="52" t="str">
        <f>IFERROR(VLOOKUP(Mixed[[#This Row],[TS ZH Mi 26.03.23 Rang]],$X$7:$Y$102,2,0)*E$5,"")</f>
        <v/>
      </c>
      <c r="F151" s="52" t="str">
        <f>IFERROR(VLOOKUP(Mixed[[#This Row],[TS ES Mi 10.06.23 Rang]],$X$7:$Y$102,2,0)*F$5,"")</f>
        <v/>
      </c>
      <c r="G151" s="52" t="str">
        <f>IFERROR(VLOOKUP(Mixed[[#This Row],[TS BE Mi A 17.06.23 R]],$X$7:$Y$102,2,0)*G$5,"")</f>
        <v/>
      </c>
      <c r="H151" s="52" t="str">
        <f>IFERROR(VLOOKUP(Mixed[[#This Row],[TS BE Mi B 17.06.23 R]],$X$7:$Y$102,2,0)*H$5,"")</f>
        <v/>
      </c>
      <c r="I151" s="52" t="str">
        <f>IFERROR(VLOOKUP(Mixed[[#This Row],[TS BA Mi 13.08.23]],$X$7:$Y$102,2,0)*I$5,"")</f>
        <v/>
      </c>
      <c r="J151" s="52" t="str">
        <f>IFERROR(VLOOKUP(Mixed[[#This Row],[SM LT Mi 3.9.23 R]],$X$7:$Y$102,2,0)*J$5,"")</f>
        <v/>
      </c>
      <c r="K151" s="52" t="str">
        <f>IFERROR(VLOOKUP(Mixed[[#This Row],[SM LT Mi 3.9.23 R]],$X$7:$Y$102,2,0)*K$5,"")</f>
        <v/>
      </c>
      <c r="L151" s="52">
        <f>IFERROR(VLOOKUP(Mixed[[#This Row],[TS SH Mi 14.1.24 R]],$X$7:$Y$102,2,0)*L$5,"")</f>
        <v>125</v>
      </c>
      <c r="M151" s="63"/>
      <c r="N151" s="63"/>
      <c r="O151" s="63"/>
      <c r="P151" s="63"/>
      <c r="Q151" s="63"/>
      <c r="R151" s="63"/>
      <c r="S151" s="63"/>
      <c r="T151" s="63">
        <v>26</v>
      </c>
    </row>
    <row r="152" spans="1:20">
      <c r="A152">
        <f>RANK(D152,$D$7:$D$368,0)</f>
        <v>138</v>
      </c>
      <c r="B152" s="7" t="s">
        <v>308</v>
      </c>
      <c r="C152" t="s">
        <v>17</v>
      </c>
      <c r="D152" s="52">
        <f>SUM(E152:L152)</f>
        <v>125</v>
      </c>
      <c r="E152" s="52" t="str">
        <f>IFERROR(VLOOKUP(Mixed[[#This Row],[TS ZH Mi 26.03.23 Rang]],$X$7:$Y$102,2,0)*E$5,"")</f>
        <v/>
      </c>
      <c r="F152" s="52" t="str">
        <f>IFERROR(VLOOKUP(Mixed[[#This Row],[TS ES Mi 10.06.23 Rang]],$X$7:$Y$102,2,0)*F$5,"")</f>
        <v/>
      </c>
      <c r="G152" s="52" t="str">
        <f>IFERROR(VLOOKUP(Mixed[[#This Row],[TS BE Mi A 17.06.23 R]],$X$7:$Y$102,2,0)*G$5,"")</f>
        <v/>
      </c>
      <c r="H152" s="52" t="str">
        <f>IFERROR(VLOOKUP(Mixed[[#This Row],[TS BE Mi B 17.06.23 R]],$X$7:$Y$102,2,0)*H$5,"")</f>
        <v/>
      </c>
      <c r="I152" s="52" t="str">
        <f>IFERROR(VLOOKUP(Mixed[[#This Row],[TS BA Mi 13.08.23]],$X$7:$Y$102,2,0)*I$5,"")</f>
        <v/>
      </c>
      <c r="J152" s="52" t="str">
        <f>IFERROR(VLOOKUP(Mixed[[#This Row],[SM LT Mi 3.9.23 R]],$X$7:$Y$102,2,0)*J$5,"")</f>
        <v/>
      </c>
      <c r="K152" s="52" t="str">
        <f>IFERROR(VLOOKUP(Mixed[[#This Row],[SM LT Mi 3.9.23 R]],$X$7:$Y$102,2,0)*K$5,"")</f>
        <v/>
      </c>
      <c r="L152" s="52">
        <f>IFERROR(VLOOKUP(Mixed[[#This Row],[TS SH Mi 14.1.24 R]],$X$7:$Y$102,2,0)*L$5,"")</f>
        <v>125</v>
      </c>
      <c r="M152" s="63"/>
      <c r="N152" s="63"/>
      <c r="O152" s="63"/>
      <c r="P152" s="63"/>
      <c r="Q152" s="63"/>
      <c r="R152" s="63"/>
      <c r="S152" s="63"/>
      <c r="T152" s="63">
        <v>27</v>
      </c>
    </row>
    <row r="153" spans="1:20">
      <c r="A153">
        <f>RANK(D153,$D$7:$D$368,0)</f>
        <v>138</v>
      </c>
      <c r="B153" s="151" t="s">
        <v>1067</v>
      </c>
      <c r="C153" t="s">
        <v>17</v>
      </c>
      <c r="D153" s="52">
        <f>SUM(E153:L153)</f>
        <v>125</v>
      </c>
      <c r="E153" s="52" t="str">
        <f>IFERROR(VLOOKUP(Mixed[[#This Row],[TS ZH Mi 26.03.23 Rang]],$X$7:$Y$102,2,0)*E$5,"")</f>
        <v/>
      </c>
      <c r="F153" s="52" t="str">
        <f>IFERROR(VLOOKUP(Mixed[[#This Row],[TS ES Mi 10.06.23 Rang]],$X$7:$Y$102,2,0)*F$5,"")</f>
        <v/>
      </c>
      <c r="G153" s="52" t="str">
        <f>IFERROR(VLOOKUP(Mixed[[#This Row],[TS BE Mi A 17.06.23 R]],$X$7:$Y$102,2,0)*G$5,"")</f>
        <v/>
      </c>
      <c r="H153" s="52" t="str">
        <f>IFERROR(VLOOKUP(Mixed[[#This Row],[TS BE Mi B 17.06.23 R]],$X$7:$Y$102,2,0)*H$5,"")</f>
        <v/>
      </c>
      <c r="I153" s="52" t="str">
        <f>IFERROR(VLOOKUP(Mixed[[#This Row],[TS BA Mi 13.08.23]],$X$7:$Y$102,2,0)*I$5,"")</f>
        <v/>
      </c>
      <c r="J153" s="52" t="str">
        <f>IFERROR(VLOOKUP(Mixed[[#This Row],[SM LT Mi 3.9.23 R]],$X$7:$Y$102,2,0)*J$5,"")</f>
        <v/>
      </c>
      <c r="K153" s="52" t="str">
        <f>IFERROR(VLOOKUP(Mixed[[#This Row],[SM LT Mi 3.9.23 R]],$X$7:$Y$102,2,0)*K$5,"")</f>
        <v/>
      </c>
      <c r="L153" s="52">
        <f>IFERROR(VLOOKUP(Mixed[[#This Row],[TS SH Mi 14.1.24 R]],$X$7:$Y$102,2,0)*L$5,"")</f>
        <v>125</v>
      </c>
      <c r="M153" s="63"/>
      <c r="N153" s="63"/>
      <c r="O153" s="63"/>
      <c r="P153" s="63"/>
      <c r="Q153" s="63"/>
      <c r="R153" s="63"/>
      <c r="S153" s="63"/>
      <c r="T153" s="63">
        <v>27</v>
      </c>
    </row>
    <row r="154" spans="1:20">
      <c r="A154">
        <f>RANK(D154,$D$7:$D$368,0)</f>
        <v>138</v>
      </c>
      <c r="B154" s="151" t="s">
        <v>1068</v>
      </c>
      <c r="C154" t="s">
        <v>17</v>
      </c>
      <c r="D154" s="52">
        <f>SUM(E154:L154)</f>
        <v>125</v>
      </c>
      <c r="E154" s="52" t="str">
        <f>IFERROR(VLOOKUP(Mixed[[#This Row],[TS ZH Mi 26.03.23 Rang]],$X$7:$Y$102,2,0)*E$5,"")</f>
        <v/>
      </c>
      <c r="F154" s="52" t="str">
        <f>IFERROR(VLOOKUP(Mixed[[#This Row],[TS ES Mi 10.06.23 Rang]],$X$7:$Y$102,2,0)*F$5,"")</f>
        <v/>
      </c>
      <c r="G154" s="52" t="str">
        <f>IFERROR(VLOOKUP(Mixed[[#This Row],[TS BE Mi A 17.06.23 R]],$X$7:$Y$102,2,0)*G$5,"")</f>
        <v/>
      </c>
      <c r="H154" s="52" t="str">
        <f>IFERROR(VLOOKUP(Mixed[[#This Row],[TS BE Mi B 17.06.23 R]],$X$7:$Y$102,2,0)*H$5,"")</f>
        <v/>
      </c>
      <c r="I154" s="52" t="str">
        <f>IFERROR(VLOOKUP(Mixed[[#This Row],[TS BA Mi 13.08.23]],$X$7:$Y$102,2,0)*I$5,"")</f>
        <v/>
      </c>
      <c r="J154" s="52" t="str">
        <f>IFERROR(VLOOKUP(Mixed[[#This Row],[SM LT Mi 3.9.23 R]],$X$7:$Y$102,2,0)*J$5,"")</f>
        <v/>
      </c>
      <c r="K154" s="52" t="str">
        <f>IFERROR(VLOOKUP(Mixed[[#This Row],[SM LT Mi 3.9.23 R]],$X$7:$Y$102,2,0)*K$5,"")</f>
        <v/>
      </c>
      <c r="L154" s="52">
        <f>IFERROR(VLOOKUP(Mixed[[#This Row],[TS SH Mi 14.1.24 R]],$X$7:$Y$102,2,0)*L$5,"")</f>
        <v>125</v>
      </c>
      <c r="M154" s="63"/>
      <c r="N154" s="63"/>
      <c r="O154" s="63"/>
      <c r="P154" s="63"/>
      <c r="Q154" s="63"/>
      <c r="R154" s="63"/>
      <c r="S154" s="63"/>
      <c r="T154" s="63">
        <v>28</v>
      </c>
    </row>
    <row r="155" spans="1:20">
      <c r="A155">
        <f>RANK(D155,$D$7:$D$368,0)</f>
        <v>138</v>
      </c>
      <c r="B155" s="151" t="s">
        <v>1069</v>
      </c>
      <c r="C155" t="s">
        <v>17</v>
      </c>
      <c r="D155" s="52">
        <f>SUM(E155:L155)</f>
        <v>125</v>
      </c>
      <c r="E155" s="52" t="str">
        <f>IFERROR(VLOOKUP(Mixed[[#This Row],[TS ZH Mi 26.03.23 Rang]],$X$7:$Y$102,2,0)*E$5,"")</f>
        <v/>
      </c>
      <c r="F155" s="52" t="str">
        <f>IFERROR(VLOOKUP(Mixed[[#This Row],[TS ES Mi 10.06.23 Rang]],$X$7:$Y$102,2,0)*F$5,"")</f>
        <v/>
      </c>
      <c r="G155" s="52" t="str">
        <f>IFERROR(VLOOKUP(Mixed[[#This Row],[TS BE Mi A 17.06.23 R]],$X$7:$Y$102,2,0)*G$5,"")</f>
        <v/>
      </c>
      <c r="H155" s="52" t="str">
        <f>IFERROR(VLOOKUP(Mixed[[#This Row],[TS BE Mi B 17.06.23 R]],$X$7:$Y$102,2,0)*H$5,"")</f>
        <v/>
      </c>
      <c r="I155" s="52" t="str">
        <f>IFERROR(VLOOKUP(Mixed[[#This Row],[TS BA Mi 13.08.23]],$X$7:$Y$102,2,0)*I$5,"")</f>
        <v/>
      </c>
      <c r="J155" s="52" t="str">
        <f>IFERROR(VLOOKUP(Mixed[[#This Row],[SM LT Mi 3.9.23 R]],$X$7:$Y$102,2,0)*J$5,"")</f>
        <v/>
      </c>
      <c r="K155" s="52" t="str">
        <f>IFERROR(VLOOKUP(Mixed[[#This Row],[SM LT Mi 3.9.23 R]],$X$7:$Y$102,2,0)*K$5,"")</f>
        <v/>
      </c>
      <c r="L155" s="52">
        <f>IFERROR(VLOOKUP(Mixed[[#This Row],[TS SH Mi 14.1.24 R]],$X$7:$Y$102,2,0)*L$5,"")</f>
        <v>125</v>
      </c>
      <c r="M155" s="63"/>
      <c r="N155" s="63"/>
      <c r="O155" s="63"/>
      <c r="P155" s="63"/>
      <c r="Q155" s="63"/>
      <c r="R155" s="63"/>
      <c r="S155" s="63"/>
      <c r="T155" s="63">
        <v>28</v>
      </c>
    </row>
    <row r="156" spans="1:20">
      <c r="A156">
        <f>RANK(D156,$D$7:$D$368,0)</f>
        <v>138</v>
      </c>
      <c r="B156" s="151" t="s">
        <v>1060</v>
      </c>
      <c r="C156" t="s">
        <v>17</v>
      </c>
      <c r="D156" s="52">
        <f>SUM(E156:L156)</f>
        <v>125</v>
      </c>
      <c r="E156" s="52" t="str">
        <f>IFERROR(VLOOKUP(Mixed[[#This Row],[TS ZH Mi 26.03.23 Rang]],$X$7:$Y$102,2,0)*E$5,"")</f>
        <v/>
      </c>
      <c r="F156" s="52" t="str">
        <f>IFERROR(VLOOKUP(Mixed[[#This Row],[TS ES Mi 10.06.23 Rang]],$X$7:$Y$102,2,0)*F$5,"")</f>
        <v/>
      </c>
      <c r="G156" s="52" t="str">
        <f>IFERROR(VLOOKUP(Mixed[[#This Row],[TS BE Mi A 17.06.23 R]],$X$7:$Y$102,2,0)*G$5,"")</f>
        <v/>
      </c>
      <c r="H156" s="52" t="str">
        <f>IFERROR(VLOOKUP(Mixed[[#This Row],[TS BE Mi B 17.06.23 R]],$X$7:$Y$102,2,0)*H$5,"")</f>
        <v/>
      </c>
      <c r="I156" s="52" t="str">
        <f>IFERROR(VLOOKUP(Mixed[[#This Row],[TS BA Mi 13.08.23]],$X$7:$Y$102,2,0)*I$5,"")</f>
        <v/>
      </c>
      <c r="J156" s="52" t="str">
        <f>IFERROR(VLOOKUP(Mixed[[#This Row],[SM LT Mi 3.9.23 R]],$X$7:$Y$102,2,0)*J$5,"")</f>
        <v/>
      </c>
      <c r="K156" s="52" t="str">
        <f>IFERROR(VLOOKUP(Mixed[[#This Row],[SM LT Mi 3.9.23 R]],$X$7:$Y$102,2,0)*K$5,"")</f>
        <v/>
      </c>
      <c r="L156" s="52">
        <f>IFERROR(VLOOKUP(Mixed[[#This Row],[TS SH Mi 14.1.24 R]],$X$7:$Y$102,2,0)*L$5,"")</f>
        <v>125</v>
      </c>
      <c r="M156" s="63"/>
      <c r="N156" s="63"/>
      <c r="O156" s="63"/>
      <c r="P156" s="63"/>
      <c r="Q156" s="63"/>
      <c r="R156" s="63"/>
      <c r="S156" s="63"/>
      <c r="T156" s="63">
        <v>29</v>
      </c>
    </row>
    <row r="157" spans="1:20">
      <c r="A157">
        <f>RANK(D157,$D$7:$D$368,0)</f>
        <v>138</v>
      </c>
      <c r="B157" s="151" t="s">
        <v>1070</v>
      </c>
      <c r="C157" t="s">
        <v>17</v>
      </c>
      <c r="D157" s="52">
        <f>SUM(E157:L157)</f>
        <v>125</v>
      </c>
      <c r="E157" s="52" t="str">
        <f>IFERROR(VLOOKUP(Mixed[[#This Row],[TS ZH Mi 26.03.23 Rang]],$X$7:$Y$102,2,0)*E$5,"")</f>
        <v/>
      </c>
      <c r="F157" s="52" t="str">
        <f>IFERROR(VLOOKUP(Mixed[[#This Row],[TS ES Mi 10.06.23 Rang]],$X$7:$Y$102,2,0)*F$5,"")</f>
        <v/>
      </c>
      <c r="G157" s="52" t="str">
        <f>IFERROR(VLOOKUP(Mixed[[#This Row],[TS BE Mi A 17.06.23 R]],$X$7:$Y$102,2,0)*G$5,"")</f>
        <v/>
      </c>
      <c r="H157" s="52" t="str">
        <f>IFERROR(VLOOKUP(Mixed[[#This Row],[TS BE Mi B 17.06.23 R]],$X$7:$Y$102,2,0)*H$5,"")</f>
        <v/>
      </c>
      <c r="I157" s="52" t="str">
        <f>IFERROR(VLOOKUP(Mixed[[#This Row],[TS BA Mi 13.08.23]],$X$7:$Y$102,2,0)*I$5,"")</f>
        <v/>
      </c>
      <c r="J157" s="52" t="str">
        <f>IFERROR(VLOOKUP(Mixed[[#This Row],[SM LT Mi 3.9.23 R]],$X$7:$Y$102,2,0)*J$5,"")</f>
        <v/>
      </c>
      <c r="K157" s="52" t="str">
        <f>IFERROR(VLOOKUP(Mixed[[#This Row],[SM LT Mi 3.9.23 R]],$X$7:$Y$102,2,0)*K$5,"")</f>
        <v/>
      </c>
      <c r="L157" s="52">
        <f>IFERROR(VLOOKUP(Mixed[[#This Row],[TS SH Mi 14.1.24 R]],$X$7:$Y$102,2,0)*L$5,"")</f>
        <v>125</v>
      </c>
      <c r="M157" s="63"/>
      <c r="N157" s="63"/>
      <c r="O157" s="63"/>
      <c r="P157" s="63"/>
      <c r="Q157" s="63"/>
      <c r="R157" s="63"/>
      <c r="S157" s="63"/>
      <c r="T157" s="63">
        <v>29</v>
      </c>
    </row>
    <row r="158" spans="1:20">
      <c r="A158">
        <f>RANK(D158,$D$7:$D$368,0)</f>
        <v>138</v>
      </c>
      <c r="B158" s="151" t="s">
        <v>1061</v>
      </c>
      <c r="C158" t="s">
        <v>17</v>
      </c>
      <c r="D158" s="52">
        <f>SUM(E158:L158)</f>
        <v>125</v>
      </c>
      <c r="E158" s="52" t="str">
        <f>IFERROR(VLOOKUP(Mixed[[#This Row],[TS ZH Mi 26.03.23 Rang]],$X$7:$Y$102,2,0)*E$5,"")</f>
        <v/>
      </c>
      <c r="F158" s="52" t="str">
        <f>IFERROR(VLOOKUP(Mixed[[#This Row],[TS ES Mi 10.06.23 Rang]],$X$7:$Y$102,2,0)*F$5,"")</f>
        <v/>
      </c>
      <c r="G158" s="52" t="str">
        <f>IFERROR(VLOOKUP(Mixed[[#This Row],[TS BE Mi A 17.06.23 R]],$X$7:$Y$102,2,0)*G$5,"")</f>
        <v/>
      </c>
      <c r="H158" s="52" t="str">
        <f>IFERROR(VLOOKUP(Mixed[[#This Row],[TS BE Mi B 17.06.23 R]],$X$7:$Y$102,2,0)*H$5,"")</f>
        <v/>
      </c>
      <c r="I158" s="52" t="str">
        <f>IFERROR(VLOOKUP(Mixed[[#This Row],[TS BA Mi 13.08.23]],$X$7:$Y$102,2,0)*I$5,"")</f>
        <v/>
      </c>
      <c r="J158" s="52" t="str">
        <f>IFERROR(VLOOKUP(Mixed[[#This Row],[SM LT Mi 3.9.23 R]],$X$7:$Y$102,2,0)*J$5,"")</f>
        <v/>
      </c>
      <c r="K158" s="52" t="str">
        <f>IFERROR(VLOOKUP(Mixed[[#This Row],[SM LT Mi 3.9.23 R]],$X$7:$Y$102,2,0)*K$5,"")</f>
        <v/>
      </c>
      <c r="L158" s="52">
        <f>IFERROR(VLOOKUP(Mixed[[#This Row],[TS SH Mi 14.1.24 R]],$X$7:$Y$102,2,0)*L$5,"")</f>
        <v>125</v>
      </c>
      <c r="M158" s="63"/>
      <c r="N158" s="63"/>
      <c r="O158" s="63"/>
      <c r="P158" s="63"/>
      <c r="Q158" s="63"/>
      <c r="R158" s="63"/>
      <c r="S158" s="63"/>
      <c r="T158" s="63">
        <v>30</v>
      </c>
    </row>
    <row r="159" spans="1:20">
      <c r="A159">
        <f>RANK(D159,$D$7:$D$368,0)</f>
        <v>138</v>
      </c>
      <c r="B159" s="151" t="s">
        <v>1071</v>
      </c>
      <c r="C159" t="s">
        <v>17</v>
      </c>
      <c r="D159" s="52">
        <f>SUM(E159:L159)</f>
        <v>125</v>
      </c>
      <c r="E159" s="52" t="str">
        <f>IFERROR(VLOOKUP(Mixed[[#This Row],[TS ZH Mi 26.03.23 Rang]],$X$7:$Y$102,2,0)*E$5,"")</f>
        <v/>
      </c>
      <c r="F159" s="52" t="str">
        <f>IFERROR(VLOOKUP(Mixed[[#This Row],[TS ES Mi 10.06.23 Rang]],$X$7:$Y$102,2,0)*F$5,"")</f>
        <v/>
      </c>
      <c r="G159" s="52" t="str">
        <f>IFERROR(VLOOKUP(Mixed[[#This Row],[TS BE Mi A 17.06.23 R]],$X$7:$Y$102,2,0)*G$5,"")</f>
        <v/>
      </c>
      <c r="H159" s="52" t="str">
        <f>IFERROR(VLOOKUP(Mixed[[#This Row],[TS BE Mi B 17.06.23 R]],$X$7:$Y$102,2,0)*H$5,"")</f>
        <v/>
      </c>
      <c r="I159" s="52" t="str">
        <f>IFERROR(VLOOKUP(Mixed[[#This Row],[TS BA Mi 13.08.23]],$X$7:$Y$102,2,0)*I$5,"")</f>
        <v/>
      </c>
      <c r="J159" s="52" t="str">
        <f>IFERROR(VLOOKUP(Mixed[[#This Row],[SM LT Mi 3.9.23 R]],$X$7:$Y$102,2,0)*J$5,"")</f>
        <v/>
      </c>
      <c r="K159" s="52" t="str">
        <f>IFERROR(VLOOKUP(Mixed[[#This Row],[SM LT Mi 3.9.23 R]],$X$7:$Y$102,2,0)*K$5,"")</f>
        <v/>
      </c>
      <c r="L159" s="52">
        <f>IFERROR(VLOOKUP(Mixed[[#This Row],[TS SH Mi 14.1.24 R]],$X$7:$Y$102,2,0)*L$5,"")</f>
        <v>125</v>
      </c>
      <c r="M159" s="63"/>
      <c r="N159" s="63"/>
      <c r="O159" s="63"/>
      <c r="P159" s="63"/>
      <c r="Q159" s="63"/>
      <c r="R159" s="63"/>
      <c r="S159" s="63"/>
      <c r="T159" s="63">
        <v>30</v>
      </c>
    </row>
    <row r="160" spans="1:20">
      <c r="A160">
        <f>RANK(D160,$D$7:$D$368,0)</f>
        <v>138</v>
      </c>
      <c r="B160" s="151" t="s">
        <v>1062</v>
      </c>
      <c r="C160" t="s">
        <v>17</v>
      </c>
      <c r="D160" s="52">
        <f>SUM(E160:L160)</f>
        <v>125</v>
      </c>
      <c r="E160" s="52" t="str">
        <f>IFERROR(VLOOKUP(Mixed[[#This Row],[TS ZH Mi 26.03.23 Rang]],$X$7:$Y$102,2,0)*E$5,"")</f>
        <v/>
      </c>
      <c r="F160" s="52" t="str">
        <f>IFERROR(VLOOKUP(Mixed[[#This Row],[TS ES Mi 10.06.23 Rang]],$X$7:$Y$102,2,0)*F$5,"")</f>
        <v/>
      </c>
      <c r="G160" s="52" t="str">
        <f>IFERROR(VLOOKUP(Mixed[[#This Row],[TS BE Mi A 17.06.23 R]],$X$7:$Y$102,2,0)*G$5,"")</f>
        <v/>
      </c>
      <c r="H160" s="52" t="str">
        <f>IFERROR(VLOOKUP(Mixed[[#This Row],[TS BE Mi B 17.06.23 R]],$X$7:$Y$102,2,0)*H$5,"")</f>
        <v/>
      </c>
      <c r="I160" s="52" t="str">
        <f>IFERROR(VLOOKUP(Mixed[[#This Row],[TS BA Mi 13.08.23]],$X$7:$Y$102,2,0)*I$5,"")</f>
        <v/>
      </c>
      <c r="J160" s="52" t="str">
        <f>IFERROR(VLOOKUP(Mixed[[#This Row],[SM LT Mi 3.9.23 R]],$X$7:$Y$102,2,0)*J$5,"")</f>
        <v/>
      </c>
      <c r="K160" s="52" t="str">
        <f>IFERROR(VLOOKUP(Mixed[[#This Row],[SM LT Mi 3.9.23 R]],$X$7:$Y$102,2,0)*K$5,"")</f>
        <v/>
      </c>
      <c r="L160" s="52">
        <f>IFERROR(VLOOKUP(Mixed[[#This Row],[TS SH Mi 14.1.24 R]],$X$7:$Y$102,2,0)*L$5,"")</f>
        <v>125</v>
      </c>
      <c r="M160" s="63"/>
      <c r="N160" s="63"/>
      <c r="O160" s="63"/>
      <c r="P160" s="63"/>
      <c r="Q160" s="63"/>
      <c r="R160" s="63"/>
      <c r="S160" s="63"/>
      <c r="T160" s="63">
        <v>31</v>
      </c>
    </row>
    <row r="161" spans="1:20">
      <c r="A161">
        <f>RANK(D161,$D$7:$D$368,0)</f>
        <v>138</v>
      </c>
      <c r="B161" s="151" t="s">
        <v>1072</v>
      </c>
      <c r="C161" t="s">
        <v>17</v>
      </c>
      <c r="D161" s="52">
        <f>SUM(E161:L161)</f>
        <v>125</v>
      </c>
      <c r="E161" s="52" t="str">
        <f>IFERROR(VLOOKUP(Mixed[[#This Row],[TS ZH Mi 26.03.23 Rang]],$X$7:$Y$102,2,0)*E$5,"")</f>
        <v/>
      </c>
      <c r="F161" s="52" t="str">
        <f>IFERROR(VLOOKUP(Mixed[[#This Row],[TS ES Mi 10.06.23 Rang]],$X$7:$Y$102,2,0)*F$5,"")</f>
        <v/>
      </c>
      <c r="G161" s="52" t="str">
        <f>IFERROR(VLOOKUP(Mixed[[#This Row],[TS BE Mi A 17.06.23 R]],$X$7:$Y$102,2,0)*G$5,"")</f>
        <v/>
      </c>
      <c r="H161" s="52" t="str">
        <f>IFERROR(VLOOKUP(Mixed[[#This Row],[TS BE Mi B 17.06.23 R]],$X$7:$Y$102,2,0)*H$5,"")</f>
        <v/>
      </c>
      <c r="I161" s="52" t="str">
        <f>IFERROR(VLOOKUP(Mixed[[#This Row],[TS BA Mi 13.08.23]],$X$7:$Y$102,2,0)*I$5,"")</f>
        <v/>
      </c>
      <c r="J161" s="52" t="str">
        <f>IFERROR(VLOOKUP(Mixed[[#This Row],[SM LT Mi 3.9.23 R]],$X$7:$Y$102,2,0)*J$5,"")</f>
        <v/>
      </c>
      <c r="K161" s="52" t="str">
        <f>IFERROR(VLOOKUP(Mixed[[#This Row],[SM LT Mi 3.9.23 R]],$X$7:$Y$102,2,0)*K$5,"")</f>
        <v/>
      </c>
      <c r="L161" s="52">
        <f>IFERROR(VLOOKUP(Mixed[[#This Row],[TS SH Mi 14.1.24 R]],$X$7:$Y$102,2,0)*L$5,"")</f>
        <v>125</v>
      </c>
      <c r="M161" s="63"/>
      <c r="N161" s="63"/>
      <c r="O161" s="63"/>
      <c r="P161" s="63"/>
      <c r="Q161" s="63"/>
      <c r="R161" s="63"/>
      <c r="S161" s="63"/>
      <c r="T161" s="63">
        <v>31</v>
      </c>
    </row>
    <row r="162" spans="1:20">
      <c r="A162">
        <f>RANK(D162,$D$7:$D$368,0)</f>
        <v>156</v>
      </c>
      <c r="B162" t="s">
        <v>816</v>
      </c>
      <c r="C162" s="1" t="s">
        <v>10</v>
      </c>
      <c r="D162" s="52">
        <f>SUM(E162:L162)</f>
        <v>100</v>
      </c>
      <c r="E162" s="52" t="str">
        <f>IFERROR(VLOOKUP(Mixed[[#This Row],[TS ZH Mi 26.03.23 Rang]],$X$7:$Y$102,2,0)*E$5,"")</f>
        <v/>
      </c>
      <c r="F162" s="52" t="str">
        <f>IFERROR(VLOOKUP(Mixed[[#This Row],[TS ES Mi 10.06.23 Rang]],$X$7:$Y$102,2,0)*F$5,"")</f>
        <v/>
      </c>
      <c r="G162" s="52" t="str">
        <f>IFERROR(VLOOKUP(Mixed[[#This Row],[TS BE Mi A 17.06.23 R]],$X$7:$Y$102,2,0)*G$5,"")</f>
        <v/>
      </c>
      <c r="H162" s="52">
        <f>IFERROR(VLOOKUP(Mixed[[#This Row],[TS BE Mi B 17.06.23 R]],$X$7:$Y$102,2,0)*H$5,"")</f>
        <v>100</v>
      </c>
      <c r="I162" s="52" t="str">
        <f>IFERROR(VLOOKUP(Mixed[[#This Row],[TS BA Mi 13.08.23]],$X$7:$Y$102,2,0)*I$5,"")</f>
        <v/>
      </c>
      <c r="J162" s="52" t="str">
        <f>IFERROR(VLOOKUP(Mixed[[#This Row],[SM LT Mi 3.9.23 R]],$X$7:$Y$102,2,0)*J$5,"")</f>
        <v/>
      </c>
      <c r="K162" s="52" t="str">
        <f>IFERROR(VLOOKUP(Mixed[[#This Row],[SM LT Mi 3.9.23 R]],$X$7:$Y$102,2,0)*K$5,"")</f>
        <v/>
      </c>
      <c r="L162" s="52" t="str">
        <f>IFERROR(VLOOKUP(Mixed[[#This Row],[TS SH Mi 14.1.24 R]],$X$7:$Y$102,2,0)*L$5,"")</f>
        <v/>
      </c>
      <c r="M162" s="63"/>
      <c r="N162" s="63"/>
      <c r="O162" s="63"/>
      <c r="P162" s="63">
        <v>1</v>
      </c>
      <c r="Q162" s="63"/>
      <c r="R162" s="63"/>
      <c r="S162" s="63"/>
      <c r="T162" s="63"/>
    </row>
    <row r="163" spans="1:20">
      <c r="A163">
        <f>RANK(D163,$D$7:$D$368,0)</f>
        <v>156</v>
      </c>
      <c r="B163" t="s">
        <v>878</v>
      </c>
      <c r="C163" s="1" t="s">
        <v>10</v>
      </c>
      <c r="D163" s="52">
        <f>SUM(E163:L163)</f>
        <v>100</v>
      </c>
      <c r="E163" s="52" t="str">
        <f>IFERROR(VLOOKUP(Mixed[[#This Row],[TS ZH Mi 26.03.23 Rang]],$X$7:$Y$102,2,0)*E$5,"")</f>
        <v/>
      </c>
      <c r="F163" s="52" t="str">
        <f>IFERROR(VLOOKUP(Mixed[[#This Row],[TS ES Mi 10.06.23 Rang]],$X$7:$Y$102,2,0)*F$5,"")</f>
        <v/>
      </c>
      <c r="G163" s="52" t="str">
        <f>IFERROR(VLOOKUP(Mixed[[#This Row],[TS BE Mi A 17.06.23 R]],$X$7:$Y$102,2,0)*G$5,"")</f>
        <v/>
      </c>
      <c r="H163" s="52">
        <f>IFERROR(VLOOKUP(Mixed[[#This Row],[TS BE Mi B 17.06.23 R]],$X$7:$Y$102,2,0)*H$5,"")</f>
        <v>100</v>
      </c>
      <c r="I163" s="52" t="str">
        <f>IFERROR(VLOOKUP(Mixed[[#This Row],[TS BA Mi 13.08.23]],$X$7:$Y$102,2,0)*I$5,"")</f>
        <v/>
      </c>
      <c r="J163" s="52" t="str">
        <f>IFERROR(VLOOKUP(Mixed[[#This Row],[SM LT Mi 3.9.23 R]],$X$7:$Y$102,2,0)*J$5,"")</f>
        <v/>
      </c>
      <c r="K163" s="52" t="str">
        <f>IFERROR(VLOOKUP(Mixed[[#This Row],[SM LT Mi 3.9.23 R]],$X$7:$Y$102,2,0)*K$5,"")</f>
        <v/>
      </c>
      <c r="L163" s="52" t="str">
        <f>IFERROR(VLOOKUP(Mixed[[#This Row],[TS SH Mi 14.1.24 R]],$X$7:$Y$102,2,0)*L$5,"")</f>
        <v/>
      </c>
      <c r="M163" s="63"/>
      <c r="N163" s="63"/>
      <c r="O163" s="63"/>
      <c r="P163" s="63">
        <v>1</v>
      </c>
      <c r="Q163" s="63"/>
      <c r="R163" s="63"/>
      <c r="S163" s="63"/>
      <c r="T163" s="63"/>
    </row>
    <row r="164" spans="1:20">
      <c r="A164">
        <f>RANK(D164,$D$7:$D$368,0)</f>
        <v>158</v>
      </c>
      <c r="B164" t="s">
        <v>637</v>
      </c>
      <c r="C164" t="s">
        <v>633</v>
      </c>
      <c r="D164" s="52">
        <f>SUM(E164:L164)</f>
        <v>90</v>
      </c>
      <c r="E164" s="52" t="str">
        <f>IFERROR(VLOOKUP(Mixed[[#This Row],[TS ZH Mi 26.03.23 Rang]],$X$7:$Y$102,2,0)*E$5,"")</f>
        <v/>
      </c>
      <c r="F164" s="52" t="str">
        <f>IFERROR(VLOOKUP(Mixed[[#This Row],[TS ES Mi 10.06.23 Rang]],$X$7:$Y$102,2,0)*F$5,"")</f>
        <v/>
      </c>
      <c r="G164" s="52" t="str">
        <f>IFERROR(VLOOKUP(Mixed[[#This Row],[TS BE Mi A 17.06.23 R]],$X$7:$Y$102,2,0)*G$5,"")</f>
        <v/>
      </c>
      <c r="H164" s="52">
        <f>IFERROR(VLOOKUP(Mixed[[#This Row],[TS BE Mi B 17.06.23 R]],$X$7:$Y$102,2,0)*H$5,"")</f>
        <v>90</v>
      </c>
      <c r="I164" s="52" t="str">
        <f>IFERROR(VLOOKUP(Mixed[[#This Row],[TS BA Mi 13.08.23]],$X$7:$Y$102,2,0)*I$5,"")</f>
        <v/>
      </c>
      <c r="J164" s="52" t="str">
        <f>IFERROR(VLOOKUP(Mixed[[#This Row],[SM LT Mi 3.9.23 R]],$X$7:$Y$102,2,0)*J$5,"")</f>
        <v/>
      </c>
      <c r="K164" s="52" t="str">
        <f>IFERROR(VLOOKUP(Mixed[[#This Row],[SM LT Mi 3.9.23 R]],$X$7:$Y$102,2,0)*K$5,"")</f>
        <v/>
      </c>
      <c r="L164" s="52" t="str">
        <f>IFERROR(VLOOKUP(Mixed[[#This Row],[TS SH Mi 14.1.24 R]],$X$7:$Y$102,2,0)*L$5,"")</f>
        <v/>
      </c>
      <c r="M164" s="63"/>
      <c r="N164" s="63"/>
      <c r="O164" s="63"/>
      <c r="P164" s="63">
        <v>2</v>
      </c>
      <c r="Q164" s="63"/>
      <c r="R164" s="63"/>
      <c r="S164" s="63"/>
      <c r="T164" s="63"/>
    </row>
    <row r="165" spans="1:20">
      <c r="A165">
        <f>RANK(D165,$D$7:$D$368,0)</f>
        <v>158</v>
      </c>
      <c r="B165" t="s">
        <v>879</v>
      </c>
      <c r="C165" s="1" t="s">
        <v>10</v>
      </c>
      <c r="D165" s="52">
        <f>SUM(E165:L165)</f>
        <v>90</v>
      </c>
      <c r="E165" s="52" t="str">
        <f>IFERROR(VLOOKUP(Mixed[[#This Row],[TS ZH Mi 26.03.23 Rang]],$X$7:$Y$102,2,0)*E$5,"")</f>
        <v/>
      </c>
      <c r="F165" s="52" t="str">
        <f>IFERROR(VLOOKUP(Mixed[[#This Row],[TS ES Mi 10.06.23 Rang]],$X$7:$Y$102,2,0)*F$5,"")</f>
        <v/>
      </c>
      <c r="G165" s="52" t="str">
        <f>IFERROR(VLOOKUP(Mixed[[#This Row],[TS BE Mi A 17.06.23 R]],$X$7:$Y$102,2,0)*G$5,"")</f>
        <v/>
      </c>
      <c r="H165" s="52">
        <f>IFERROR(VLOOKUP(Mixed[[#This Row],[TS BE Mi B 17.06.23 R]],$X$7:$Y$102,2,0)*H$5,"")</f>
        <v>90</v>
      </c>
      <c r="I165" s="52" t="str">
        <f>IFERROR(VLOOKUP(Mixed[[#This Row],[TS BA Mi 13.08.23]],$X$7:$Y$102,2,0)*I$5,"")</f>
        <v/>
      </c>
      <c r="J165" s="52" t="str">
        <f>IFERROR(VLOOKUP(Mixed[[#This Row],[SM LT Mi 3.9.23 R]],$X$7:$Y$102,2,0)*J$5,"")</f>
        <v/>
      </c>
      <c r="K165" s="52" t="str">
        <f>IFERROR(VLOOKUP(Mixed[[#This Row],[SM LT Mi 3.9.23 R]],$X$7:$Y$102,2,0)*K$5,"")</f>
        <v/>
      </c>
      <c r="L165" s="52" t="str">
        <f>IFERROR(VLOOKUP(Mixed[[#This Row],[TS SH Mi 14.1.24 R]],$X$7:$Y$102,2,0)*L$5,"")</f>
        <v/>
      </c>
      <c r="M165" s="63"/>
      <c r="N165" s="63"/>
      <c r="O165" s="63"/>
      <c r="P165" s="63">
        <v>2</v>
      </c>
      <c r="Q165" s="63"/>
      <c r="R165" s="63"/>
      <c r="S165" s="63"/>
      <c r="T165" s="63"/>
    </row>
    <row r="166" spans="1:20">
      <c r="A166">
        <f>RANK(D166,$D$7:$D$368,0)</f>
        <v>160</v>
      </c>
      <c r="B166" t="s">
        <v>165</v>
      </c>
      <c r="C166" t="s">
        <v>10</v>
      </c>
      <c r="D166" s="52">
        <f>SUM(E166:L166)</f>
        <v>80</v>
      </c>
      <c r="E166" s="52" t="str">
        <f>IFERROR(VLOOKUP(Mixed[[#This Row],[TS ZH Mi 26.03.23 Rang]],$X$7:$Y$102,2,0)*E$5,"")</f>
        <v/>
      </c>
      <c r="F166" s="52" t="str">
        <f>IFERROR(VLOOKUP(Mixed[[#This Row],[TS ES Mi 10.06.23 Rang]],$X$7:$Y$102,2,0)*F$5,"")</f>
        <v/>
      </c>
      <c r="G166" s="52" t="str">
        <f>IFERROR(VLOOKUP(Mixed[[#This Row],[TS BE Mi A 17.06.23 R]],$X$7:$Y$102,2,0)*G$5,"")</f>
        <v/>
      </c>
      <c r="H166" s="52">
        <f>IFERROR(VLOOKUP(Mixed[[#This Row],[TS BE Mi B 17.06.23 R]],$X$7:$Y$102,2,0)*H$5,"")</f>
        <v>80</v>
      </c>
      <c r="I166" s="52" t="str">
        <f>IFERROR(VLOOKUP(Mixed[[#This Row],[TS BA Mi 13.08.23]],$X$7:$Y$102,2,0)*I$5,"")</f>
        <v/>
      </c>
      <c r="J166" s="52" t="str">
        <f>IFERROR(VLOOKUP(Mixed[[#This Row],[SM LT Mi 3.9.23 R]],$X$7:$Y$102,2,0)*J$5,"")</f>
        <v/>
      </c>
      <c r="K166" s="52" t="str">
        <f>IFERROR(VLOOKUP(Mixed[[#This Row],[SM LT Mi 3.9.23 R]],$X$7:$Y$102,2,0)*K$5,"")</f>
        <v/>
      </c>
      <c r="L166" s="52" t="str">
        <f>IFERROR(VLOOKUP(Mixed[[#This Row],[TS SH Mi 14.1.24 R]],$X$7:$Y$102,2,0)*L$5,"")</f>
        <v/>
      </c>
      <c r="M166" s="63"/>
      <c r="N166" s="63"/>
      <c r="O166" s="63"/>
      <c r="P166" s="63">
        <v>3</v>
      </c>
      <c r="Q166" s="63"/>
      <c r="R166" s="63"/>
      <c r="S166" s="63"/>
      <c r="T166" s="63"/>
    </row>
    <row r="167" spans="1:20">
      <c r="A167">
        <f>RANK(D167,$D$7:$D$368,0)</f>
        <v>160</v>
      </c>
      <c r="B167" t="s">
        <v>443</v>
      </c>
      <c r="C167" s="1" t="s">
        <v>10</v>
      </c>
      <c r="D167" s="52">
        <f>SUM(E167:L167)</f>
        <v>80</v>
      </c>
      <c r="E167" s="52" t="str">
        <f>IFERROR(VLOOKUP(Mixed[[#This Row],[TS ZH Mi 26.03.23 Rang]],$X$7:$Y$102,2,0)*E$5,"")</f>
        <v/>
      </c>
      <c r="F167" s="52" t="str">
        <f>IFERROR(VLOOKUP(Mixed[[#This Row],[TS ES Mi 10.06.23 Rang]],$X$7:$Y$102,2,0)*F$5,"")</f>
        <v/>
      </c>
      <c r="G167" s="52" t="str">
        <f>IFERROR(VLOOKUP(Mixed[[#This Row],[TS BE Mi A 17.06.23 R]],$X$7:$Y$102,2,0)*G$5,"")</f>
        <v/>
      </c>
      <c r="H167" s="52">
        <f>IFERROR(VLOOKUP(Mixed[[#This Row],[TS BE Mi B 17.06.23 R]],$X$7:$Y$102,2,0)*H$5,"")</f>
        <v>80</v>
      </c>
      <c r="I167" s="52" t="str">
        <f>IFERROR(VLOOKUP(Mixed[[#This Row],[TS BA Mi 13.08.23]],$X$7:$Y$102,2,0)*I$5,"")</f>
        <v/>
      </c>
      <c r="J167" s="52" t="str">
        <f>IFERROR(VLOOKUP(Mixed[[#This Row],[SM LT Mi 3.9.23 R]],$X$7:$Y$102,2,0)*J$5,"")</f>
        <v/>
      </c>
      <c r="K167" s="52" t="str">
        <f>IFERROR(VLOOKUP(Mixed[[#This Row],[SM LT Mi 3.9.23 R]],$X$7:$Y$102,2,0)*K$5,"")</f>
        <v/>
      </c>
      <c r="L167" s="52" t="str">
        <f>IFERROR(VLOOKUP(Mixed[[#This Row],[TS SH Mi 14.1.24 R]],$X$7:$Y$102,2,0)*L$5,"")</f>
        <v/>
      </c>
      <c r="M167" s="63"/>
      <c r="N167" s="63"/>
      <c r="O167" s="63"/>
      <c r="P167" s="63">
        <v>3</v>
      </c>
      <c r="Q167" s="63"/>
      <c r="R167" s="63"/>
      <c r="S167" s="63"/>
      <c r="T167" s="63"/>
    </row>
    <row r="168" spans="1:20">
      <c r="A168">
        <f>RANK(D168,$D$7:$D$368,0)</f>
        <v>162</v>
      </c>
      <c r="B168" t="s">
        <v>880</v>
      </c>
      <c r="C168" s="1" t="s">
        <v>10</v>
      </c>
      <c r="D168" s="52">
        <f>SUM(E168:L168)</f>
        <v>70</v>
      </c>
      <c r="E168" s="52" t="str">
        <f>IFERROR(VLOOKUP(Mixed[[#This Row],[TS ZH Mi 26.03.23 Rang]],$X$7:$Y$102,2,0)*E$5,"")</f>
        <v/>
      </c>
      <c r="F168" s="52" t="str">
        <f>IFERROR(VLOOKUP(Mixed[[#This Row],[TS ES Mi 10.06.23 Rang]],$X$7:$Y$102,2,0)*F$5,"")</f>
        <v/>
      </c>
      <c r="G168" s="52" t="str">
        <f>IFERROR(VLOOKUP(Mixed[[#This Row],[TS BE Mi A 17.06.23 R]],$X$7:$Y$102,2,0)*G$5,"")</f>
        <v/>
      </c>
      <c r="H168" s="52">
        <f>IFERROR(VLOOKUP(Mixed[[#This Row],[TS BE Mi B 17.06.23 R]],$X$7:$Y$102,2,0)*H$5,"")</f>
        <v>70</v>
      </c>
      <c r="I168" s="52" t="str">
        <f>IFERROR(VLOOKUP(Mixed[[#This Row],[TS BA Mi 13.08.23]],$X$7:$Y$102,2,0)*I$5,"")</f>
        <v/>
      </c>
      <c r="J168" s="52" t="str">
        <f>IFERROR(VLOOKUP(Mixed[[#This Row],[SM LT Mi 3.9.23 R]],$X$7:$Y$102,2,0)*J$5,"")</f>
        <v/>
      </c>
      <c r="K168" s="52" t="str">
        <f>IFERROR(VLOOKUP(Mixed[[#This Row],[SM LT Mi 3.9.23 R]],$X$7:$Y$102,2,0)*K$5,"")</f>
        <v/>
      </c>
      <c r="L168" s="52" t="str">
        <f>IFERROR(VLOOKUP(Mixed[[#This Row],[TS SH Mi 14.1.24 R]],$X$7:$Y$102,2,0)*L$5,"")</f>
        <v/>
      </c>
      <c r="M168" s="63"/>
      <c r="N168" s="63"/>
      <c r="O168" s="63"/>
      <c r="P168" s="63">
        <v>4</v>
      </c>
      <c r="Q168" s="63"/>
      <c r="R168" s="63"/>
      <c r="S168" s="63"/>
      <c r="T168" s="63"/>
    </row>
    <row r="169" spans="1:20">
      <c r="A169">
        <f>RANK(D169,$D$7:$D$368,0)</f>
        <v>162</v>
      </c>
      <c r="B169" t="s">
        <v>624</v>
      </c>
      <c r="C169" s="1" t="s">
        <v>10</v>
      </c>
      <c r="D169" s="52">
        <f>SUM(E169:L169)</f>
        <v>70</v>
      </c>
      <c r="E169" s="52" t="str">
        <f>IFERROR(VLOOKUP(Mixed[[#This Row],[TS ZH Mi 26.03.23 Rang]],$X$7:$Y$102,2,0)*E$5,"")</f>
        <v/>
      </c>
      <c r="F169" s="52" t="str">
        <f>IFERROR(VLOOKUP(Mixed[[#This Row],[TS ES Mi 10.06.23 Rang]],$X$7:$Y$102,2,0)*F$5,"")</f>
        <v/>
      </c>
      <c r="G169" s="52" t="str">
        <f>IFERROR(VLOOKUP(Mixed[[#This Row],[TS BE Mi A 17.06.23 R]],$X$7:$Y$102,2,0)*G$5,"")</f>
        <v/>
      </c>
      <c r="H169" s="52">
        <f>IFERROR(VLOOKUP(Mixed[[#This Row],[TS BE Mi B 17.06.23 R]],$X$7:$Y$102,2,0)*H$5,"")</f>
        <v>70</v>
      </c>
      <c r="I169" s="52" t="str">
        <f>IFERROR(VLOOKUP(Mixed[[#This Row],[TS BA Mi 13.08.23]],$X$7:$Y$102,2,0)*I$5,"")</f>
        <v/>
      </c>
      <c r="J169" s="52" t="str">
        <f>IFERROR(VLOOKUP(Mixed[[#This Row],[SM LT Mi 3.9.23 R]],$X$7:$Y$102,2,0)*J$5,"")</f>
        <v/>
      </c>
      <c r="K169" s="52" t="str">
        <f>IFERROR(VLOOKUP(Mixed[[#This Row],[SM LT Mi 3.9.23 R]],$X$7:$Y$102,2,0)*K$5,"")</f>
        <v/>
      </c>
      <c r="L169" s="52" t="str">
        <f>IFERROR(VLOOKUP(Mixed[[#This Row],[TS SH Mi 14.1.24 R]],$X$7:$Y$102,2,0)*L$5,"")</f>
        <v/>
      </c>
      <c r="M169" s="63"/>
      <c r="N169" s="63"/>
      <c r="O169" s="63"/>
      <c r="P169" s="63">
        <v>4</v>
      </c>
      <c r="Q169" s="63"/>
      <c r="R169" s="63"/>
      <c r="S169" s="63"/>
      <c r="T169" s="63"/>
    </row>
    <row r="170" spans="1:20">
      <c r="A170">
        <f>RANK(D170,$D$7:$D$368,0)</f>
        <v>164</v>
      </c>
      <c r="B170" t="s">
        <v>235</v>
      </c>
      <c r="C170" t="s">
        <v>10</v>
      </c>
      <c r="D170" s="52">
        <f>SUM(E170:L170)</f>
        <v>50</v>
      </c>
      <c r="E170" s="52" t="str">
        <f>IFERROR(VLOOKUP(Mixed[[#This Row],[TS ZH Mi 26.03.23 Rang]],$X$7:$Y$102,2,0)*E$5,"")</f>
        <v/>
      </c>
      <c r="F170" s="52" t="str">
        <f>IFERROR(VLOOKUP(Mixed[[#This Row],[TS ES Mi 10.06.23 Rang]],$X$7:$Y$102,2,0)*F$5,"")</f>
        <v/>
      </c>
      <c r="G170" s="52" t="str">
        <f>IFERROR(VLOOKUP(Mixed[[#This Row],[TS BE Mi A 17.06.23 R]],$X$7:$Y$102,2,0)*G$5,"")</f>
        <v/>
      </c>
      <c r="H170" s="52">
        <f>IFERROR(VLOOKUP(Mixed[[#This Row],[TS BE Mi B 17.06.23 R]],$X$7:$Y$102,2,0)*H$5,"")</f>
        <v>50</v>
      </c>
      <c r="I170" s="52" t="str">
        <f>IFERROR(VLOOKUP(Mixed[[#This Row],[TS BA Mi 13.08.23]],$X$7:$Y$102,2,0)*I$5,"")</f>
        <v/>
      </c>
      <c r="J170" s="52" t="str">
        <f>IFERROR(VLOOKUP(Mixed[[#This Row],[SM LT Mi 3.9.23 R]],$X$7:$Y$102,2,0)*J$5,"")</f>
        <v/>
      </c>
      <c r="K170" s="52" t="str">
        <f>IFERROR(VLOOKUP(Mixed[[#This Row],[SM LT Mi 3.9.23 R]],$X$7:$Y$102,2,0)*K$5,"")</f>
        <v/>
      </c>
      <c r="L170" s="52" t="str">
        <f>IFERROR(VLOOKUP(Mixed[[#This Row],[TS SH Mi 14.1.24 R]],$X$7:$Y$102,2,0)*L$5,"")</f>
        <v/>
      </c>
      <c r="M170" s="63"/>
      <c r="N170" s="63"/>
      <c r="O170" s="63"/>
      <c r="P170" s="63">
        <v>6</v>
      </c>
      <c r="Q170" s="63"/>
      <c r="R170" s="63"/>
      <c r="S170" s="63">
        <v>4</v>
      </c>
      <c r="T170" s="63"/>
    </row>
    <row r="171" spans="1:20">
      <c r="A171">
        <f>RANK(D171,$D$7:$D$368,0)</f>
        <v>164</v>
      </c>
      <c r="B171" t="s">
        <v>881</v>
      </c>
      <c r="C171" s="1" t="s">
        <v>10</v>
      </c>
      <c r="D171" s="52">
        <f>SUM(E171:L171)</f>
        <v>50</v>
      </c>
      <c r="E171" s="52" t="str">
        <f>IFERROR(VLOOKUP(Mixed[[#This Row],[TS ZH Mi 26.03.23 Rang]],$X$7:$Y$102,2,0)*E$5,"")</f>
        <v/>
      </c>
      <c r="F171" s="52" t="str">
        <f>IFERROR(VLOOKUP(Mixed[[#This Row],[TS ES Mi 10.06.23 Rang]],$X$7:$Y$102,2,0)*F$5,"")</f>
        <v/>
      </c>
      <c r="G171" s="52" t="str">
        <f>IFERROR(VLOOKUP(Mixed[[#This Row],[TS BE Mi A 17.06.23 R]],$X$7:$Y$102,2,0)*G$5,"")</f>
        <v/>
      </c>
      <c r="H171" s="52">
        <f>IFERROR(VLOOKUP(Mixed[[#This Row],[TS BE Mi B 17.06.23 R]],$X$7:$Y$102,2,0)*H$5,"")</f>
        <v>50</v>
      </c>
      <c r="I171" s="52" t="str">
        <f>IFERROR(VLOOKUP(Mixed[[#This Row],[TS BA Mi 13.08.23]],$X$7:$Y$102,2,0)*I$5,"")</f>
        <v/>
      </c>
      <c r="J171" s="52" t="str">
        <f>IFERROR(VLOOKUP(Mixed[[#This Row],[SM LT Mi 3.9.23 R]],$X$7:$Y$102,2,0)*J$5,"")</f>
        <v/>
      </c>
      <c r="K171" s="52" t="str">
        <f>IFERROR(VLOOKUP(Mixed[[#This Row],[SM LT Mi 3.9.23 R]],$X$7:$Y$102,2,0)*K$5,"")</f>
        <v/>
      </c>
      <c r="L171" s="52" t="str">
        <f>IFERROR(VLOOKUP(Mixed[[#This Row],[TS SH Mi 14.1.24 R]],$X$7:$Y$102,2,0)*L$5,"")</f>
        <v/>
      </c>
      <c r="M171" s="63"/>
      <c r="N171" s="63"/>
      <c r="O171" s="63"/>
      <c r="P171" s="63">
        <v>6</v>
      </c>
      <c r="Q171" s="63"/>
      <c r="R171" s="63"/>
      <c r="S171" s="63">
        <v>4</v>
      </c>
      <c r="T171" s="63"/>
    </row>
    <row r="172" spans="1:20">
      <c r="A172">
        <f>RANK(D172,$D$7:$D$368,0)</f>
        <v>164</v>
      </c>
      <c r="B172" t="s">
        <v>861</v>
      </c>
      <c r="C172" s="1" t="s">
        <v>10</v>
      </c>
      <c r="D172" s="52">
        <f>SUM(E172:L172)</f>
        <v>50</v>
      </c>
      <c r="E172" s="52" t="str">
        <f>IFERROR(VLOOKUP(Mixed[[#This Row],[TS ZH Mi 26.03.23 Rang]],$X$7:$Y$102,2,0)*E$5,"")</f>
        <v/>
      </c>
      <c r="F172" s="52" t="str">
        <f>IFERROR(VLOOKUP(Mixed[[#This Row],[TS ES Mi 10.06.23 Rang]],$X$7:$Y$102,2,0)*F$5,"")</f>
        <v/>
      </c>
      <c r="G172" s="52" t="str">
        <f>IFERROR(VLOOKUP(Mixed[[#This Row],[TS BE Mi A 17.06.23 R]],$X$7:$Y$102,2,0)*G$5,"")</f>
        <v/>
      </c>
      <c r="H172" s="52">
        <f>IFERROR(VLOOKUP(Mixed[[#This Row],[TS BE Mi B 17.06.23 R]],$X$7:$Y$102,2,0)*H$5,"")</f>
        <v>50</v>
      </c>
      <c r="I172" s="52" t="str">
        <f>IFERROR(VLOOKUP(Mixed[[#This Row],[TS BA Mi 13.08.23]],$X$7:$Y$102,2,0)*I$5,"")</f>
        <v/>
      </c>
      <c r="J172" s="52" t="str">
        <f>IFERROR(VLOOKUP(Mixed[[#This Row],[SM LT Mi 3.9.23 R]],$X$7:$Y$102,2,0)*J$5,"")</f>
        <v/>
      </c>
      <c r="K172" s="52" t="str">
        <f>IFERROR(VLOOKUP(Mixed[[#This Row],[SM LT Mi 3.9.23 R]],$X$7:$Y$102,2,0)*K$5,"")</f>
        <v/>
      </c>
      <c r="L172" s="52" t="str">
        <f>IFERROR(VLOOKUP(Mixed[[#This Row],[TS SH Mi 14.1.24 R]],$X$7:$Y$102,2,0)*L$5,"")</f>
        <v/>
      </c>
      <c r="M172" s="63"/>
      <c r="N172" s="63"/>
      <c r="O172" s="63"/>
      <c r="P172" s="63">
        <v>5</v>
      </c>
      <c r="Q172" s="63"/>
      <c r="R172" s="63"/>
      <c r="S172" s="63"/>
      <c r="T172" s="63"/>
    </row>
    <row r="173" spans="1:20">
      <c r="A173">
        <f>RANK(D173,$D$7:$D$368,0)</f>
        <v>167</v>
      </c>
      <c r="B173" t="s">
        <v>806</v>
      </c>
      <c r="C173" s="1" t="s">
        <v>0</v>
      </c>
      <c r="D173" s="52">
        <f>SUM(E173:L173)</f>
        <v>40</v>
      </c>
      <c r="E173" s="52" t="str">
        <f>IFERROR(VLOOKUP(Mixed[[#This Row],[TS ZH Mi 26.03.23 Rang]],$X$7:$Y$102,2,0)*E$5,"")</f>
        <v/>
      </c>
      <c r="F173" s="52" t="str">
        <f>IFERROR(VLOOKUP(Mixed[[#This Row],[TS ES Mi 10.06.23 Rang]],$X$7:$Y$102,2,0)*F$5,"")</f>
        <v/>
      </c>
      <c r="G173" s="52" t="str">
        <f>IFERROR(VLOOKUP(Mixed[[#This Row],[TS BE Mi A 17.06.23 R]],$X$7:$Y$102,2,0)*G$5,"")</f>
        <v/>
      </c>
      <c r="H173" s="52">
        <f>IFERROR(VLOOKUP(Mixed[[#This Row],[TS BE Mi B 17.06.23 R]],$X$7:$Y$102,2,0)*H$5,"")</f>
        <v>40</v>
      </c>
      <c r="I173" s="52" t="str">
        <f>IFERROR(VLOOKUP(Mixed[[#This Row],[TS BA Mi 13.08.23]],$X$7:$Y$102,2,0)*I$5,"")</f>
        <v/>
      </c>
      <c r="J173" s="52" t="str">
        <f>IFERROR(VLOOKUP(Mixed[[#This Row],[SM LT Mi 3.9.23 R]],$X$7:$Y$102,2,0)*J$5,"")</f>
        <v/>
      </c>
      <c r="K173" s="52" t="str">
        <f>IFERROR(VLOOKUP(Mixed[[#This Row],[SM LT Mi 3.9.23 R]],$X$7:$Y$102,2,0)*K$5,"")</f>
        <v/>
      </c>
      <c r="L173" s="52" t="str">
        <f>IFERROR(VLOOKUP(Mixed[[#This Row],[TS SH Mi 14.1.24 R]],$X$7:$Y$102,2,0)*L$5,"")</f>
        <v/>
      </c>
      <c r="M173" s="63"/>
      <c r="N173" s="63"/>
      <c r="O173" s="63"/>
      <c r="P173" s="63">
        <v>8</v>
      </c>
      <c r="Q173" s="63"/>
      <c r="R173" s="63"/>
      <c r="S173" s="63">
        <v>6</v>
      </c>
      <c r="T173" s="63"/>
    </row>
    <row r="174" spans="1:20">
      <c r="A174">
        <f>RANK(D174,$D$7:$D$368,0)</f>
        <v>167</v>
      </c>
      <c r="B174" t="s">
        <v>882</v>
      </c>
      <c r="C174" s="1" t="s">
        <v>10</v>
      </c>
      <c r="D174" s="52">
        <f>SUM(E174:L174)</f>
        <v>40</v>
      </c>
      <c r="E174" s="52" t="str">
        <f>IFERROR(VLOOKUP(Mixed[[#This Row],[TS ZH Mi 26.03.23 Rang]],$X$7:$Y$102,2,0)*E$5,"")</f>
        <v/>
      </c>
      <c r="F174" s="52" t="str">
        <f>IFERROR(VLOOKUP(Mixed[[#This Row],[TS ES Mi 10.06.23 Rang]],$X$7:$Y$102,2,0)*F$5,"")</f>
        <v/>
      </c>
      <c r="G174" s="52" t="str">
        <f>IFERROR(VLOOKUP(Mixed[[#This Row],[TS BE Mi A 17.06.23 R]],$X$7:$Y$102,2,0)*G$5,"")</f>
        <v/>
      </c>
      <c r="H174" s="52">
        <f>IFERROR(VLOOKUP(Mixed[[#This Row],[TS BE Mi B 17.06.23 R]],$X$7:$Y$102,2,0)*H$5,"")</f>
        <v>40</v>
      </c>
      <c r="I174" s="52" t="str">
        <f>IFERROR(VLOOKUP(Mixed[[#This Row],[TS BA Mi 13.08.23]],$X$7:$Y$102,2,0)*I$5,"")</f>
        <v/>
      </c>
      <c r="J174" s="52" t="str">
        <f>IFERROR(VLOOKUP(Mixed[[#This Row],[SM LT Mi 3.9.23 R]],$X$7:$Y$102,2,0)*J$5,"")</f>
        <v/>
      </c>
      <c r="K174" s="52" t="str">
        <f>IFERROR(VLOOKUP(Mixed[[#This Row],[SM LT Mi 3.9.23 R]],$X$7:$Y$102,2,0)*K$5,"")</f>
        <v/>
      </c>
      <c r="L174" s="52" t="str">
        <f>IFERROR(VLOOKUP(Mixed[[#This Row],[TS SH Mi 14.1.24 R]],$X$7:$Y$102,2,0)*L$5,"")</f>
        <v/>
      </c>
      <c r="M174" s="63"/>
      <c r="N174" s="63"/>
      <c r="O174" s="63"/>
      <c r="P174" s="63">
        <v>8</v>
      </c>
      <c r="Q174" s="63"/>
      <c r="R174" s="63"/>
      <c r="S174" s="63">
        <v>6</v>
      </c>
      <c r="T174" s="63"/>
    </row>
    <row r="175" spans="1:20">
      <c r="A175">
        <f>RANK(D175,$D$7:$D$368,0)</f>
        <v>167</v>
      </c>
      <c r="B175" t="s">
        <v>646</v>
      </c>
      <c r="C175" t="s">
        <v>0</v>
      </c>
      <c r="D175" s="52">
        <f>SUM(E175:L175)</f>
        <v>40</v>
      </c>
      <c r="E175" s="52" t="str">
        <f>IFERROR(VLOOKUP(Mixed[[#This Row],[TS ZH Mi 26.03.23 Rang]],$X$7:$Y$102,2,0)*E$5,"")</f>
        <v/>
      </c>
      <c r="F175" s="52" t="str">
        <f>IFERROR(VLOOKUP(Mixed[[#This Row],[TS ES Mi 10.06.23 Rang]],$X$7:$Y$102,2,0)*F$5,"")</f>
        <v/>
      </c>
      <c r="G175" s="52" t="str">
        <f>IFERROR(VLOOKUP(Mixed[[#This Row],[TS BE Mi A 17.06.23 R]],$X$7:$Y$102,2,0)*G$5,"")</f>
        <v/>
      </c>
      <c r="H175" s="52">
        <f>IFERROR(VLOOKUP(Mixed[[#This Row],[TS BE Mi B 17.06.23 R]],$X$7:$Y$102,2,0)*H$5,"")</f>
        <v>40</v>
      </c>
      <c r="I175" s="52" t="str">
        <f>IFERROR(VLOOKUP(Mixed[[#This Row],[TS BA Mi 13.08.23]],$X$7:$Y$102,2,0)*I$5,"")</f>
        <v/>
      </c>
      <c r="J175" s="52" t="str">
        <f>IFERROR(VLOOKUP(Mixed[[#This Row],[SM LT Mi 3.9.23 R]],$X$7:$Y$102,2,0)*J$5,"")</f>
        <v/>
      </c>
      <c r="K175" s="52" t="str">
        <f>IFERROR(VLOOKUP(Mixed[[#This Row],[SM LT Mi 3.9.23 R]],$X$7:$Y$102,2,0)*K$5,"")</f>
        <v/>
      </c>
      <c r="L175" s="52" t="str">
        <f>IFERROR(VLOOKUP(Mixed[[#This Row],[TS SH Mi 14.1.24 R]],$X$7:$Y$102,2,0)*L$5,"")</f>
        <v/>
      </c>
      <c r="M175" s="63"/>
      <c r="N175" s="63"/>
      <c r="O175" s="63"/>
      <c r="P175" s="63">
        <v>7</v>
      </c>
      <c r="Q175" s="63"/>
      <c r="R175" s="63"/>
      <c r="S175" s="63"/>
      <c r="T175" s="63"/>
    </row>
    <row r="176" spans="1:20">
      <c r="A176">
        <f>RANK(D176,$D$7:$D$368,0)</f>
        <v>167</v>
      </c>
      <c r="B176" t="s">
        <v>570</v>
      </c>
      <c r="C176" t="s">
        <v>0</v>
      </c>
      <c r="D176" s="52">
        <f>SUM(E176:L176)</f>
        <v>40</v>
      </c>
      <c r="E176" s="52" t="str">
        <f>IFERROR(VLOOKUP(Mixed[[#This Row],[TS ZH Mi 26.03.23 Rang]],$X$7:$Y$102,2,0)*E$5,"")</f>
        <v/>
      </c>
      <c r="F176" s="52" t="str">
        <f>IFERROR(VLOOKUP(Mixed[[#This Row],[TS ES Mi 10.06.23 Rang]],$X$7:$Y$102,2,0)*F$5,"")</f>
        <v/>
      </c>
      <c r="G176" s="52" t="str">
        <f>IFERROR(VLOOKUP(Mixed[[#This Row],[TS BE Mi A 17.06.23 R]],$X$7:$Y$102,2,0)*G$5,"")</f>
        <v/>
      </c>
      <c r="H176" s="52">
        <f>IFERROR(VLOOKUP(Mixed[[#This Row],[TS BE Mi B 17.06.23 R]],$X$7:$Y$102,2,0)*H$5,"")</f>
        <v>40</v>
      </c>
      <c r="I176" s="52" t="str">
        <f>IFERROR(VLOOKUP(Mixed[[#This Row],[TS BA Mi 13.08.23]],$X$7:$Y$102,2,0)*I$5,"")</f>
        <v/>
      </c>
      <c r="J176" s="52" t="str">
        <f>IFERROR(VLOOKUP(Mixed[[#This Row],[SM LT Mi 3.9.23 R]],$X$7:$Y$102,2,0)*J$5,"")</f>
        <v/>
      </c>
      <c r="K176" s="52" t="str">
        <f>IFERROR(VLOOKUP(Mixed[[#This Row],[SM LT Mi 3.9.23 R]],$X$7:$Y$102,2,0)*K$5,"")</f>
        <v/>
      </c>
      <c r="L176" s="52" t="str">
        <f>IFERROR(VLOOKUP(Mixed[[#This Row],[TS SH Mi 14.1.24 R]],$X$7:$Y$102,2,0)*L$5,"")</f>
        <v/>
      </c>
      <c r="M176" s="63"/>
      <c r="N176" s="63"/>
      <c r="O176" s="63"/>
      <c r="P176" s="63">
        <v>7</v>
      </c>
      <c r="Q176" s="63"/>
      <c r="R176" s="63"/>
      <c r="S176" s="63"/>
      <c r="T176" s="63"/>
    </row>
    <row r="177" spans="1:20">
      <c r="A177">
        <f>RANK(D177,$D$7:$D$368,0)</f>
        <v>171</v>
      </c>
      <c r="B177" t="s">
        <v>888</v>
      </c>
      <c r="C177" s="1" t="s">
        <v>10</v>
      </c>
      <c r="D177" s="52">
        <f>SUM(E177:L177)</f>
        <v>30</v>
      </c>
      <c r="E177" s="52" t="str">
        <f>IFERROR(VLOOKUP(Mixed[[#This Row],[TS ZH Mi 26.03.23 Rang]],$X$7:$Y$102,2,0)*E$5,"")</f>
        <v/>
      </c>
      <c r="F177" s="52" t="str">
        <f>IFERROR(VLOOKUP(Mixed[[#This Row],[TS ES Mi 10.06.23 Rang]],$X$7:$Y$102,2,0)*F$5,"")</f>
        <v/>
      </c>
      <c r="G177" s="52" t="str">
        <f>IFERROR(VLOOKUP(Mixed[[#This Row],[TS BE Mi A 17.06.23 R]],$X$7:$Y$102,2,0)*G$5,"")</f>
        <v/>
      </c>
      <c r="H177" s="52">
        <f>IFERROR(VLOOKUP(Mixed[[#This Row],[TS BE Mi B 17.06.23 R]],$X$7:$Y$102,2,0)*H$5,"")</f>
        <v>30</v>
      </c>
      <c r="I177" s="52" t="str">
        <f>IFERROR(VLOOKUP(Mixed[[#This Row],[TS BA Mi 13.08.23]],$X$7:$Y$102,2,0)*I$5,"")</f>
        <v/>
      </c>
      <c r="J177" s="52" t="str">
        <f>IFERROR(VLOOKUP(Mixed[[#This Row],[SM LT Mi 3.9.23 R]],$X$7:$Y$102,2,0)*J$5,"")</f>
        <v/>
      </c>
      <c r="K177" s="52" t="str">
        <f>IFERROR(VLOOKUP(Mixed[[#This Row],[SM LT Mi 3.9.23 R]],$X$7:$Y$102,2,0)*K$5,"")</f>
        <v/>
      </c>
      <c r="L177" s="52" t="str">
        <f>IFERROR(VLOOKUP(Mixed[[#This Row],[TS SH Mi 14.1.24 R]],$X$7:$Y$102,2,0)*L$5,"")</f>
        <v/>
      </c>
      <c r="M177" s="63"/>
      <c r="N177" s="63"/>
      <c r="O177" s="63"/>
      <c r="P177" s="63">
        <v>11</v>
      </c>
      <c r="Q177" s="63"/>
      <c r="R177" s="63"/>
      <c r="S177" s="63">
        <v>10</v>
      </c>
      <c r="T177" s="63"/>
    </row>
    <row r="178" spans="1:20">
      <c r="A178">
        <f>RANK(D178,$D$7:$D$368,0)</f>
        <v>171</v>
      </c>
      <c r="B178" t="s">
        <v>883</v>
      </c>
      <c r="C178" s="1" t="s">
        <v>10</v>
      </c>
      <c r="D178" s="52">
        <f>SUM(E178:L178)</f>
        <v>30</v>
      </c>
      <c r="E178" s="52" t="str">
        <f>IFERROR(VLOOKUP(Mixed[[#This Row],[TS ZH Mi 26.03.23 Rang]],$X$7:$Y$102,2,0)*E$5,"")</f>
        <v/>
      </c>
      <c r="F178" s="52" t="str">
        <f>IFERROR(VLOOKUP(Mixed[[#This Row],[TS ES Mi 10.06.23 Rang]],$X$7:$Y$102,2,0)*F$5,"")</f>
        <v/>
      </c>
      <c r="G178" s="52" t="str">
        <f>IFERROR(VLOOKUP(Mixed[[#This Row],[TS BE Mi A 17.06.23 R]],$X$7:$Y$102,2,0)*G$5,"")</f>
        <v/>
      </c>
      <c r="H178" s="52">
        <f>IFERROR(VLOOKUP(Mixed[[#This Row],[TS BE Mi B 17.06.23 R]],$X$7:$Y$102,2,0)*H$5,"")</f>
        <v>30</v>
      </c>
      <c r="I178" s="52" t="str">
        <f>IFERROR(VLOOKUP(Mixed[[#This Row],[TS BA Mi 13.08.23]],$X$7:$Y$102,2,0)*I$5,"")</f>
        <v/>
      </c>
      <c r="J178" s="52" t="str">
        <f>IFERROR(VLOOKUP(Mixed[[#This Row],[SM LT Mi 3.9.23 R]],$X$7:$Y$102,2,0)*J$5,"")</f>
        <v/>
      </c>
      <c r="K178" s="52" t="str">
        <f>IFERROR(VLOOKUP(Mixed[[#This Row],[SM LT Mi 3.9.23 R]],$X$7:$Y$102,2,0)*K$5,"")</f>
        <v/>
      </c>
      <c r="L178" s="52" t="str">
        <f>IFERROR(VLOOKUP(Mixed[[#This Row],[TS SH Mi 14.1.24 R]],$X$7:$Y$102,2,0)*L$5,"")</f>
        <v/>
      </c>
      <c r="M178" s="63"/>
      <c r="N178" s="63"/>
      <c r="O178" s="63"/>
      <c r="P178" s="63">
        <v>9</v>
      </c>
      <c r="Q178" s="63"/>
      <c r="R178" s="63"/>
      <c r="S178" s="63"/>
      <c r="T178" s="63"/>
    </row>
    <row r="179" spans="1:20">
      <c r="A179">
        <f>RANK(D179,$D$7:$D$368,0)</f>
        <v>171</v>
      </c>
      <c r="B179" t="s">
        <v>884</v>
      </c>
      <c r="C179" s="1" t="s">
        <v>10</v>
      </c>
      <c r="D179" s="52">
        <f>SUM(E179:L179)</f>
        <v>30</v>
      </c>
      <c r="E179" s="52" t="str">
        <f>IFERROR(VLOOKUP(Mixed[[#This Row],[TS ZH Mi 26.03.23 Rang]],$X$7:$Y$102,2,0)*E$5,"")</f>
        <v/>
      </c>
      <c r="F179" s="52" t="str">
        <f>IFERROR(VLOOKUP(Mixed[[#This Row],[TS ES Mi 10.06.23 Rang]],$X$7:$Y$102,2,0)*F$5,"")</f>
        <v/>
      </c>
      <c r="G179" s="52" t="str">
        <f>IFERROR(VLOOKUP(Mixed[[#This Row],[TS BE Mi A 17.06.23 R]],$X$7:$Y$102,2,0)*G$5,"")</f>
        <v/>
      </c>
      <c r="H179" s="52">
        <f>IFERROR(VLOOKUP(Mixed[[#This Row],[TS BE Mi B 17.06.23 R]],$X$7:$Y$102,2,0)*H$5,"")</f>
        <v>30</v>
      </c>
      <c r="I179" s="52" t="str">
        <f>IFERROR(VLOOKUP(Mixed[[#This Row],[TS BA Mi 13.08.23]],$X$7:$Y$102,2,0)*I$5,"")</f>
        <v/>
      </c>
      <c r="J179" s="52" t="str">
        <f>IFERROR(VLOOKUP(Mixed[[#This Row],[SM LT Mi 3.9.23 R]],$X$7:$Y$102,2,0)*J$5,"")</f>
        <v/>
      </c>
      <c r="K179" s="52" t="str">
        <f>IFERROR(VLOOKUP(Mixed[[#This Row],[SM LT Mi 3.9.23 R]],$X$7:$Y$102,2,0)*K$5,"")</f>
        <v/>
      </c>
      <c r="L179" s="52" t="str">
        <f>IFERROR(VLOOKUP(Mixed[[#This Row],[TS SH Mi 14.1.24 R]],$X$7:$Y$102,2,0)*L$5,"")</f>
        <v/>
      </c>
      <c r="M179" s="63"/>
      <c r="N179" s="63"/>
      <c r="O179" s="63"/>
      <c r="P179" s="63">
        <v>9</v>
      </c>
      <c r="Q179" s="63"/>
      <c r="R179" s="63"/>
      <c r="S179" s="63"/>
      <c r="T179" s="63"/>
    </row>
    <row r="180" spans="1:20">
      <c r="A180">
        <f>RANK(D180,$D$7:$D$368,0)</f>
        <v>171</v>
      </c>
      <c r="B180" t="s">
        <v>885</v>
      </c>
      <c r="C180" s="1" t="s">
        <v>10</v>
      </c>
      <c r="D180" s="52">
        <f>SUM(E180:L180)</f>
        <v>30</v>
      </c>
      <c r="E180" s="52" t="str">
        <f>IFERROR(VLOOKUP(Mixed[[#This Row],[TS ZH Mi 26.03.23 Rang]],$X$7:$Y$102,2,0)*E$5,"")</f>
        <v/>
      </c>
      <c r="F180" s="52" t="str">
        <f>IFERROR(VLOOKUP(Mixed[[#This Row],[TS ES Mi 10.06.23 Rang]],$X$7:$Y$102,2,0)*F$5,"")</f>
        <v/>
      </c>
      <c r="G180" s="52" t="str">
        <f>IFERROR(VLOOKUP(Mixed[[#This Row],[TS BE Mi A 17.06.23 R]],$X$7:$Y$102,2,0)*G$5,"")</f>
        <v/>
      </c>
      <c r="H180" s="52">
        <f>IFERROR(VLOOKUP(Mixed[[#This Row],[TS BE Mi B 17.06.23 R]],$X$7:$Y$102,2,0)*H$5,"")</f>
        <v>30</v>
      </c>
      <c r="I180" s="52" t="str">
        <f>IFERROR(VLOOKUP(Mixed[[#This Row],[TS BA Mi 13.08.23]],$X$7:$Y$102,2,0)*I$5,"")</f>
        <v/>
      </c>
      <c r="J180" s="52" t="str">
        <f>IFERROR(VLOOKUP(Mixed[[#This Row],[SM LT Mi 3.9.23 R]],$X$7:$Y$102,2,0)*J$5,"")</f>
        <v/>
      </c>
      <c r="K180" s="52" t="str">
        <f>IFERROR(VLOOKUP(Mixed[[#This Row],[SM LT Mi 3.9.23 R]],$X$7:$Y$102,2,0)*K$5,"")</f>
        <v/>
      </c>
      <c r="L180" s="52" t="str">
        <f>IFERROR(VLOOKUP(Mixed[[#This Row],[TS SH Mi 14.1.24 R]],$X$7:$Y$102,2,0)*L$5,"")</f>
        <v/>
      </c>
      <c r="M180" s="63"/>
      <c r="N180" s="63"/>
      <c r="O180" s="63"/>
      <c r="P180" s="63">
        <v>10</v>
      </c>
      <c r="Q180" s="63"/>
      <c r="R180" s="63"/>
      <c r="S180" s="63"/>
      <c r="T180" s="63"/>
    </row>
    <row r="181" spans="1:20">
      <c r="A181">
        <f>RANK(D181,$D$7:$D$368,0)</f>
        <v>171</v>
      </c>
      <c r="B181" t="s">
        <v>886</v>
      </c>
      <c r="C181" s="1" t="s">
        <v>10</v>
      </c>
      <c r="D181" s="52">
        <f>SUM(E181:L181)</f>
        <v>30</v>
      </c>
      <c r="E181" s="52" t="str">
        <f>IFERROR(VLOOKUP(Mixed[[#This Row],[TS ZH Mi 26.03.23 Rang]],$X$7:$Y$102,2,0)*E$5,"")</f>
        <v/>
      </c>
      <c r="F181" s="52" t="str">
        <f>IFERROR(VLOOKUP(Mixed[[#This Row],[TS ES Mi 10.06.23 Rang]],$X$7:$Y$102,2,0)*F$5,"")</f>
        <v/>
      </c>
      <c r="G181" s="52" t="str">
        <f>IFERROR(VLOOKUP(Mixed[[#This Row],[TS BE Mi A 17.06.23 R]],$X$7:$Y$102,2,0)*G$5,"")</f>
        <v/>
      </c>
      <c r="H181" s="52">
        <f>IFERROR(VLOOKUP(Mixed[[#This Row],[TS BE Mi B 17.06.23 R]],$X$7:$Y$102,2,0)*H$5,"")</f>
        <v>30</v>
      </c>
      <c r="I181" s="52" t="str">
        <f>IFERROR(VLOOKUP(Mixed[[#This Row],[TS BA Mi 13.08.23]],$X$7:$Y$102,2,0)*I$5,"")</f>
        <v/>
      </c>
      <c r="J181" s="52" t="str">
        <f>IFERROR(VLOOKUP(Mixed[[#This Row],[SM LT Mi 3.9.23 R]],$X$7:$Y$102,2,0)*J$5,"")</f>
        <v/>
      </c>
      <c r="K181" s="52" t="str">
        <f>IFERROR(VLOOKUP(Mixed[[#This Row],[SM LT Mi 3.9.23 R]],$X$7:$Y$102,2,0)*K$5,"")</f>
        <v/>
      </c>
      <c r="L181" s="52" t="str">
        <f>IFERROR(VLOOKUP(Mixed[[#This Row],[TS SH Mi 14.1.24 R]],$X$7:$Y$102,2,0)*L$5,"")</f>
        <v/>
      </c>
      <c r="M181" s="63"/>
      <c r="N181" s="63"/>
      <c r="O181" s="63"/>
      <c r="P181" s="63">
        <v>10</v>
      </c>
      <c r="Q181" s="63"/>
      <c r="R181" s="63"/>
      <c r="S181" s="63"/>
      <c r="T181" s="63"/>
    </row>
    <row r="182" spans="1:20">
      <c r="A182">
        <f>RANK(D182,$D$7:$D$368,0)</f>
        <v>171</v>
      </c>
      <c r="B182" t="s">
        <v>887</v>
      </c>
      <c r="C182" s="1" t="s">
        <v>10</v>
      </c>
      <c r="D182" s="52">
        <f>SUM(E182:L182)</f>
        <v>30</v>
      </c>
      <c r="E182" s="52" t="str">
        <f>IFERROR(VLOOKUP(Mixed[[#This Row],[TS ZH Mi 26.03.23 Rang]],$X$7:$Y$102,2,0)*E$5,"")</f>
        <v/>
      </c>
      <c r="F182" s="52" t="str">
        <f>IFERROR(VLOOKUP(Mixed[[#This Row],[TS ES Mi 10.06.23 Rang]],$X$7:$Y$102,2,0)*F$5,"")</f>
        <v/>
      </c>
      <c r="G182" s="52" t="str">
        <f>IFERROR(VLOOKUP(Mixed[[#This Row],[TS BE Mi A 17.06.23 R]],$X$7:$Y$102,2,0)*G$5,"")</f>
        <v/>
      </c>
      <c r="H182" s="52">
        <f>IFERROR(VLOOKUP(Mixed[[#This Row],[TS BE Mi B 17.06.23 R]],$X$7:$Y$102,2,0)*H$5,"")</f>
        <v>30</v>
      </c>
      <c r="I182" s="52" t="str">
        <f>IFERROR(VLOOKUP(Mixed[[#This Row],[TS BA Mi 13.08.23]],$X$7:$Y$102,2,0)*I$5,"")</f>
        <v/>
      </c>
      <c r="J182" s="52" t="str">
        <f>IFERROR(VLOOKUP(Mixed[[#This Row],[SM LT Mi 3.9.23 R]],$X$7:$Y$102,2,0)*J$5,"")</f>
        <v/>
      </c>
      <c r="K182" s="52" t="str">
        <f>IFERROR(VLOOKUP(Mixed[[#This Row],[SM LT Mi 3.9.23 R]],$X$7:$Y$102,2,0)*K$5,"")</f>
        <v/>
      </c>
      <c r="L182" s="52" t="str">
        <f>IFERROR(VLOOKUP(Mixed[[#This Row],[TS SH Mi 14.1.24 R]],$X$7:$Y$102,2,0)*L$5,"")</f>
        <v/>
      </c>
      <c r="M182" s="63"/>
      <c r="N182" s="63"/>
      <c r="O182" s="63"/>
      <c r="P182" s="63">
        <v>11</v>
      </c>
      <c r="Q182" s="63"/>
      <c r="R182" s="63"/>
      <c r="S182" s="63"/>
      <c r="T182" s="63"/>
    </row>
    <row r="183" spans="1:20">
      <c r="A183">
        <f>RANK(D183,$D$7:$D$368,0)</f>
        <v>171</v>
      </c>
      <c r="B183" t="s">
        <v>889</v>
      </c>
      <c r="C183" s="1" t="s">
        <v>10</v>
      </c>
      <c r="D183" s="52">
        <f>SUM(E183:L183)</f>
        <v>30</v>
      </c>
      <c r="E183" s="52" t="str">
        <f>IFERROR(VLOOKUP(Mixed[[#This Row],[TS ZH Mi 26.03.23 Rang]],$X$7:$Y$102,2,0)*E$5,"")</f>
        <v/>
      </c>
      <c r="F183" s="52" t="str">
        <f>IFERROR(VLOOKUP(Mixed[[#This Row],[TS ES Mi 10.06.23 Rang]],$X$7:$Y$102,2,0)*F$5,"")</f>
        <v/>
      </c>
      <c r="G183" s="52" t="str">
        <f>IFERROR(VLOOKUP(Mixed[[#This Row],[TS BE Mi A 17.06.23 R]],$X$7:$Y$102,2,0)*G$5,"")</f>
        <v/>
      </c>
      <c r="H183" s="52">
        <f>IFERROR(VLOOKUP(Mixed[[#This Row],[TS BE Mi B 17.06.23 R]],$X$7:$Y$102,2,0)*H$5,"")</f>
        <v>30</v>
      </c>
      <c r="I183" s="52" t="str">
        <f>IFERROR(VLOOKUP(Mixed[[#This Row],[TS BA Mi 13.08.23]],$X$7:$Y$102,2,0)*I$5,"")</f>
        <v/>
      </c>
      <c r="J183" s="52" t="str">
        <f>IFERROR(VLOOKUP(Mixed[[#This Row],[SM LT Mi 3.9.23 R]],$X$7:$Y$102,2,0)*J$5,"")</f>
        <v/>
      </c>
      <c r="K183" s="52" t="str">
        <f>IFERROR(VLOOKUP(Mixed[[#This Row],[SM LT Mi 3.9.23 R]],$X$7:$Y$102,2,0)*K$5,"")</f>
        <v/>
      </c>
      <c r="L183" s="52" t="str">
        <f>IFERROR(VLOOKUP(Mixed[[#This Row],[TS SH Mi 14.1.24 R]],$X$7:$Y$102,2,0)*L$5,"")</f>
        <v/>
      </c>
      <c r="M183" s="63"/>
      <c r="N183" s="63"/>
      <c r="O183" s="63"/>
      <c r="P183" s="63">
        <v>12</v>
      </c>
      <c r="Q183" s="63"/>
      <c r="R183" s="63"/>
      <c r="S183" s="63"/>
      <c r="T183" s="63"/>
    </row>
    <row r="184" spans="1:20">
      <c r="A184">
        <f>RANK(D184,$D$7:$D$368,0)</f>
        <v>178</v>
      </c>
      <c r="B184" t="s">
        <v>999</v>
      </c>
      <c r="C184" t="s">
        <v>10</v>
      </c>
      <c r="D184" s="52">
        <f>SUM(E184:L184)</f>
        <v>0</v>
      </c>
      <c r="E184" s="52" t="str">
        <f>IFERROR(VLOOKUP(Mixed[[#This Row],[TS ZH Mi 26.03.23 Rang]],$X$7:$Y$102,2,0)*E$5,"")</f>
        <v/>
      </c>
      <c r="F184" s="52" t="str">
        <f>IFERROR(VLOOKUP(Mixed[[#This Row],[TS ES Mi 10.06.23 Rang]],$X$7:$Y$102,2,0)*F$5,"")</f>
        <v/>
      </c>
      <c r="G184" s="52" t="str">
        <f>IFERROR(VLOOKUP(Mixed[[#This Row],[TS BE Mi A 17.06.23 R]],$X$7:$Y$102,2,0)*G$5,"")</f>
        <v/>
      </c>
      <c r="H184" s="52" t="str">
        <f>IFERROR(VLOOKUP(Mixed[[#This Row],[TS BE Mi B 17.06.23 R]],$X$7:$Y$102,2,0)*H$5,"")</f>
        <v/>
      </c>
      <c r="I184" s="52" t="str">
        <f>IFERROR(VLOOKUP(Mixed[[#This Row],[TS BA Mi 13.08.23]],$X$7:$Y$102,2,0)*I$5,"")</f>
        <v/>
      </c>
      <c r="J184" s="52" t="str">
        <f>IFERROR(VLOOKUP(Mixed[[#This Row],[SM LT Mi 3.9.23 R]],$X$7:$Y$102,2,0)*J$5,"")</f>
        <v/>
      </c>
      <c r="K184" s="52" t="str">
        <f>IFERROR(VLOOKUP(Mixed[[#This Row],[SM LT Mi 3.9.23 R]],$X$7:$Y$102,2,0)*K$5,"")</f>
        <v/>
      </c>
      <c r="L184" s="52" t="str">
        <f>IFERROR(VLOOKUP(Mixed[[#This Row],[TS SH Mi 14.1.24 R]],$X$7:$Y$102,2,0)*L$5,"")</f>
        <v/>
      </c>
      <c r="M184" s="63"/>
      <c r="N184" s="63"/>
      <c r="O184" s="63"/>
      <c r="P184" s="63"/>
      <c r="Q184" s="63"/>
      <c r="R184" s="63"/>
      <c r="S184" s="63">
        <v>1</v>
      </c>
      <c r="T184" s="63"/>
    </row>
    <row r="185" spans="1:20">
      <c r="A185">
        <f>RANK(D185,$D$7:$D$368,0)</f>
        <v>178</v>
      </c>
      <c r="B185" t="s">
        <v>768</v>
      </c>
      <c r="C185" t="s">
        <v>10</v>
      </c>
      <c r="D185" s="52">
        <f>SUM(E185:L185)</f>
        <v>0</v>
      </c>
      <c r="E185" s="52" t="str">
        <f>IFERROR(VLOOKUP(Mixed[[#This Row],[TS ZH Mi 26.03.23 Rang]],$X$7:$Y$102,2,0)*E$5,"")</f>
        <v/>
      </c>
      <c r="F185" s="52" t="str">
        <f>IFERROR(VLOOKUP(Mixed[[#This Row],[TS ES Mi 10.06.23 Rang]],$X$7:$Y$102,2,0)*F$5,"")</f>
        <v/>
      </c>
      <c r="G185" s="52" t="str">
        <f>IFERROR(VLOOKUP(Mixed[[#This Row],[TS BE Mi A 17.06.23 R]],$X$7:$Y$102,2,0)*G$5,"")</f>
        <v/>
      </c>
      <c r="H185" s="52" t="str">
        <f>IFERROR(VLOOKUP(Mixed[[#This Row],[TS BE Mi B 17.06.23 R]],$X$7:$Y$102,2,0)*H$5,"")</f>
        <v/>
      </c>
      <c r="I185" s="52" t="str">
        <f>IFERROR(VLOOKUP(Mixed[[#This Row],[TS BA Mi 13.08.23]],$X$7:$Y$102,2,0)*I$5,"")</f>
        <v/>
      </c>
      <c r="J185" s="52" t="str">
        <f>IFERROR(VLOOKUP(Mixed[[#This Row],[SM LT Mi 3.9.23 R]],$X$7:$Y$102,2,0)*J$5,"")</f>
        <v/>
      </c>
      <c r="K185" s="52" t="str">
        <f>IFERROR(VLOOKUP(Mixed[[#This Row],[SM LT Mi 3.9.23 R]],$X$7:$Y$102,2,0)*K$5,"")</f>
        <v/>
      </c>
      <c r="L185" s="52" t="str">
        <f>IFERROR(VLOOKUP(Mixed[[#This Row],[TS SH Mi 14.1.24 R]],$X$7:$Y$102,2,0)*L$5,"")</f>
        <v/>
      </c>
      <c r="M185" s="63"/>
      <c r="N185" s="63"/>
      <c r="O185" s="63"/>
      <c r="P185" s="63"/>
      <c r="Q185" s="63"/>
      <c r="R185" s="63"/>
      <c r="S185" s="63">
        <v>1</v>
      </c>
      <c r="T185" s="63"/>
    </row>
    <row r="186" spans="1:20">
      <c r="A186">
        <f>RANK(D186,$D$7:$D$368,0)</f>
        <v>178</v>
      </c>
      <c r="B186" t="s">
        <v>376</v>
      </c>
      <c r="C186" t="s">
        <v>10</v>
      </c>
      <c r="D186" s="52">
        <f>SUM(E186:L186)</f>
        <v>0</v>
      </c>
      <c r="E186" s="52" t="str">
        <f>IFERROR(VLOOKUP(Mixed[[#This Row],[TS ZH Mi 26.03.23 Rang]],$X$7:$Y$102,2,0)*E$5,"")</f>
        <v/>
      </c>
      <c r="F186" s="52" t="str">
        <f>IFERROR(VLOOKUP(Mixed[[#This Row],[TS ES Mi 10.06.23 Rang]],$X$7:$Y$102,2,0)*F$5,"")</f>
        <v/>
      </c>
      <c r="G186" s="52" t="str">
        <f>IFERROR(VLOOKUP(Mixed[[#This Row],[TS BE Mi A 17.06.23 R]],$X$7:$Y$102,2,0)*G$5,"")</f>
        <v/>
      </c>
      <c r="H186" s="52" t="str">
        <f>IFERROR(VLOOKUP(Mixed[[#This Row],[TS BE Mi B 17.06.23 R]],$X$7:$Y$102,2,0)*H$5,"")</f>
        <v/>
      </c>
      <c r="I186" s="52" t="str">
        <f>IFERROR(VLOOKUP(Mixed[[#This Row],[TS BA Mi 13.08.23]],$X$7:$Y$102,2,0)*I$5,"")</f>
        <v/>
      </c>
      <c r="J186" s="52" t="str">
        <f>IFERROR(VLOOKUP(Mixed[[#This Row],[SM LT Mi 3.9.23 R]],$X$7:$Y$102,2,0)*J$5,"")</f>
        <v/>
      </c>
      <c r="K186" s="52" t="str">
        <f>IFERROR(VLOOKUP(Mixed[[#This Row],[SM LT Mi 3.9.23 R]],$X$7:$Y$102,2,0)*K$5,"")</f>
        <v/>
      </c>
      <c r="L186" s="52" t="str">
        <f>IFERROR(VLOOKUP(Mixed[[#This Row],[TS SH Mi 14.1.24 R]],$X$7:$Y$102,2,0)*L$5,"")</f>
        <v/>
      </c>
      <c r="M186" s="63"/>
      <c r="N186" s="63"/>
      <c r="O186" s="63"/>
      <c r="P186" s="63"/>
      <c r="Q186" s="63"/>
      <c r="R186" s="63"/>
      <c r="S186" s="63">
        <v>3</v>
      </c>
      <c r="T186" s="63"/>
    </row>
    <row r="187" spans="1:20">
      <c r="A187">
        <f>RANK(D187,$D$7:$D$368,0)</f>
        <v>178</v>
      </c>
      <c r="B187" t="s">
        <v>1000</v>
      </c>
      <c r="C187" t="s">
        <v>10</v>
      </c>
      <c r="D187" s="52">
        <f>SUM(E187:L187)</f>
        <v>0</v>
      </c>
      <c r="E187" s="52" t="str">
        <f>IFERROR(VLOOKUP(Mixed[[#This Row],[TS ZH Mi 26.03.23 Rang]],$X$7:$Y$102,2,0)*E$5,"")</f>
        <v/>
      </c>
      <c r="F187" s="52" t="str">
        <f>IFERROR(VLOOKUP(Mixed[[#This Row],[TS ES Mi 10.06.23 Rang]],$X$7:$Y$102,2,0)*F$5,"")</f>
        <v/>
      </c>
      <c r="G187" s="52" t="str">
        <f>IFERROR(VLOOKUP(Mixed[[#This Row],[TS BE Mi A 17.06.23 R]],$X$7:$Y$102,2,0)*G$5,"")</f>
        <v/>
      </c>
      <c r="H187" s="52" t="str">
        <f>IFERROR(VLOOKUP(Mixed[[#This Row],[TS BE Mi B 17.06.23 R]],$X$7:$Y$102,2,0)*H$5,"")</f>
        <v/>
      </c>
      <c r="I187" s="52" t="str">
        <f>IFERROR(VLOOKUP(Mixed[[#This Row],[TS BA Mi 13.08.23]],$X$7:$Y$102,2,0)*I$5,"")</f>
        <v/>
      </c>
      <c r="J187" s="52" t="str">
        <f>IFERROR(VLOOKUP(Mixed[[#This Row],[SM LT Mi 3.9.23 R]],$X$7:$Y$102,2,0)*J$5,"")</f>
        <v/>
      </c>
      <c r="K187" s="52" t="str">
        <f>IFERROR(VLOOKUP(Mixed[[#This Row],[SM LT Mi 3.9.23 R]],$X$7:$Y$102,2,0)*K$5,"")</f>
        <v/>
      </c>
      <c r="L187" s="52" t="str">
        <f>IFERROR(VLOOKUP(Mixed[[#This Row],[TS SH Mi 14.1.24 R]],$X$7:$Y$102,2,0)*L$5,"")</f>
        <v/>
      </c>
      <c r="M187" s="63"/>
      <c r="N187" s="63"/>
      <c r="O187" s="63"/>
      <c r="P187" s="63"/>
      <c r="Q187" s="63"/>
      <c r="R187" s="63"/>
      <c r="S187" s="63">
        <v>5</v>
      </c>
      <c r="T187" s="63"/>
    </row>
    <row r="188" spans="1:20">
      <c r="A188">
        <f>RANK(D188,$D$7:$D$368,0)</f>
        <v>178</v>
      </c>
      <c r="B188" t="s">
        <v>1001</v>
      </c>
      <c r="C188" t="s">
        <v>10</v>
      </c>
      <c r="D188" s="52">
        <f>SUM(E188:L188)</f>
        <v>0</v>
      </c>
      <c r="E188" s="52" t="str">
        <f>IFERROR(VLOOKUP(Mixed[[#This Row],[TS ZH Mi 26.03.23 Rang]],$X$7:$Y$102,2,0)*E$5,"")</f>
        <v/>
      </c>
      <c r="F188" s="52" t="str">
        <f>IFERROR(VLOOKUP(Mixed[[#This Row],[TS ES Mi 10.06.23 Rang]],$X$7:$Y$102,2,0)*F$5,"")</f>
        <v/>
      </c>
      <c r="G188" s="52" t="str">
        <f>IFERROR(VLOOKUP(Mixed[[#This Row],[TS BE Mi A 17.06.23 R]],$X$7:$Y$102,2,0)*G$5,"")</f>
        <v/>
      </c>
      <c r="H188" s="52" t="str">
        <f>IFERROR(VLOOKUP(Mixed[[#This Row],[TS BE Mi B 17.06.23 R]],$X$7:$Y$102,2,0)*H$5,"")</f>
        <v/>
      </c>
      <c r="I188" s="52" t="str">
        <f>IFERROR(VLOOKUP(Mixed[[#This Row],[TS BA Mi 13.08.23]],$X$7:$Y$102,2,0)*I$5,"")</f>
        <v/>
      </c>
      <c r="J188" s="52" t="str">
        <f>IFERROR(VLOOKUP(Mixed[[#This Row],[SM LT Mi 3.9.23 R]],$X$7:$Y$102,2,0)*J$5,"")</f>
        <v/>
      </c>
      <c r="K188" s="52" t="str">
        <f>IFERROR(VLOOKUP(Mixed[[#This Row],[SM LT Mi 3.9.23 R]],$X$7:$Y$102,2,0)*K$5,"")</f>
        <v/>
      </c>
      <c r="L188" s="52" t="str">
        <f>IFERROR(VLOOKUP(Mixed[[#This Row],[TS SH Mi 14.1.24 R]],$X$7:$Y$102,2,0)*L$5,"")</f>
        <v/>
      </c>
      <c r="M188" s="63"/>
      <c r="N188" s="63"/>
      <c r="O188" s="63"/>
      <c r="P188" s="63"/>
      <c r="Q188" s="63"/>
      <c r="R188" s="63"/>
      <c r="S188" s="63">
        <v>8</v>
      </c>
      <c r="T188" s="63"/>
    </row>
    <row r="189" spans="1:20">
      <c r="A189">
        <f>RANK(D189,$D$7:$D$368,0)</f>
        <v>178</v>
      </c>
      <c r="B189" t="s">
        <v>945</v>
      </c>
      <c r="C189" t="s">
        <v>10</v>
      </c>
      <c r="D189" s="52">
        <f>SUM(E189:L189)</f>
        <v>0</v>
      </c>
      <c r="E189" s="52" t="str">
        <f>IFERROR(VLOOKUP(Mixed[[#This Row],[TS ZH Mi 26.03.23 Rang]],$X$7:$Y$102,2,0)*E$5,"")</f>
        <v/>
      </c>
      <c r="F189" s="52" t="str">
        <f>IFERROR(VLOOKUP(Mixed[[#This Row],[TS ES Mi 10.06.23 Rang]],$X$7:$Y$102,2,0)*F$5,"")</f>
        <v/>
      </c>
      <c r="G189" s="52" t="str">
        <f>IFERROR(VLOOKUP(Mixed[[#This Row],[TS BE Mi A 17.06.23 R]],$X$7:$Y$102,2,0)*G$5,"")</f>
        <v/>
      </c>
      <c r="H189" s="52" t="str">
        <f>IFERROR(VLOOKUP(Mixed[[#This Row],[TS BE Mi B 17.06.23 R]],$X$7:$Y$102,2,0)*H$5,"")</f>
        <v/>
      </c>
      <c r="I189" s="52" t="str">
        <f>IFERROR(VLOOKUP(Mixed[[#This Row],[TS BA Mi 13.08.23]],$X$7:$Y$102,2,0)*I$5,"")</f>
        <v/>
      </c>
      <c r="J189" s="52" t="str">
        <f>IFERROR(VLOOKUP(Mixed[[#This Row],[SM LT Mi 3.9.23 R]],$X$7:$Y$102,2,0)*J$5,"")</f>
        <v/>
      </c>
      <c r="K189" s="52" t="str">
        <f>IFERROR(VLOOKUP(Mixed[[#This Row],[SM LT Mi 3.9.23 R]],$X$7:$Y$102,2,0)*K$5,"")</f>
        <v/>
      </c>
      <c r="L189" s="52" t="str">
        <f>IFERROR(VLOOKUP(Mixed[[#This Row],[TS SH Mi 14.1.24 R]],$X$7:$Y$102,2,0)*L$5,"")</f>
        <v/>
      </c>
      <c r="M189" s="63"/>
      <c r="N189" s="63"/>
      <c r="O189" s="63"/>
      <c r="P189" s="63"/>
      <c r="Q189" s="63"/>
      <c r="R189" s="63"/>
      <c r="S189" s="63">
        <v>8</v>
      </c>
      <c r="T189" s="63"/>
    </row>
    <row r="190" spans="1:20">
      <c r="A190">
        <f>RANK(D190,$D$7:$D$368,0)</f>
        <v>178</v>
      </c>
      <c r="B190" t="s">
        <v>1002</v>
      </c>
      <c r="C190" t="s">
        <v>10</v>
      </c>
      <c r="D190" s="52">
        <f>SUM(E190:L190)</f>
        <v>0</v>
      </c>
      <c r="E190" s="52" t="str">
        <f>IFERROR(VLOOKUP(Mixed[[#This Row],[TS ZH Mi 26.03.23 Rang]],$X$7:$Y$102,2,0)*E$5,"")</f>
        <v/>
      </c>
      <c r="F190" s="52" t="str">
        <f>IFERROR(VLOOKUP(Mixed[[#This Row],[TS ES Mi 10.06.23 Rang]],$X$7:$Y$102,2,0)*F$5,"")</f>
        <v/>
      </c>
      <c r="G190" s="52" t="str">
        <f>IFERROR(VLOOKUP(Mixed[[#This Row],[TS BE Mi A 17.06.23 R]],$X$7:$Y$102,2,0)*G$5,"")</f>
        <v/>
      </c>
      <c r="H190" s="52" t="str">
        <f>IFERROR(VLOOKUP(Mixed[[#This Row],[TS BE Mi B 17.06.23 R]],$X$7:$Y$102,2,0)*H$5,"")</f>
        <v/>
      </c>
      <c r="I190" s="52" t="str">
        <f>IFERROR(VLOOKUP(Mixed[[#This Row],[TS BA Mi 13.08.23]],$X$7:$Y$102,2,0)*I$5,"")</f>
        <v/>
      </c>
      <c r="J190" s="52" t="str">
        <f>IFERROR(VLOOKUP(Mixed[[#This Row],[SM LT Mi 3.9.23 R]],$X$7:$Y$102,2,0)*J$5,"")</f>
        <v/>
      </c>
      <c r="K190" s="52" t="str">
        <f>IFERROR(VLOOKUP(Mixed[[#This Row],[SM LT Mi 3.9.23 R]],$X$7:$Y$102,2,0)*K$5,"")</f>
        <v/>
      </c>
      <c r="L190" s="52" t="str">
        <f>IFERROR(VLOOKUP(Mixed[[#This Row],[TS SH Mi 14.1.24 R]],$X$7:$Y$102,2,0)*L$5,"")</f>
        <v/>
      </c>
      <c r="M190" s="63"/>
      <c r="N190" s="63"/>
      <c r="O190" s="63"/>
      <c r="P190" s="63"/>
      <c r="Q190" s="63"/>
      <c r="R190" s="63"/>
      <c r="S190" s="63">
        <v>9</v>
      </c>
      <c r="T190" s="63"/>
    </row>
    <row r="191" spans="1:20">
      <c r="A191">
        <f>RANK(D191,$D$7:$D$368,0)</f>
        <v>178</v>
      </c>
      <c r="B191" t="s">
        <v>83</v>
      </c>
      <c r="C191" s="1" t="s">
        <v>9</v>
      </c>
      <c r="D191" s="52">
        <f>SUM(E191:L191)</f>
        <v>0</v>
      </c>
      <c r="E191" s="52" t="str">
        <f>IFERROR(VLOOKUP(Mixed[[#This Row],[TS ZH Mi 26.03.23 Rang]],$X$7:$Y$102,2,0)*E$5,"")</f>
        <v/>
      </c>
      <c r="F191" s="52" t="str">
        <f>IFERROR(VLOOKUP(Mixed[[#This Row],[TS ES Mi 10.06.23 Rang]],$X$7:$Y$102,2,0)*F$5,"")</f>
        <v/>
      </c>
      <c r="G191" s="52" t="str">
        <f>IFERROR(VLOOKUP(Mixed[[#This Row],[TS BE Mi A 17.06.23 R]],$X$7:$Y$102,2,0)*G$5,"")</f>
        <v/>
      </c>
      <c r="H191" s="52" t="str">
        <f>IFERROR(VLOOKUP(Mixed[[#This Row],[TS BE Mi B 17.06.23 R]],$X$7:$Y$102,2,0)*H$5,"")</f>
        <v/>
      </c>
      <c r="I191" s="52" t="str">
        <f>IFERROR(VLOOKUP(Mixed[[#This Row],[TS BA Mi 13.08.23]],$X$7:$Y$102,2,0)*I$5,"")</f>
        <v/>
      </c>
      <c r="J191" s="52" t="str">
        <f>IFERROR(VLOOKUP(Mixed[[#This Row],[SM LT Mi 3.9.23 R]],$X$7:$Y$102,2,0)*J$5,"")</f>
        <v/>
      </c>
      <c r="K191" s="52" t="str">
        <f>IFERROR(VLOOKUP(Mixed[[#This Row],[SM LT Mi 3.9.23 R]],$X$7:$Y$102,2,0)*K$5,"")</f>
        <v/>
      </c>
      <c r="L191" s="52" t="str">
        <f>IFERROR(VLOOKUP(Mixed[[#This Row],[TS SH Mi 14.1.24 R]],$X$7:$Y$102,2,0)*L$5,"")</f>
        <v/>
      </c>
      <c r="M191" s="63"/>
      <c r="N191" s="63"/>
      <c r="O191" s="63"/>
      <c r="P191" s="63"/>
      <c r="Q191" s="63"/>
      <c r="R191" s="63"/>
      <c r="S191" s="63">
        <v>9</v>
      </c>
      <c r="T191" s="63"/>
    </row>
    <row r="192" spans="1:20">
      <c r="A192">
        <f>RANK(D192,$D$7:$D$368,0)</f>
        <v>178</v>
      </c>
      <c r="B192" t="s">
        <v>1003</v>
      </c>
      <c r="C192" t="s">
        <v>10</v>
      </c>
      <c r="D192" s="52">
        <f>SUM(E192:L192)</f>
        <v>0</v>
      </c>
      <c r="E192" s="52" t="str">
        <f>IFERROR(VLOOKUP(Mixed[[#This Row],[TS ZH Mi 26.03.23 Rang]],$X$7:$Y$102,2,0)*E$5,"")</f>
        <v/>
      </c>
      <c r="F192" s="52" t="str">
        <f>IFERROR(VLOOKUP(Mixed[[#This Row],[TS ES Mi 10.06.23 Rang]],$X$7:$Y$102,2,0)*F$5,"")</f>
        <v/>
      </c>
      <c r="G192" s="52" t="str">
        <f>IFERROR(VLOOKUP(Mixed[[#This Row],[TS BE Mi A 17.06.23 R]],$X$7:$Y$102,2,0)*G$5,"")</f>
        <v/>
      </c>
      <c r="H192" s="52" t="str">
        <f>IFERROR(VLOOKUP(Mixed[[#This Row],[TS BE Mi B 17.06.23 R]],$X$7:$Y$102,2,0)*H$5,"")</f>
        <v/>
      </c>
      <c r="I192" s="52" t="str">
        <f>IFERROR(VLOOKUP(Mixed[[#This Row],[TS BA Mi 13.08.23]],$X$7:$Y$102,2,0)*I$5,"")</f>
        <v/>
      </c>
      <c r="J192" s="52" t="str">
        <f>IFERROR(VLOOKUP(Mixed[[#This Row],[SM LT Mi 3.9.23 R]],$X$7:$Y$102,2,0)*J$5,"")</f>
        <v/>
      </c>
      <c r="K192" s="52" t="str">
        <f>IFERROR(VLOOKUP(Mixed[[#This Row],[SM LT Mi 3.9.23 R]],$X$7:$Y$102,2,0)*K$5,"")</f>
        <v/>
      </c>
      <c r="L192" s="52" t="str">
        <f>IFERROR(VLOOKUP(Mixed[[#This Row],[TS SH Mi 14.1.24 R]],$X$7:$Y$102,2,0)*L$5,"")</f>
        <v/>
      </c>
      <c r="M192" s="63"/>
      <c r="N192" s="63"/>
      <c r="O192" s="63"/>
      <c r="P192" s="63"/>
      <c r="Q192" s="63"/>
      <c r="R192" s="63"/>
      <c r="S192" s="63">
        <v>10</v>
      </c>
      <c r="T192" s="63"/>
    </row>
    <row r="193" spans="1:20">
      <c r="A193">
        <f>RANK(D193,$D$7:$D$368,0)</f>
        <v>178</v>
      </c>
      <c r="B193" t="s">
        <v>1004</v>
      </c>
      <c r="C193" t="s">
        <v>10</v>
      </c>
      <c r="D193" s="52">
        <f>SUM(E193:L193)</f>
        <v>0</v>
      </c>
      <c r="E193" s="52" t="str">
        <f>IFERROR(VLOOKUP(Mixed[[#This Row],[TS ZH Mi 26.03.23 Rang]],$X$7:$Y$102,2,0)*E$5,"")</f>
        <v/>
      </c>
      <c r="F193" s="52" t="str">
        <f>IFERROR(VLOOKUP(Mixed[[#This Row],[TS ES Mi 10.06.23 Rang]],$X$7:$Y$102,2,0)*F$5,"")</f>
        <v/>
      </c>
      <c r="G193" s="52" t="str">
        <f>IFERROR(VLOOKUP(Mixed[[#This Row],[TS BE Mi A 17.06.23 R]],$X$7:$Y$102,2,0)*G$5,"")</f>
        <v/>
      </c>
      <c r="H193" s="52" t="str">
        <f>IFERROR(VLOOKUP(Mixed[[#This Row],[TS BE Mi B 17.06.23 R]],$X$7:$Y$102,2,0)*H$5,"")</f>
        <v/>
      </c>
      <c r="I193" s="52" t="str">
        <f>IFERROR(VLOOKUP(Mixed[[#This Row],[TS BA Mi 13.08.23]],$X$7:$Y$102,2,0)*I$5,"")</f>
        <v/>
      </c>
      <c r="J193" s="52" t="str">
        <f>IFERROR(VLOOKUP(Mixed[[#This Row],[SM LT Mi 3.9.23 R]],$X$7:$Y$102,2,0)*J$5,"")</f>
        <v/>
      </c>
      <c r="K193" s="52" t="str">
        <f>IFERROR(VLOOKUP(Mixed[[#This Row],[SM LT Mi 3.9.23 R]],$X$7:$Y$102,2,0)*K$5,"")</f>
        <v/>
      </c>
      <c r="L193" s="52" t="str">
        <f>IFERROR(VLOOKUP(Mixed[[#This Row],[TS SH Mi 14.1.24 R]],$X$7:$Y$102,2,0)*L$5,"")</f>
        <v/>
      </c>
      <c r="M193" s="63"/>
      <c r="N193" s="63"/>
      <c r="O193" s="63"/>
      <c r="P193" s="63"/>
      <c r="Q193" s="63"/>
      <c r="R193" s="63"/>
      <c r="S193" s="63">
        <v>11</v>
      </c>
      <c r="T193" s="63"/>
    </row>
    <row r="194" spans="1:20">
      <c r="A194">
        <f>RANK(D194,$D$7:$D$368,0)</f>
        <v>178</v>
      </c>
      <c r="B194" t="s">
        <v>784</v>
      </c>
      <c r="C194" t="s">
        <v>10</v>
      </c>
      <c r="D194" s="52">
        <f>SUM(E194:L194)</f>
        <v>0</v>
      </c>
      <c r="E194" s="52" t="str">
        <f>IFERROR(VLOOKUP(Mixed[[#This Row],[TS ZH Mi 26.03.23 Rang]],$X$7:$Y$102,2,0)*E$5,"")</f>
        <v/>
      </c>
      <c r="F194" s="52" t="str">
        <f>IFERROR(VLOOKUP(Mixed[[#This Row],[TS ES Mi 10.06.23 Rang]],$X$7:$Y$102,2,0)*F$5,"")</f>
        <v/>
      </c>
      <c r="G194" s="52" t="str">
        <f>IFERROR(VLOOKUP(Mixed[[#This Row],[TS BE Mi A 17.06.23 R]],$X$7:$Y$102,2,0)*G$5,"")</f>
        <v/>
      </c>
      <c r="H194" s="52" t="str">
        <f>IFERROR(VLOOKUP(Mixed[[#This Row],[TS BE Mi B 17.06.23 R]],$X$7:$Y$102,2,0)*H$5,"")</f>
        <v/>
      </c>
      <c r="I194" s="52" t="str">
        <f>IFERROR(VLOOKUP(Mixed[[#This Row],[TS BA Mi 13.08.23]],$X$7:$Y$102,2,0)*I$5,"")</f>
        <v/>
      </c>
      <c r="J194" s="52" t="str">
        <f>IFERROR(VLOOKUP(Mixed[[#This Row],[SM LT Mi 3.9.23 R]],$X$7:$Y$102,2,0)*J$5,"")</f>
        <v/>
      </c>
      <c r="K194" s="52" t="str">
        <f>IFERROR(VLOOKUP(Mixed[[#This Row],[SM LT Mi 3.9.23 R]],$X$7:$Y$102,2,0)*K$5,"")</f>
        <v/>
      </c>
      <c r="L194" s="52" t="str">
        <f>IFERROR(VLOOKUP(Mixed[[#This Row],[TS SH Mi 14.1.24 R]],$X$7:$Y$102,2,0)*L$5,"")</f>
        <v/>
      </c>
      <c r="M194" s="63"/>
      <c r="N194" s="63"/>
      <c r="O194" s="63"/>
      <c r="P194" s="63"/>
      <c r="Q194" s="63"/>
      <c r="R194" s="63"/>
      <c r="S194" s="63">
        <v>11</v>
      </c>
      <c r="T194" s="63"/>
    </row>
    <row r="195" spans="1:20">
      <c r="A195">
        <f>RANK(D195,$D$7:$D$368,0)</f>
        <v>178</v>
      </c>
      <c r="B195" t="s">
        <v>961</v>
      </c>
      <c r="C195" t="s">
        <v>10</v>
      </c>
      <c r="D195" s="52">
        <f>SUM(E195:L195)</f>
        <v>0</v>
      </c>
      <c r="E195" s="52" t="str">
        <f>IFERROR(VLOOKUP(Mixed[[#This Row],[TS ZH Mi 26.03.23 Rang]],$X$7:$Y$102,2,0)*E$5,"")</f>
        <v/>
      </c>
      <c r="F195" s="52" t="str">
        <f>IFERROR(VLOOKUP(Mixed[[#This Row],[TS ES Mi 10.06.23 Rang]],$X$7:$Y$102,2,0)*F$5,"")</f>
        <v/>
      </c>
      <c r="G195" s="52" t="str">
        <f>IFERROR(VLOOKUP(Mixed[[#This Row],[TS BE Mi A 17.06.23 R]],$X$7:$Y$102,2,0)*G$5,"")</f>
        <v/>
      </c>
      <c r="H195" s="52" t="str">
        <f>IFERROR(VLOOKUP(Mixed[[#This Row],[TS BE Mi B 17.06.23 R]],$X$7:$Y$102,2,0)*H$5,"")</f>
        <v/>
      </c>
      <c r="I195" s="52" t="str">
        <f>IFERROR(VLOOKUP(Mixed[[#This Row],[TS BA Mi 13.08.23]],$X$7:$Y$102,2,0)*I$5,"")</f>
        <v/>
      </c>
      <c r="J195" s="52" t="str">
        <f>IFERROR(VLOOKUP(Mixed[[#This Row],[SM LT Mi 3.9.23 R]],$X$7:$Y$102,2,0)*J$5,"")</f>
        <v/>
      </c>
      <c r="K195" s="52" t="str">
        <f>IFERROR(VLOOKUP(Mixed[[#This Row],[SM LT Mi 3.9.23 R]],$X$7:$Y$102,2,0)*K$5,"")</f>
        <v/>
      </c>
      <c r="L195" s="52" t="str">
        <f>IFERROR(VLOOKUP(Mixed[[#This Row],[TS SH Mi 14.1.24 R]],$X$7:$Y$102,2,0)*L$5,"")</f>
        <v/>
      </c>
      <c r="M195" s="63"/>
      <c r="N195" s="63"/>
      <c r="O195" s="63"/>
      <c r="P195" s="63"/>
      <c r="Q195" s="63"/>
      <c r="R195" s="63"/>
      <c r="S195" s="63">
        <v>12</v>
      </c>
      <c r="T195" s="63"/>
    </row>
    <row r="196" spans="1:20">
      <c r="A196">
        <f>RANK(D196,$D$7:$D$368,0)</f>
        <v>178</v>
      </c>
      <c r="B196" t="s">
        <v>1005</v>
      </c>
      <c r="C196" t="s">
        <v>10</v>
      </c>
      <c r="D196" s="52">
        <f>SUM(E196:L196)</f>
        <v>0</v>
      </c>
      <c r="E196" s="52" t="str">
        <f>IFERROR(VLOOKUP(Mixed[[#This Row],[TS ZH Mi 26.03.23 Rang]],$X$7:$Y$102,2,0)*E$5,"")</f>
        <v/>
      </c>
      <c r="F196" s="52" t="str">
        <f>IFERROR(VLOOKUP(Mixed[[#This Row],[TS ES Mi 10.06.23 Rang]],$X$7:$Y$102,2,0)*F$5,"")</f>
        <v/>
      </c>
      <c r="G196" s="52" t="str">
        <f>IFERROR(VLOOKUP(Mixed[[#This Row],[TS BE Mi A 17.06.23 R]],$X$7:$Y$102,2,0)*G$5,"")</f>
        <v/>
      </c>
      <c r="H196" s="52" t="str">
        <f>IFERROR(VLOOKUP(Mixed[[#This Row],[TS BE Mi B 17.06.23 R]],$X$7:$Y$102,2,0)*H$5,"")</f>
        <v/>
      </c>
      <c r="I196" s="52" t="str">
        <f>IFERROR(VLOOKUP(Mixed[[#This Row],[TS BA Mi 13.08.23]],$X$7:$Y$102,2,0)*I$5,"")</f>
        <v/>
      </c>
      <c r="J196" s="52" t="str">
        <f>IFERROR(VLOOKUP(Mixed[[#This Row],[SM LT Mi 3.9.23 R]],$X$7:$Y$102,2,0)*J$5,"")</f>
        <v/>
      </c>
      <c r="K196" s="52" t="str">
        <f>IFERROR(VLOOKUP(Mixed[[#This Row],[SM LT Mi 3.9.23 R]],$X$7:$Y$102,2,0)*K$5,"")</f>
        <v/>
      </c>
      <c r="L196" s="52" t="str">
        <f>IFERROR(VLOOKUP(Mixed[[#This Row],[TS SH Mi 14.1.24 R]],$X$7:$Y$102,2,0)*L$5,"")</f>
        <v/>
      </c>
      <c r="M196" s="63"/>
      <c r="N196" s="63"/>
      <c r="O196" s="63"/>
      <c r="P196" s="63"/>
      <c r="Q196" s="63"/>
      <c r="R196" s="63"/>
      <c r="S196" s="63">
        <v>12</v>
      </c>
      <c r="T196" s="63"/>
    </row>
    <row r="197" spans="1:20">
      <c r="A197">
        <f>RANK(D197,$D$7:$D$368,0)</f>
        <v>178</v>
      </c>
      <c r="B197" t="s">
        <v>198</v>
      </c>
      <c r="C197" t="s">
        <v>12</v>
      </c>
      <c r="D197" s="52">
        <f>SUM(E197:L197)</f>
        <v>0</v>
      </c>
      <c r="E197" s="52" t="str">
        <f>IFERROR(VLOOKUP(Mixed[[#This Row],[TS ZH Mi 26.03.23 Rang]],$X$7:$Y$102,2,0)*E$5,"")</f>
        <v/>
      </c>
      <c r="F197" s="52" t="str">
        <f>IFERROR(VLOOKUP(Mixed[[#This Row],[TS ES Mi 10.06.23 Rang]],$X$7:$Y$102,2,0)*F$5,"")</f>
        <v/>
      </c>
      <c r="G197" s="52" t="str">
        <f>IFERROR(VLOOKUP(Mixed[[#This Row],[TS BE Mi A 17.06.23 R]],$X$7:$Y$102,2,0)*G$5,"")</f>
        <v/>
      </c>
      <c r="H197" s="52" t="str">
        <f>IFERROR(VLOOKUP(Mixed[[#This Row],[TS BE Mi B 17.06.23 R]],$X$7:$Y$102,2,0)*H$5,"")</f>
        <v/>
      </c>
      <c r="I197" s="52" t="str">
        <f>IFERROR(VLOOKUP(Mixed[[#This Row],[TS BA Mi 13.08.23]],$X$7:$Y$102,2,0)*I$5,"")</f>
        <v/>
      </c>
      <c r="J197" s="52" t="str">
        <f>IFERROR(VLOOKUP(Mixed[[#This Row],[SM LT Mi 3.9.23 R]],$X$7:$Y$102,2,0)*J$5,"")</f>
        <v/>
      </c>
      <c r="K197" s="52" t="str">
        <f>IFERROR(VLOOKUP(Mixed[[#This Row],[SM LT Mi 3.9.23 R]],$X$7:$Y$102,2,0)*K$5,"")</f>
        <v/>
      </c>
      <c r="L197" s="52" t="str">
        <f>IFERROR(VLOOKUP(Mixed[[#This Row],[TS SH Mi 14.1.24 R]],$X$7:$Y$102,2,0)*L$5,"")</f>
        <v/>
      </c>
      <c r="M197" s="63"/>
      <c r="N197" s="63"/>
      <c r="O197" s="63"/>
      <c r="P197" s="63"/>
      <c r="Q197" s="63"/>
      <c r="R197" s="63"/>
      <c r="S197" s="63"/>
      <c r="T197" s="63"/>
    </row>
    <row r="198" spans="1:20">
      <c r="A198">
        <f>RANK(D198,$D$7:$D$368,0)</f>
        <v>178</v>
      </c>
      <c r="B198" t="s">
        <v>660</v>
      </c>
      <c r="C198" t="s">
        <v>12</v>
      </c>
      <c r="D198" s="52">
        <f>SUM(E198:L198)</f>
        <v>0</v>
      </c>
      <c r="E198" s="52" t="str">
        <f>IFERROR(VLOOKUP(Mixed[[#This Row],[TS ZH Mi 26.03.23 Rang]],$X$7:$Y$102,2,0)*E$5,"")</f>
        <v/>
      </c>
      <c r="F198" s="52" t="str">
        <f>IFERROR(VLOOKUP(Mixed[[#This Row],[TS ES Mi 10.06.23 Rang]],$X$7:$Y$102,2,0)*F$5,"")</f>
        <v/>
      </c>
      <c r="G198" s="52" t="str">
        <f>IFERROR(VLOOKUP(Mixed[[#This Row],[TS BE Mi A 17.06.23 R]],$X$7:$Y$102,2,0)*G$5,"")</f>
        <v/>
      </c>
      <c r="H198" s="52" t="str">
        <f>IFERROR(VLOOKUP(Mixed[[#This Row],[TS BE Mi B 17.06.23 R]],$X$7:$Y$102,2,0)*H$5,"")</f>
        <v/>
      </c>
      <c r="I198" s="52" t="str">
        <f>IFERROR(VLOOKUP(Mixed[[#This Row],[TS BA Mi 13.08.23]],$X$7:$Y$102,2,0)*I$5,"")</f>
        <v/>
      </c>
      <c r="J198" s="52" t="str">
        <f>IFERROR(VLOOKUP(Mixed[[#This Row],[SM LT Mi 3.9.23 R]],$X$7:$Y$102,2,0)*J$5,"")</f>
        <v/>
      </c>
      <c r="K198" s="52" t="str">
        <f>IFERROR(VLOOKUP(Mixed[[#This Row],[SM LT Mi 3.9.23 R]],$X$7:$Y$102,2,0)*K$5,"")</f>
        <v/>
      </c>
      <c r="L198" s="52" t="str">
        <f>IFERROR(VLOOKUP(Mixed[[#This Row],[TS SH Mi 14.1.24 R]],$X$7:$Y$102,2,0)*L$5,"")</f>
        <v/>
      </c>
      <c r="M198" s="63"/>
      <c r="N198" s="63"/>
      <c r="O198" s="63"/>
      <c r="P198" s="63"/>
      <c r="Q198" s="63"/>
      <c r="R198" s="63"/>
      <c r="S198" s="63"/>
      <c r="T198" s="63"/>
    </row>
    <row r="199" spans="1:20">
      <c r="A199">
        <f>RANK(D199,$D$7:$D$368,0)</f>
        <v>178</v>
      </c>
      <c r="B199" t="s">
        <v>733</v>
      </c>
      <c r="C199" t="s">
        <v>12</v>
      </c>
      <c r="D199" s="52">
        <f>SUM(E199:L199)</f>
        <v>0</v>
      </c>
      <c r="E199" s="52" t="str">
        <f>IFERROR(VLOOKUP(Mixed[[#This Row],[TS ZH Mi 26.03.23 Rang]],$X$7:$Y$102,2,0)*E$5,"")</f>
        <v/>
      </c>
      <c r="F199" s="52" t="str">
        <f>IFERROR(VLOOKUP(Mixed[[#This Row],[TS ES Mi 10.06.23 Rang]],$X$7:$Y$102,2,0)*F$5,"")</f>
        <v/>
      </c>
      <c r="G199" s="52" t="str">
        <f>IFERROR(VLOOKUP(Mixed[[#This Row],[TS BE Mi A 17.06.23 R]],$X$7:$Y$102,2,0)*G$5,"")</f>
        <v/>
      </c>
      <c r="H199" s="52" t="str">
        <f>IFERROR(VLOOKUP(Mixed[[#This Row],[TS BE Mi B 17.06.23 R]],$X$7:$Y$102,2,0)*H$5,"")</f>
        <v/>
      </c>
      <c r="I199" s="52" t="str">
        <f>IFERROR(VLOOKUP(Mixed[[#This Row],[TS BA Mi 13.08.23]],$X$7:$Y$102,2,0)*I$5,"")</f>
        <v/>
      </c>
      <c r="J199" s="52" t="str">
        <f>IFERROR(VLOOKUP(Mixed[[#This Row],[SM LT Mi 3.9.23 R]],$X$7:$Y$102,2,0)*J$5,"")</f>
        <v/>
      </c>
      <c r="K199" s="52" t="str">
        <f>IFERROR(VLOOKUP(Mixed[[#This Row],[SM LT Mi 3.9.23 R]],$X$7:$Y$102,2,0)*K$5,"")</f>
        <v/>
      </c>
      <c r="L199" s="52" t="str">
        <f>IFERROR(VLOOKUP(Mixed[[#This Row],[TS SH Mi 14.1.24 R]],$X$7:$Y$102,2,0)*L$5,"")</f>
        <v/>
      </c>
      <c r="M199" s="63"/>
      <c r="N199" s="63"/>
      <c r="O199" s="63"/>
      <c r="P199" s="63"/>
      <c r="Q199" s="63"/>
      <c r="R199" s="63"/>
      <c r="S199" s="63"/>
      <c r="T199" s="63"/>
    </row>
    <row r="200" spans="1:20">
      <c r="A200">
        <f>RANK(D200,$D$7:$D$368,0)</f>
        <v>178</v>
      </c>
      <c r="B200" t="s">
        <v>506</v>
      </c>
      <c r="C200" t="s">
        <v>12</v>
      </c>
      <c r="D200" s="52">
        <f>SUM(E200:L200)</f>
        <v>0</v>
      </c>
      <c r="E200" s="52" t="str">
        <f>IFERROR(VLOOKUP(Mixed[[#This Row],[TS ZH Mi 26.03.23 Rang]],$X$7:$Y$102,2,0)*E$5,"")</f>
        <v/>
      </c>
      <c r="F200" s="52" t="str">
        <f>IFERROR(VLOOKUP(Mixed[[#This Row],[TS ES Mi 10.06.23 Rang]],$X$7:$Y$102,2,0)*F$5,"")</f>
        <v/>
      </c>
      <c r="G200" s="52" t="str">
        <f>IFERROR(VLOOKUP(Mixed[[#This Row],[TS BE Mi A 17.06.23 R]],$X$7:$Y$102,2,0)*G$5,"")</f>
        <v/>
      </c>
      <c r="H200" s="52" t="str">
        <f>IFERROR(VLOOKUP(Mixed[[#This Row],[TS BE Mi B 17.06.23 R]],$X$7:$Y$102,2,0)*H$5,"")</f>
        <v/>
      </c>
      <c r="I200" s="52" t="str">
        <f>IFERROR(VLOOKUP(Mixed[[#This Row],[TS BA Mi 13.08.23]],$X$7:$Y$102,2,0)*I$5,"")</f>
        <v/>
      </c>
      <c r="J200" s="52" t="str">
        <f>IFERROR(VLOOKUP(Mixed[[#This Row],[SM LT Mi 3.9.23 R]],$X$7:$Y$102,2,0)*J$5,"")</f>
        <v/>
      </c>
      <c r="K200" s="52" t="str">
        <f>IFERROR(VLOOKUP(Mixed[[#This Row],[SM LT Mi 3.9.23 R]],$X$7:$Y$102,2,0)*K$5,"")</f>
        <v/>
      </c>
      <c r="L200" s="52" t="str">
        <f>IFERROR(VLOOKUP(Mixed[[#This Row],[TS SH Mi 14.1.24 R]],$X$7:$Y$102,2,0)*L$5,"")</f>
        <v/>
      </c>
      <c r="M200" s="63"/>
      <c r="N200" s="63"/>
      <c r="O200" s="63"/>
      <c r="P200" s="63"/>
      <c r="Q200" s="63"/>
      <c r="R200" s="63"/>
      <c r="S200" s="63"/>
      <c r="T200" s="63"/>
    </row>
    <row r="201" spans="1:20">
      <c r="A201">
        <f>RANK(D201,$D$7:$D$368,0)</f>
        <v>178</v>
      </c>
      <c r="B201" t="s">
        <v>742</v>
      </c>
      <c r="C201" t="s">
        <v>12</v>
      </c>
      <c r="D201" s="52">
        <f>SUM(E201:L201)</f>
        <v>0</v>
      </c>
      <c r="E201" s="52" t="str">
        <f>IFERROR(VLOOKUP(Mixed[[#This Row],[TS ZH Mi 26.03.23 Rang]],$X$7:$Y$102,2,0)*E$5,"")</f>
        <v/>
      </c>
      <c r="F201" s="52" t="str">
        <f>IFERROR(VLOOKUP(Mixed[[#This Row],[TS ES Mi 10.06.23 Rang]],$X$7:$Y$102,2,0)*F$5,"")</f>
        <v/>
      </c>
      <c r="G201" s="52" t="str">
        <f>IFERROR(VLOOKUP(Mixed[[#This Row],[TS BE Mi A 17.06.23 R]],$X$7:$Y$102,2,0)*G$5,"")</f>
        <v/>
      </c>
      <c r="H201" s="52" t="str">
        <f>IFERROR(VLOOKUP(Mixed[[#This Row],[TS BE Mi B 17.06.23 R]],$X$7:$Y$102,2,0)*H$5,"")</f>
        <v/>
      </c>
      <c r="I201" s="52" t="str">
        <f>IFERROR(VLOOKUP(Mixed[[#This Row],[TS BA Mi 13.08.23]],$X$7:$Y$102,2,0)*I$5,"")</f>
        <v/>
      </c>
      <c r="J201" s="52" t="str">
        <f>IFERROR(VLOOKUP(Mixed[[#This Row],[SM LT Mi 3.9.23 R]],$X$7:$Y$102,2,0)*J$5,"")</f>
        <v/>
      </c>
      <c r="K201" s="52" t="str">
        <f>IFERROR(VLOOKUP(Mixed[[#This Row],[SM LT Mi 3.9.23 R]],$X$7:$Y$102,2,0)*K$5,"")</f>
        <v/>
      </c>
      <c r="L201" s="52" t="str">
        <f>IFERROR(VLOOKUP(Mixed[[#This Row],[TS SH Mi 14.1.24 R]],$X$7:$Y$102,2,0)*L$5,"")</f>
        <v/>
      </c>
      <c r="M201" s="63"/>
      <c r="N201" s="63"/>
      <c r="O201" s="63"/>
      <c r="P201" s="63"/>
      <c r="Q201" s="63"/>
      <c r="R201" s="63"/>
      <c r="S201" s="63"/>
      <c r="T201" s="63"/>
    </row>
    <row r="202" spans="1:20">
      <c r="A202">
        <f>RANK(D202,$D$7:$D$368,0)</f>
        <v>178</v>
      </c>
      <c r="B202" s="7" t="s">
        <v>167</v>
      </c>
      <c r="C202" s="7" t="s">
        <v>12</v>
      </c>
      <c r="D202" s="52">
        <f>SUM(E202:L202)</f>
        <v>0</v>
      </c>
      <c r="E202" s="52" t="str">
        <f>IFERROR(VLOOKUP(Mixed[[#This Row],[TS ZH Mi 26.03.23 Rang]],$X$7:$Y$102,2,0)*E$5,"")</f>
        <v/>
      </c>
      <c r="F202" s="52" t="str">
        <f>IFERROR(VLOOKUP(Mixed[[#This Row],[TS ES Mi 10.06.23 Rang]],$X$7:$Y$102,2,0)*F$5,"")</f>
        <v/>
      </c>
      <c r="G202" s="52" t="str">
        <f>IFERROR(VLOOKUP(Mixed[[#This Row],[TS BE Mi A 17.06.23 R]],$X$7:$Y$102,2,0)*G$5,"")</f>
        <v/>
      </c>
      <c r="H202" s="52" t="str">
        <f>IFERROR(VLOOKUP(Mixed[[#This Row],[TS BE Mi B 17.06.23 R]],$X$7:$Y$102,2,0)*H$5,"")</f>
        <v/>
      </c>
      <c r="I202" s="52" t="str">
        <f>IFERROR(VLOOKUP(Mixed[[#This Row],[TS BA Mi 13.08.23]],$X$7:$Y$102,2,0)*I$5,"")</f>
        <v/>
      </c>
      <c r="J202" s="52" t="str">
        <f>IFERROR(VLOOKUP(Mixed[[#This Row],[SM LT Mi 3.9.23 R]],$X$7:$Y$102,2,0)*J$5,"")</f>
        <v/>
      </c>
      <c r="K202" s="52" t="str">
        <f>IFERROR(VLOOKUP(Mixed[[#This Row],[SM LT Mi 3.9.23 R]],$X$7:$Y$102,2,0)*K$5,"")</f>
        <v/>
      </c>
      <c r="L202" s="52" t="str">
        <f>IFERROR(VLOOKUP(Mixed[[#This Row],[TS SH Mi 14.1.24 R]],$X$7:$Y$102,2,0)*L$5,"")</f>
        <v/>
      </c>
      <c r="M202" s="63"/>
      <c r="N202" s="63"/>
      <c r="O202" s="63"/>
      <c r="P202" s="63"/>
      <c r="Q202" s="63"/>
      <c r="R202" s="63"/>
      <c r="S202" s="63"/>
      <c r="T202" s="63"/>
    </row>
    <row r="203" spans="1:20">
      <c r="A203">
        <f>RANK(D203,$D$7:$D$368,0)</f>
        <v>178</v>
      </c>
      <c r="B203" s="1" t="s">
        <v>349</v>
      </c>
      <c r="C203" s="1" t="s">
        <v>12</v>
      </c>
      <c r="D203" s="52">
        <f>SUM(E203:L203)</f>
        <v>0</v>
      </c>
      <c r="E203" s="52" t="str">
        <f>IFERROR(VLOOKUP(Mixed[[#This Row],[TS ZH Mi 26.03.23 Rang]],$X$7:$Y$102,2,0)*E$5,"")</f>
        <v/>
      </c>
      <c r="F203" s="52" t="str">
        <f>IFERROR(VLOOKUP(Mixed[[#This Row],[TS ES Mi 10.06.23 Rang]],$X$7:$Y$102,2,0)*F$5,"")</f>
        <v/>
      </c>
      <c r="G203" s="52" t="str">
        <f>IFERROR(VLOOKUP(Mixed[[#This Row],[TS BE Mi A 17.06.23 R]],$X$7:$Y$102,2,0)*G$5,"")</f>
        <v/>
      </c>
      <c r="H203" s="52" t="str">
        <f>IFERROR(VLOOKUP(Mixed[[#This Row],[TS BE Mi B 17.06.23 R]],$X$7:$Y$102,2,0)*H$5,"")</f>
        <v/>
      </c>
      <c r="I203" s="52" t="str">
        <f>IFERROR(VLOOKUP(Mixed[[#This Row],[TS BA Mi 13.08.23]],$X$7:$Y$102,2,0)*I$5,"")</f>
        <v/>
      </c>
      <c r="J203" s="52" t="str">
        <f>IFERROR(VLOOKUP(Mixed[[#This Row],[SM LT Mi 3.9.23 R]],$X$7:$Y$102,2,0)*J$5,"")</f>
        <v/>
      </c>
      <c r="K203" s="52" t="str">
        <f>IFERROR(VLOOKUP(Mixed[[#This Row],[SM LT Mi 3.9.23 R]],$X$7:$Y$102,2,0)*K$5,"")</f>
        <v/>
      </c>
      <c r="L203" s="52" t="str">
        <f>IFERROR(VLOOKUP(Mixed[[#This Row],[TS SH Mi 14.1.24 R]],$X$7:$Y$102,2,0)*L$5,"")</f>
        <v/>
      </c>
      <c r="M203" s="63"/>
      <c r="N203" s="63"/>
      <c r="O203" s="63"/>
      <c r="P203" s="63"/>
      <c r="Q203" s="63"/>
      <c r="R203" s="63"/>
      <c r="S203" s="63"/>
      <c r="T203" s="63"/>
    </row>
    <row r="204" spans="1:20">
      <c r="A204">
        <f>RANK(D204,$D$7:$D$368,0)</f>
        <v>178</v>
      </c>
      <c r="B204" s="1" t="s">
        <v>166</v>
      </c>
      <c r="C204" s="1" t="s">
        <v>12</v>
      </c>
      <c r="D204" s="52">
        <f>SUM(E204:L204)</f>
        <v>0</v>
      </c>
      <c r="E204" s="52" t="str">
        <f>IFERROR(VLOOKUP(Mixed[[#This Row],[TS ZH Mi 26.03.23 Rang]],$X$7:$Y$102,2,0)*E$5,"")</f>
        <v/>
      </c>
      <c r="F204" s="52" t="str">
        <f>IFERROR(VLOOKUP(Mixed[[#This Row],[TS ES Mi 10.06.23 Rang]],$X$7:$Y$102,2,0)*F$5,"")</f>
        <v/>
      </c>
      <c r="G204" s="52" t="str">
        <f>IFERROR(VLOOKUP(Mixed[[#This Row],[TS BE Mi A 17.06.23 R]],$X$7:$Y$102,2,0)*G$5,"")</f>
        <v/>
      </c>
      <c r="H204" s="52" t="str">
        <f>IFERROR(VLOOKUP(Mixed[[#This Row],[TS BE Mi B 17.06.23 R]],$X$7:$Y$102,2,0)*H$5,"")</f>
        <v/>
      </c>
      <c r="I204" s="52" t="str">
        <f>IFERROR(VLOOKUP(Mixed[[#This Row],[TS BA Mi 13.08.23]],$X$7:$Y$102,2,0)*I$5,"")</f>
        <v/>
      </c>
      <c r="J204" s="52" t="str">
        <f>IFERROR(VLOOKUP(Mixed[[#This Row],[SM LT Mi 3.9.23 R]],$X$7:$Y$102,2,0)*J$5,"")</f>
        <v/>
      </c>
      <c r="K204" s="52" t="str">
        <f>IFERROR(VLOOKUP(Mixed[[#This Row],[SM LT Mi 3.9.23 R]],$X$7:$Y$102,2,0)*K$5,"")</f>
        <v/>
      </c>
      <c r="L204" s="52" t="str">
        <f>IFERROR(VLOOKUP(Mixed[[#This Row],[TS SH Mi 14.1.24 R]],$X$7:$Y$102,2,0)*L$5,"")</f>
        <v/>
      </c>
      <c r="M204" s="63"/>
      <c r="N204" s="63"/>
      <c r="O204" s="63"/>
      <c r="P204" s="63"/>
      <c r="Q204" s="63"/>
      <c r="R204" s="63"/>
      <c r="S204" s="63"/>
      <c r="T204" s="63"/>
    </row>
    <row r="205" spans="1:20">
      <c r="A205">
        <f>RANK(D205,$D$7:$D$368,0)</f>
        <v>178</v>
      </c>
      <c r="B205" s="119" t="s">
        <v>197</v>
      </c>
      <c r="C205" s="6" t="s">
        <v>12</v>
      </c>
      <c r="D205" s="52">
        <f>SUM(E205:L205)</f>
        <v>0</v>
      </c>
      <c r="E205" s="52" t="str">
        <f>IFERROR(VLOOKUP(Mixed[[#This Row],[TS ZH Mi 26.03.23 Rang]],$X$7:$Y$102,2,0)*E$5,"")</f>
        <v/>
      </c>
      <c r="F205" s="52" t="str">
        <f>IFERROR(VLOOKUP(Mixed[[#This Row],[TS ES Mi 10.06.23 Rang]],$X$7:$Y$102,2,0)*F$5,"")</f>
        <v/>
      </c>
      <c r="G205" s="52" t="str">
        <f>IFERROR(VLOOKUP(Mixed[[#This Row],[TS BE Mi A 17.06.23 R]],$X$7:$Y$102,2,0)*G$5,"")</f>
        <v/>
      </c>
      <c r="H205" s="52" t="str">
        <f>IFERROR(VLOOKUP(Mixed[[#This Row],[TS BE Mi B 17.06.23 R]],$X$7:$Y$102,2,0)*H$5,"")</f>
        <v/>
      </c>
      <c r="I205" s="52" t="str">
        <f>IFERROR(VLOOKUP(Mixed[[#This Row],[TS BA Mi 13.08.23]],$X$7:$Y$102,2,0)*I$5,"")</f>
        <v/>
      </c>
      <c r="J205" s="52" t="str">
        <f>IFERROR(VLOOKUP(Mixed[[#This Row],[SM LT Mi 3.9.23 R]],$X$7:$Y$102,2,0)*J$5,"")</f>
        <v/>
      </c>
      <c r="K205" s="52" t="str">
        <f>IFERROR(VLOOKUP(Mixed[[#This Row],[SM LT Mi 3.9.23 R]],$X$7:$Y$102,2,0)*K$5,"")</f>
        <v/>
      </c>
      <c r="L205" s="52" t="str">
        <f>IFERROR(VLOOKUP(Mixed[[#This Row],[TS SH Mi 14.1.24 R]],$X$7:$Y$102,2,0)*L$5,"")</f>
        <v/>
      </c>
      <c r="M205" s="63"/>
      <c r="N205" s="63"/>
      <c r="O205" s="63"/>
      <c r="P205" s="63"/>
      <c r="Q205" s="63"/>
      <c r="R205" s="63"/>
      <c r="S205" s="63"/>
      <c r="T205" s="63"/>
    </row>
    <row r="206" spans="1:20">
      <c r="A206">
        <f>RANK(D206,$D$7:$D$368,0)</f>
        <v>178</v>
      </c>
      <c r="B206" t="s">
        <v>132</v>
      </c>
      <c r="C206" t="s">
        <v>0</v>
      </c>
      <c r="D206" s="52">
        <f>SUM(E206:L206)</f>
        <v>0</v>
      </c>
      <c r="E206" s="52" t="str">
        <f>IFERROR(VLOOKUP(Mixed[[#This Row],[TS ZH Mi 26.03.23 Rang]],$X$7:$Y$102,2,0)*E$5,"")</f>
        <v/>
      </c>
      <c r="F206" s="52" t="str">
        <f>IFERROR(VLOOKUP(Mixed[[#This Row],[TS ES Mi 10.06.23 Rang]],$X$7:$Y$102,2,0)*F$5,"")</f>
        <v/>
      </c>
      <c r="G206" s="52" t="str">
        <f>IFERROR(VLOOKUP(Mixed[[#This Row],[TS BE Mi A 17.06.23 R]],$X$7:$Y$102,2,0)*G$5,"")</f>
        <v/>
      </c>
      <c r="H206" s="52" t="str">
        <f>IFERROR(VLOOKUP(Mixed[[#This Row],[TS BE Mi B 17.06.23 R]],$X$7:$Y$102,2,0)*H$5,"")</f>
        <v/>
      </c>
      <c r="I206" s="52" t="str">
        <f>IFERROR(VLOOKUP(Mixed[[#This Row],[TS BA Mi 13.08.23]],$X$7:$Y$102,2,0)*I$5,"")</f>
        <v/>
      </c>
      <c r="J206" s="52" t="str">
        <f>IFERROR(VLOOKUP(Mixed[[#This Row],[SM LT Mi 3.9.23 R]],$X$7:$Y$102,2,0)*J$5,"")</f>
        <v/>
      </c>
      <c r="K206" s="52" t="str">
        <f>IFERROR(VLOOKUP(Mixed[[#This Row],[SM LT Mi 3.9.23 R]],$X$7:$Y$102,2,0)*K$5,"")</f>
        <v/>
      </c>
      <c r="L206" s="52" t="str">
        <f>IFERROR(VLOOKUP(Mixed[[#This Row],[TS SH Mi 14.1.24 R]],$X$7:$Y$102,2,0)*L$5,"")</f>
        <v/>
      </c>
      <c r="M206" s="63"/>
      <c r="N206" s="63"/>
      <c r="O206" s="63"/>
      <c r="P206" s="63"/>
      <c r="Q206" s="63"/>
      <c r="R206" s="63"/>
      <c r="S206" s="63"/>
      <c r="T206" s="63"/>
    </row>
    <row r="207" spans="1:20">
      <c r="A207">
        <f>RANK(D207,$D$7:$D$368,0)</f>
        <v>178</v>
      </c>
      <c r="B207" t="s">
        <v>278</v>
      </c>
      <c r="C207" t="s">
        <v>0</v>
      </c>
      <c r="D207" s="52">
        <f>SUM(E207:L207)</f>
        <v>0</v>
      </c>
      <c r="E207" s="52" t="str">
        <f>IFERROR(VLOOKUP(Mixed[[#This Row],[TS ZH Mi 26.03.23 Rang]],$X$7:$Y$102,2,0)*E$5,"")</f>
        <v/>
      </c>
      <c r="F207" s="52" t="str">
        <f>IFERROR(VLOOKUP(Mixed[[#This Row],[TS ES Mi 10.06.23 Rang]],$X$7:$Y$102,2,0)*F$5,"")</f>
        <v/>
      </c>
      <c r="G207" s="52" t="str">
        <f>IFERROR(VLOOKUP(Mixed[[#This Row],[TS BE Mi A 17.06.23 R]],$X$7:$Y$102,2,0)*G$5,"")</f>
        <v/>
      </c>
      <c r="H207" s="52" t="str">
        <f>IFERROR(VLOOKUP(Mixed[[#This Row],[TS BE Mi B 17.06.23 R]],$X$7:$Y$102,2,0)*H$5,"")</f>
        <v/>
      </c>
      <c r="I207" s="52" t="str">
        <f>IFERROR(VLOOKUP(Mixed[[#This Row],[TS BA Mi 13.08.23]],$X$7:$Y$102,2,0)*I$5,"")</f>
        <v/>
      </c>
      <c r="J207" s="52" t="str">
        <f>IFERROR(VLOOKUP(Mixed[[#This Row],[SM LT Mi 3.9.23 R]],$X$7:$Y$102,2,0)*J$5,"")</f>
        <v/>
      </c>
      <c r="K207" s="52" t="str">
        <f>IFERROR(VLOOKUP(Mixed[[#This Row],[SM LT Mi 3.9.23 R]],$X$7:$Y$102,2,0)*K$5,"")</f>
        <v/>
      </c>
      <c r="L207" s="52" t="str">
        <f>IFERROR(VLOOKUP(Mixed[[#This Row],[TS SH Mi 14.1.24 R]],$X$7:$Y$102,2,0)*L$5,"")</f>
        <v/>
      </c>
      <c r="M207" s="63"/>
      <c r="N207" s="63"/>
      <c r="O207" s="63"/>
      <c r="P207" s="63"/>
      <c r="Q207" s="63"/>
      <c r="R207" s="63"/>
      <c r="S207" s="63"/>
      <c r="T207" s="63"/>
    </row>
    <row r="208" spans="1:20">
      <c r="A208">
        <f>RANK(D208,$D$7:$D$368,0)</f>
        <v>178</v>
      </c>
      <c r="B208" s="7" t="s">
        <v>221</v>
      </c>
      <c r="C208" t="s">
        <v>0</v>
      </c>
      <c r="D208" s="52">
        <f>SUM(E208:L208)</f>
        <v>0</v>
      </c>
      <c r="E208" s="52" t="str">
        <f>IFERROR(VLOOKUP(Mixed[[#This Row],[TS ZH Mi 26.03.23 Rang]],$X$7:$Y$102,2,0)*E$5,"")</f>
        <v/>
      </c>
      <c r="F208" s="52" t="str">
        <f>IFERROR(VLOOKUP(Mixed[[#This Row],[TS ES Mi 10.06.23 Rang]],$X$7:$Y$102,2,0)*F$5,"")</f>
        <v/>
      </c>
      <c r="G208" s="52" t="str">
        <f>IFERROR(VLOOKUP(Mixed[[#This Row],[TS BE Mi A 17.06.23 R]],$X$7:$Y$102,2,0)*G$5,"")</f>
        <v/>
      </c>
      <c r="H208" s="52" t="str">
        <f>IFERROR(VLOOKUP(Mixed[[#This Row],[TS BE Mi B 17.06.23 R]],$X$7:$Y$102,2,0)*H$5,"")</f>
        <v/>
      </c>
      <c r="I208" s="52" t="str">
        <f>IFERROR(VLOOKUP(Mixed[[#This Row],[TS BA Mi 13.08.23]],$X$7:$Y$102,2,0)*I$5,"")</f>
        <v/>
      </c>
      <c r="J208" s="52" t="str">
        <f>IFERROR(VLOOKUP(Mixed[[#This Row],[SM LT Mi 3.9.23 R]],$X$7:$Y$102,2,0)*J$5,"")</f>
        <v/>
      </c>
      <c r="K208" s="52" t="str">
        <f>IFERROR(VLOOKUP(Mixed[[#This Row],[SM LT Mi 3.9.23 R]],$X$7:$Y$102,2,0)*K$5,"")</f>
        <v/>
      </c>
      <c r="L208" s="52" t="str">
        <f>IFERROR(VLOOKUP(Mixed[[#This Row],[TS SH Mi 14.1.24 R]],$X$7:$Y$102,2,0)*L$5,"")</f>
        <v/>
      </c>
      <c r="M208" s="63"/>
      <c r="N208" s="63"/>
      <c r="O208" s="63"/>
      <c r="P208" s="63"/>
      <c r="Q208" s="63"/>
      <c r="R208" s="63"/>
      <c r="S208" s="63"/>
      <c r="T208" s="63"/>
    </row>
    <row r="209" spans="1:20">
      <c r="A209">
        <f>RANK(D209,$D$7:$D$368,0)</f>
        <v>178</v>
      </c>
      <c r="B209" s="7" t="s">
        <v>354</v>
      </c>
      <c r="C209" s="7" t="s">
        <v>0</v>
      </c>
      <c r="D209" s="52">
        <f>SUM(E209:L209)</f>
        <v>0</v>
      </c>
      <c r="E209" s="52" t="str">
        <f>IFERROR(VLOOKUP(Mixed[[#This Row],[TS ZH Mi 26.03.23 Rang]],$X$7:$Y$102,2,0)*E$5,"")</f>
        <v/>
      </c>
      <c r="F209" s="52" t="str">
        <f>IFERROR(VLOOKUP(Mixed[[#This Row],[TS ES Mi 10.06.23 Rang]],$X$7:$Y$102,2,0)*F$5,"")</f>
        <v/>
      </c>
      <c r="G209" s="52" t="str">
        <f>IFERROR(VLOOKUP(Mixed[[#This Row],[TS BE Mi A 17.06.23 R]],$X$7:$Y$102,2,0)*G$5,"")</f>
        <v/>
      </c>
      <c r="H209" s="52" t="str">
        <f>IFERROR(VLOOKUP(Mixed[[#This Row],[TS BE Mi B 17.06.23 R]],$X$7:$Y$102,2,0)*H$5,"")</f>
        <v/>
      </c>
      <c r="I209" s="52" t="str">
        <f>IFERROR(VLOOKUP(Mixed[[#This Row],[TS BA Mi 13.08.23]],$X$7:$Y$102,2,0)*I$5,"")</f>
        <v/>
      </c>
      <c r="J209" s="52" t="str">
        <f>IFERROR(VLOOKUP(Mixed[[#This Row],[SM LT Mi 3.9.23 R]],$X$7:$Y$102,2,0)*J$5,"")</f>
        <v/>
      </c>
      <c r="K209" s="52" t="str">
        <f>IFERROR(VLOOKUP(Mixed[[#This Row],[SM LT Mi 3.9.23 R]],$X$7:$Y$102,2,0)*K$5,"")</f>
        <v/>
      </c>
      <c r="L209" s="52" t="str">
        <f>IFERROR(VLOOKUP(Mixed[[#This Row],[TS SH Mi 14.1.24 R]],$X$7:$Y$102,2,0)*L$5,"")</f>
        <v/>
      </c>
      <c r="M209" s="63"/>
      <c r="N209" s="63"/>
      <c r="O209" s="63"/>
      <c r="P209" s="63"/>
      <c r="Q209" s="63"/>
      <c r="R209" s="63"/>
      <c r="S209" s="63"/>
      <c r="T209" s="63"/>
    </row>
    <row r="210" spans="1:20">
      <c r="A210">
        <f>RANK(D210,$D$7:$D$368,0)</f>
        <v>178</v>
      </c>
      <c r="B210" s="1" t="s">
        <v>356</v>
      </c>
      <c r="C210" s="1" t="s">
        <v>0</v>
      </c>
      <c r="D210" s="52">
        <f>SUM(E210:L210)</f>
        <v>0</v>
      </c>
      <c r="E210" s="52" t="str">
        <f>IFERROR(VLOOKUP(Mixed[[#This Row],[TS ZH Mi 26.03.23 Rang]],$X$7:$Y$102,2,0)*E$5,"")</f>
        <v/>
      </c>
      <c r="F210" s="52" t="str">
        <f>IFERROR(VLOOKUP(Mixed[[#This Row],[TS ES Mi 10.06.23 Rang]],$X$7:$Y$102,2,0)*F$5,"")</f>
        <v/>
      </c>
      <c r="G210" s="52" t="str">
        <f>IFERROR(VLOOKUP(Mixed[[#This Row],[TS BE Mi A 17.06.23 R]],$X$7:$Y$102,2,0)*G$5,"")</f>
        <v/>
      </c>
      <c r="H210" s="52" t="str">
        <f>IFERROR(VLOOKUP(Mixed[[#This Row],[TS BE Mi B 17.06.23 R]],$X$7:$Y$102,2,0)*H$5,"")</f>
        <v/>
      </c>
      <c r="I210" s="52" t="str">
        <f>IFERROR(VLOOKUP(Mixed[[#This Row],[TS BA Mi 13.08.23]],$X$7:$Y$102,2,0)*I$5,"")</f>
        <v/>
      </c>
      <c r="J210" s="52" t="str">
        <f>IFERROR(VLOOKUP(Mixed[[#This Row],[SM LT Mi 3.9.23 R]],$X$7:$Y$102,2,0)*J$5,"")</f>
        <v/>
      </c>
      <c r="K210" s="52" t="str">
        <f>IFERROR(VLOOKUP(Mixed[[#This Row],[SM LT Mi 3.9.23 R]],$X$7:$Y$102,2,0)*K$5,"")</f>
        <v/>
      </c>
      <c r="L210" s="52" t="str">
        <f>IFERROR(VLOOKUP(Mixed[[#This Row],[TS SH Mi 14.1.24 R]],$X$7:$Y$102,2,0)*L$5,"")</f>
        <v/>
      </c>
      <c r="M210" s="63"/>
      <c r="N210" s="63"/>
      <c r="O210" s="63"/>
      <c r="P210" s="63"/>
      <c r="Q210" s="63"/>
      <c r="R210" s="63"/>
      <c r="S210" s="63"/>
      <c r="T210" s="63"/>
    </row>
    <row r="211" spans="1:20">
      <c r="A211">
        <f>RANK(D211,$D$7:$D$368,0)</f>
        <v>178</v>
      </c>
      <c r="B211" s="7" t="s">
        <v>220</v>
      </c>
      <c r="C211" t="s">
        <v>0</v>
      </c>
      <c r="D211" s="52">
        <f>SUM(E211:L211)</f>
        <v>0</v>
      </c>
      <c r="E211" s="52" t="str">
        <f>IFERROR(VLOOKUP(Mixed[[#This Row],[TS ZH Mi 26.03.23 Rang]],$X$7:$Y$102,2,0)*E$5,"")</f>
        <v/>
      </c>
      <c r="F211" s="52" t="str">
        <f>IFERROR(VLOOKUP(Mixed[[#This Row],[TS ES Mi 10.06.23 Rang]],$X$7:$Y$102,2,0)*F$5,"")</f>
        <v/>
      </c>
      <c r="G211" s="52" t="str">
        <f>IFERROR(VLOOKUP(Mixed[[#This Row],[TS BE Mi A 17.06.23 R]],$X$7:$Y$102,2,0)*G$5,"")</f>
        <v/>
      </c>
      <c r="H211" s="52" t="str">
        <f>IFERROR(VLOOKUP(Mixed[[#This Row],[TS BE Mi B 17.06.23 R]],$X$7:$Y$102,2,0)*H$5,"")</f>
        <v/>
      </c>
      <c r="I211" s="52" t="str">
        <f>IFERROR(VLOOKUP(Mixed[[#This Row],[TS BA Mi 13.08.23]],$X$7:$Y$102,2,0)*I$5,"")</f>
        <v/>
      </c>
      <c r="J211" s="52" t="str">
        <f>IFERROR(VLOOKUP(Mixed[[#This Row],[SM LT Mi 3.9.23 R]],$X$7:$Y$102,2,0)*J$5,"")</f>
        <v/>
      </c>
      <c r="K211" s="52" t="str">
        <f>IFERROR(VLOOKUP(Mixed[[#This Row],[SM LT Mi 3.9.23 R]],$X$7:$Y$102,2,0)*K$5,"")</f>
        <v/>
      </c>
      <c r="L211" s="52" t="str">
        <f>IFERROR(VLOOKUP(Mixed[[#This Row],[TS SH Mi 14.1.24 R]],$X$7:$Y$102,2,0)*L$5,"")</f>
        <v/>
      </c>
      <c r="M211" s="63"/>
      <c r="N211" s="63"/>
      <c r="O211" s="63"/>
      <c r="P211" s="63"/>
      <c r="Q211" s="63"/>
      <c r="R211" s="63"/>
      <c r="S211" s="63"/>
      <c r="T211" s="63"/>
    </row>
    <row r="212" spans="1:20">
      <c r="A212">
        <f>RANK(D212,$D$7:$D$368,0)</f>
        <v>178</v>
      </c>
      <c r="B212" s="7" t="s">
        <v>252</v>
      </c>
      <c r="C212" t="s">
        <v>0</v>
      </c>
      <c r="D212" s="52">
        <f>SUM(E212:L212)</f>
        <v>0</v>
      </c>
      <c r="E212" s="52" t="str">
        <f>IFERROR(VLOOKUP(Mixed[[#This Row],[TS ZH Mi 26.03.23 Rang]],$X$7:$Y$102,2,0)*E$5,"")</f>
        <v/>
      </c>
      <c r="F212" s="52" t="str">
        <f>IFERROR(VLOOKUP(Mixed[[#This Row],[TS ES Mi 10.06.23 Rang]],$X$7:$Y$102,2,0)*F$5,"")</f>
        <v/>
      </c>
      <c r="G212" s="52" t="str">
        <f>IFERROR(VLOOKUP(Mixed[[#This Row],[TS BE Mi A 17.06.23 R]],$X$7:$Y$102,2,0)*G$5,"")</f>
        <v/>
      </c>
      <c r="H212" s="52" t="str">
        <f>IFERROR(VLOOKUP(Mixed[[#This Row],[TS BE Mi B 17.06.23 R]],$X$7:$Y$102,2,0)*H$5,"")</f>
        <v/>
      </c>
      <c r="I212" s="52" t="str">
        <f>IFERROR(VLOOKUP(Mixed[[#This Row],[TS BA Mi 13.08.23]],$X$7:$Y$102,2,0)*I$5,"")</f>
        <v/>
      </c>
      <c r="J212" s="52" t="str">
        <f>IFERROR(VLOOKUP(Mixed[[#This Row],[SM LT Mi 3.9.23 R]],$X$7:$Y$102,2,0)*J$5,"")</f>
        <v/>
      </c>
      <c r="K212" s="52" t="str">
        <f>IFERROR(VLOOKUP(Mixed[[#This Row],[SM LT Mi 3.9.23 R]],$X$7:$Y$102,2,0)*K$5,"")</f>
        <v/>
      </c>
      <c r="L212" s="52" t="str">
        <f>IFERROR(VLOOKUP(Mixed[[#This Row],[TS SH Mi 14.1.24 R]],$X$7:$Y$102,2,0)*L$5,"")</f>
        <v/>
      </c>
      <c r="M212" s="63"/>
      <c r="N212" s="63"/>
      <c r="O212" s="63"/>
      <c r="P212" s="63"/>
      <c r="Q212" s="63"/>
      <c r="R212" s="63"/>
      <c r="S212" s="63"/>
      <c r="T212" s="63"/>
    </row>
    <row r="213" spans="1:20">
      <c r="A213">
        <f>RANK(D213,$D$7:$D$368,0)</f>
        <v>178</v>
      </c>
      <c r="B213" s="1" t="s">
        <v>346</v>
      </c>
      <c r="C213" s="1" t="s">
        <v>0</v>
      </c>
      <c r="D213" s="52">
        <f>SUM(E213:L213)</f>
        <v>0</v>
      </c>
      <c r="E213" s="52" t="str">
        <f>IFERROR(VLOOKUP(Mixed[[#This Row],[TS ZH Mi 26.03.23 Rang]],$X$7:$Y$102,2,0)*E$5,"")</f>
        <v/>
      </c>
      <c r="F213" s="52" t="str">
        <f>IFERROR(VLOOKUP(Mixed[[#This Row],[TS ES Mi 10.06.23 Rang]],$X$7:$Y$102,2,0)*F$5,"")</f>
        <v/>
      </c>
      <c r="G213" s="52" t="str">
        <f>IFERROR(VLOOKUP(Mixed[[#This Row],[TS BE Mi A 17.06.23 R]],$X$7:$Y$102,2,0)*G$5,"")</f>
        <v/>
      </c>
      <c r="H213" s="52" t="str">
        <f>IFERROR(VLOOKUP(Mixed[[#This Row],[TS BE Mi B 17.06.23 R]],$X$7:$Y$102,2,0)*H$5,"")</f>
        <v/>
      </c>
      <c r="I213" s="52" t="str">
        <f>IFERROR(VLOOKUP(Mixed[[#This Row],[TS BA Mi 13.08.23]],$X$7:$Y$102,2,0)*I$5,"")</f>
        <v/>
      </c>
      <c r="J213" s="52" t="str">
        <f>IFERROR(VLOOKUP(Mixed[[#This Row],[SM LT Mi 3.9.23 R]],$X$7:$Y$102,2,0)*J$5,"")</f>
        <v/>
      </c>
      <c r="K213" s="52" t="str">
        <f>IFERROR(VLOOKUP(Mixed[[#This Row],[SM LT Mi 3.9.23 R]],$X$7:$Y$102,2,0)*K$5,"")</f>
        <v/>
      </c>
      <c r="L213" s="52" t="str">
        <f>IFERROR(VLOOKUP(Mixed[[#This Row],[TS SH Mi 14.1.24 R]],$X$7:$Y$102,2,0)*L$5,"")</f>
        <v/>
      </c>
      <c r="M213" s="63"/>
      <c r="N213" s="63"/>
      <c r="O213" s="63"/>
      <c r="P213" s="63"/>
      <c r="Q213" s="63"/>
      <c r="R213" s="63"/>
      <c r="S213" s="63"/>
      <c r="T213" s="63"/>
    </row>
    <row r="214" spans="1:20">
      <c r="A214">
        <f>RANK(D214,$D$7:$D$368,0)</f>
        <v>178</v>
      </c>
      <c r="B214" s="7" t="s">
        <v>306</v>
      </c>
      <c r="C214" t="s">
        <v>0</v>
      </c>
      <c r="D214" s="52">
        <f>SUM(E214:L214)</f>
        <v>0</v>
      </c>
      <c r="E214" s="52" t="str">
        <f>IFERROR(VLOOKUP(Mixed[[#This Row],[TS ZH Mi 26.03.23 Rang]],$X$7:$Y$102,2,0)*E$5,"")</f>
        <v/>
      </c>
      <c r="F214" s="52" t="str">
        <f>IFERROR(VLOOKUP(Mixed[[#This Row],[TS ES Mi 10.06.23 Rang]],$X$7:$Y$102,2,0)*F$5,"")</f>
        <v/>
      </c>
      <c r="G214" s="52" t="str">
        <f>IFERROR(VLOOKUP(Mixed[[#This Row],[TS BE Mi A 17.06.23 R]],$X$7:$Y$102,2,0)*G$5,"")</f>
        <v/>
      </c>
      <c r="H214" s="52" t="str">
        <f>IFERROR(VLOOKUP(Mixed[[#This Row],[TS BE Mi B 17.06.23 R]],$X$7:$Y$102,2,0)*H$5,"")</f>
        <v/>
      </c>
      <c r="I214" s="52" t="str">
        <f>IFERROR(VLOOKUP(Mixed[[#This Row],[TS BA Mi 13.08.23]],$X$7:$Y$102,2,0)*I$5,"")</f>
        <v/>
      </c>
      <c r="J214" s="52" t="str">
        <f>IFERROR(VLOOKUP(Mixed[[#This Row],[SM LT Mi 3.9.23 R]],$X$7:$Y$102,2,0)*J$5,"")</f>
        <v/>
      </c>
      <c r="K214" s="52" t="str">
        <f>IFERROR(VLOOKUP(Mixed[[#This Row],[SM LT Mi 3.9.23 R]],$X$7:$Y$102,2,0)*K$5,"")</f>
        <v/>
      </c>
      <c r="L214" s="52" t="str">
        <f>IFERROR(VLOOKUP(Mixed[[#This Row],[TS SH Mi 14.1.24 R]],$X$7:$Y$102,2,0)*L$5,"")</f>
        <v/>
      </c>
      <c r="M214" s="103"/>
      <c r="N214" s="103"/>
      <c r="O214" s="103"/>
      <c r="P214" s="103"/>
      <c r="Q214" s="103"/>
      <c r="R214" s="103"/>
      <c r="S214" s="103"/>
      <c r="T214" s="103"/>
    </row>
    <row r="215" spans="1:20">
      <c r="A215">
        <f>RANK(D215,$D$7:$D$368,0)</f>
        <v>178</v>
      </c>
      <c r="B215" s="1" t="s">
        <v>272</v>
      </c>
      <c r="C215" s="1" t="s">
        <v>0</v>
      </c>
      <c r="D215" s="52">
        <f>SUM(E215:L215)</f>
        <v>0</v>
      </c>
      <c r="E215" s="52" t="str">
        <f>IFERROR(VLOOKUP(Mixed[[#This Row],[TS ZH Mi 26.03.23 Rang]],$X$7:$Y$102,2,0)*E$5,"")</f>
        <v/>
      </c>
      <c r="F215" s="52" t="str">
        <f>IFERROR(VLOOKUP(Mixed[[#This Row],[TS ES Mi 10.06.23 Rang]],$X$7:$Y$102,2,0)*F$5,"")</f>
        <v/>
      </c>
      <c r="G215" s="52" t="str">
        <f>IFERROR(VLOOKUP(Mixed[[#This Row],[TS BE Mi A 17.06.23 R]],$X$7:$Y$102,2,0)*G$5,"")</f>
        <v/>
      </c>
      <c r="H215" s="52" t="str">
        <f>IFERROR(VLOOKUP(Mixed[[#This Row],[TS BE Mi B 17.06.23 R]],$X$7:$Y$102,2,0)*H$5,"")</f>
        <v/>
      </c>
      <c r="I215" s="52" t="str">
        <f>IFERROR(VLOOKUP(Mixed[[#This Row],[TS BA Mi 13.08.23]],$X$7:$Y$102,2,0)*I$5,"")</f>
        <v/>
      </c>
      <c r="J215" s="52" t="str">
        <f>IFERROR(VLOOKUP(Mixed[[#This Row],[SM LT Mi 3.9.23 R]],$X$7:$Y$102,2,0)*J$5,"")</f>
        <v/>
      </c>
      <c r="K215" s="52" t="str">
        <f>IFERROR(VLOOKUP(Mixed[[#This Row],[SM LT Mi 3.9.23 R]],$X$7:$Y$102,2,0)*K$5,"")</f>
        <v/>
      </c>
      <c r="L215" s="52" t="str">
        <f>IFERROR(VLOOKUP(Mixed[[#This Row],[TS SH Mi 14.1.24 R]],$X$7:$Y$102,2,0)*L$5,"")</f>
        <v/>
      </c>
      <c r="M215" s="63"/>
      <c r="N215" s="63"/>
      <c r="O215" s="63"/>
      <c r="P215" s="63"/>
      <c r="Q215" s="63"/>
      <c r="R215" s="63"/>
      <c r="S215" s="63"/>
      <c r="T215" s="63"/>
    </row>
    <row r="216" spans="1:20">
      <c r="A216">
        <f>RANK(D216,$D$7:$D$368,0)</f>
        <v>178</v>
      </c>
      <c r="B216" t="s">
        <v>196</v>
      </c>
      <c r="C216" s="1" t="s">
        <v>0</v>
      </c>
      <c r="D216" s="52">
        <f>SUM(E216:L216)</f>
        <v>0</v>
      </c>
      <c r="E216" s="52" t="str">
        <f>IFERROR(VLOOKUP(Mixed[[#This Row],[TS ZH Mi 26.03.23 Rang]],$X$7:$Y$102,2,0)*E$5,"")</f>
        <v/>
      </c>
      <c r="F216" s="52" t="str">
        <f>IFERROR(VLOOKUP(Mixed[[#This Row],[TS ES Mi 10.06.23 Rang]],$X$7:$Y$102,2,0)*F$5,"")</f>
        <v/>
      </c>
      <c r="G216" s="52" t="str">
        <f>IFERROR(VLOOKUP(Mixed[[#This Row],[TS BE Mi A 17.06.23 R]],$X$7:$Y$102,2,0)*G$5,"")</f>
        <v/>
      </c>
      <c r="H216" s="52" t="str">
        <f>IFERROR(VLOOKUP(Mixed[[#This Row],[TS BE Mi B 17.06.23 R]],$X$7:$Y$102,2,0)*H$5,"")</f>
        <v/>
      </c>
      <c r="I216" s="52" t="str">
        <f>IFERROR(VLOOKUP(Mixed[[#This Row],[TS BA Mi 13.08.23]],$X$7:$Y$102,2,0)*I$5,"")</f>
        <v/>
      </c>
      <c r="J216" s="52" t="str">
        <f>IFERROR(VLOOKUP(Mixed[[#This Row],[SM LT Mi 3.9.23 R]],$X$7:$Y$102,2,0)*J$5,"")</f>
        <v/>
      </c>
      <c r="K216" s="52" t="str">
        <f>IFERROR(VLOOKUP(Mixed[[#This Row],[SM LT Mi 3.9.23 R]],$X$7:$Y$102,2,0)*K$5,"")</f>
        <v/>
      </c>
      <c r="L216" s="52" t="str">
        <f>IFERROR(VLOOKUP(Mixed[[#This Row],[TS SH Mi 14.1.24 R]],$X$7:$Y$102,2,0)*L$5,"")</f>
        <v/>
      </c>
      <c r="M216" s="103"/>
      <c r="N216" s="103"/>
      <c r="O216" s="103"/>
      <c r="P216" s="103"/>
      <c r="Q216" s="103"/>
      <c r="R216" s="103"/>
      <c r="S216" s="103"/>
      <c r="T216" s="103"/>
    </row>
    <row r="217" spans="1:20">
      <c r="A217">
        <f>RANK(D217,$D$7:$D$368,0)</f>
        <v>178</v>
      </c>
      <c r="B217" t="s">
        <v>19</v>
      </c>
      <c r="C217" s="1" t="s">
        <v>0</v>
      </c>
      <c r="D217" s="52">
        <f>SUM(E217:L217)</f>
        <v>0</v>
      </c>
      <c r="E217" s="52" t="str">
        <f>IFERROR(VLOOKUP(Mixed[[#This Row],[TS ZH Mi 26.03.23 Rang]],$X$7:$Y$102,2,0)*E$5,"")</f>
        <v/>
      </c>
      <c r="F217" s="52" t="str">
        <f>IFERROR(VLOOKUP(Mixed[[#This Row],[TS ES Mi 10.06.23 Rang]],$X$7:$Y$102,2,0)*F$5,"")</f>
        <v/>
      </c>
      <c r="G217" s="52" t="str">
        <f>IFERROR(VLOOKUP(Mixed[[#This Row],[TS BE Mi A 17.06.23 R]],$X$7:$Y$102,2,0)*G$5,"")</f>
        <v/>
      </c>
      <c r="H217" s="52" t="str">
        <f>IFERROR(VLOOKUP(Mixed[[#This Row],[TS BE Mi B 17.06.23 R]],$X$7:$Y$102,2,0)*H$5,"")</f>
        <v/>
      </c>
      <c r="I217" s="52" t="str">
        <f>IFERROR(VLOOKUP(Mixed[[#This Row],[TS BA Mi 13.08.23]],$X$7:$Y$102,2,0)*I$5,"")</f>
        <v/>
      </c>
      <c r="J217" s="52" t="str">
        <f>IFERROR(VLOOKUP(Mixed[[#This Row],[SM LT Mi 3.9.23 R]],$X$7:$Y$102,2,0)*J$5,"")</f>
        <v/>
      </c>
      <c r="K217" s="52" t="str">
        <f>IFERROR(VLOOKUP(Mixed[[#This Row],[SM LT Mi 3.9.23 R]],$X$7:$Y$102,2,0)*K$5,"")</f>
        <v/>
      </c>
      <c r="L217" s="52" t="str">
        <f>IFERROR(VLOOKUP(Mixed[[#This Row],[TS SH Mi 14.1.24 R]],$X$7:$Y$102,2,0)*L$5,"")</f>
        <v/>
      </c>
      <c r="M217" s="63"/>
      <c r="N217" s="63"/>
      <c r="O217" s="63"/>
      <c r="P217" s="63"/>
      <c r="Q217" s="63"/>
      <c r="R217" s="63"/>
      <c r="S217" s="63"/>
      <c r="T217" s="63"/>
    </row>
    <row r="218" spans="1:20">
      <c r="A218">
        <f>RANK(D218,$D$7:$D$368,0)</f>
        <v>178</v>
      </c>
      <c r="B218" s="1" t="s">
        <v>358</v>
      </c>
      <c r="C218" t="s">
        <v>0</v>
      </c>
      <c r="D218" s="52">
        <f>SUM(E218:L218)</f>
        <v>0</v>
      </c>
      <c r="E218" s="52" t="str">
        <f>IFERROR(VLOOKUP(Mixed[[#This Row],[TS ZH Mi 26.03.23 Rang]],$X$7:$Y$102,2,0)*E$5,"")</f>
        <v/>
      </c>
      <c r="F218" s="52" t="str">
        <f>IFERROR(VLOOKUP(Mixed[[#This Row],[TS ES Mi 10.06.23 Rang]],$X$7:$Y$102,2,0)*F$5,"")</f>
        <v/>
      </c>
      <c r="G218" s="52" t="str">
        <f>IFERROR(VLOOKUP(Mixed[[#This Row],[TS BE Mi A 17.06.23 R]],$X$7:$Y$102,2,0)*G$5,"")</f>
        <v/>
      </c>
      <c r="H218" s="52" t="str">
        <f>IFERROR(VLOOKUP(Mixed[[#This Row],[TS BE Mi B 17.06.23 R]],$X$7:$Y$102,2,0)*H$5,"")</f>
        <v/>
      </c>
      <c r="I218" s="52" t="str">
        <f>IFERROR(VLOOKUP(Mixed[[#This Row],[TS BA Mi 13.08.23]],$X$7:$Y$102,2,0)*I$5,"")</f>
        <v/>
      </c>
      <c r="J218" s="52" t="str">
        <f>IFERROR(VLOOKUP(Mixed[[#This Row],[SM LT Mi 3.9.23 R]],$X$7:$Y$102,2,0)*J$5,"")</f>
        <v/>
      </c>
      <c r="K218" s="52" t="str">
        <f>IFERROR(VLOOKUP(Mixed[[#This Row],[SM LT Mi 3.9.23 R]],$X$7:$Y$102,2,0)*K$5,"")</f>
        <v/>
      </c>
      <c r="L218" s="52" t="str">
        <f>IFERROR(VLOOKUP(Mixed[[#This Row],[TS SH Mi 14.1.24 R]],$X$7:$Y$102,2,0)*L$5,"")</f>
        <v/>
      </c>
      <c r="M218" s="63"/>
      <c r="N218" s="63"/>
      <c r="O218" s="63"/>
      <c r="P218" s="63"/>
      <c r="Q218" s="63"/>
      <c r="R218" s="63"/>
      <c r="S218" s="63"/>
      <c r="T218" s="63"/>
    </row>
    <row r="219" spans="1:20">
      <c r="A219">
        <f>RANK(D219,$D$7:$D$368,0)</f>
        <v>178</v>
      </c>
      <c r="B219" s="7" t="s">
        <v>242</v>
      </c>
      <c r="C219" t="s">
        <v>0</v>
      </c>
      <c r="D219" s="52">
        <f>SUM(E219:L219)</f>
        <v>0</v>
      </c>
      <c r="E219" s="52" t="str">
        <f>IFERROR(VLOOKUP(Mixed[[#This Row],[TS ZH Mi 26.03.23 Rang]],$X$7:$Y$102,2,0)*E$5,"")</f>
        <v/>
      </c>
      <c r="F219" s="52" t="str">
        <f>IFERROR(VLOOKUP(Mixed[[#This Row],[TS ES Mi 10.06.23 Rang]],$X$7:$Y$102,2,0)*F$5,"")</f>
        <v/>
      </c>
      <c r="G219" s="52" t="str">
        <f>IFERROR(VLOOKUP(Mixed[[#This Row],[TS BE Mi A 17.06.23 R]],$X$7:$Y$102,2,0)*G$5,"")</f>
        <v/>
      </c>
      <c r="H219" s="52" t="str">
        <f>IFERROR(VLOOKUP(Mixed[[#This Row],[TS BE Mi B 17.06.23 R]],$X$7:$Y$102,2,0)*H$5,"")</f>
        <v/>
      </c>
      <c r="I219" s="52" t="str">
        <f>IFERROR(VLOOKUP(Mixed[[#This Row],[TS BA Mi 13.08.23]],$X$7:$Y$102,2,0)*I$5,"")</f>
        <v/>
      </c>
      <c r="J219" s="52" t="str">
        <f>IFERROR(VLOOKUP(Mixed[[#This Row],[SM LT Mi 3.9.23 R]],$X$7:$Y$102,2,0)*J$5,"")</f>
        <v/>
      </c>
      <c r="K219" s="52" t="str">
        <f>IFERROR(VLOOKUP(Mixed[[#This Row],[SM LT Mi 3.9.23 R]],$X$7:$Y$102,2,0)*K$5,"")</f>
        <v/>
      </c>
      <c r="L219" s="52" t="str">
        <f>IFERROR(VLOOKUP(Mixed[[#This Row],[TS SH Mi 14.1.24 R]],$X$7:$Y$102,2,0)*L$5,"")</f>
        <v/>
      </c>
      <c r="M219" s="63"/>
      <c r="N219" s="63"/>
      <c r="O219" s="63"/>
      <c r="P219" s="63"/>
      <c r="Q219" s="63"/>
      <c r="R219" s="63"/>
      <c r="S219" s="63"/>
      <c r="T219" s="63"/>
    </row>
    <row r="220" spans="1:20">
      <c r="A220">
        <f>RANK(D220,$D$7:$D$368,0)</f>
        <v>178</v>
      </c>
      <c r="B220" t="s">
        <v>195</v>
      </c>
      <c r="C220" s="1" t="s">
        <v>0</v>
      </c>
      <c r="D220" s="52">
        <f>SUM(E220:L220)</f>
        <v>0</v>
      </c>
      <c r="E220" s="52" t="str">
        <f>IFERROR(VLOOKUP(Mixed[[#This Row],[TS ZH Mi 26.03.23 Rang]],$X$7:$Y$102,2,0)*E$5,"")</f>
        <v/>
      </c>
      <c r="F220" s="52" t="str">
        <f>IFERROR(VLOOKUP(Mixed[[#This Row],[TS ES Mi 10.06.23 Rang]],$X$7:$Y$102,2,0)*F$5,"")</f>
        <v/>
      </c>
      <c r="G220" s="52" t="str">
        <f>IFERROR(VLOOKUP(Mixed[[#This Row],[TS BE Mi A 17.06.23 R]],$X$7:$Y$102,2,0)*G$5,"")</f>
        <v/>
      </c>
      <c r="H220" s="52" t="str">
        <f>IFERROR(VLOOKUP(Mixed[[#This Row],[TS BE Mi B 17.06.23 R]],$X$7:$Y$102,2,0)*H$5,"")</f>
        <v/>
      </c>
      <c r="I220" s="52" t="str">
        <f>IFERROR(VLOOKUP(Mixed[[#This Row],[TS BA Mi 13.08.23]],$X$7:$Y$102,2,0)*I$5,"")</f>
        <v/>
      </c>
      <c r="J220" s="52" t="str">
        <f>IFERROR(VLOOKUP(Mixed[[#This Row],[SM LT Mi 3.9.23 R]],$X$7:$Y$102,2,0)*J$5,"")</f>
        <v/>
      </c>
      <c r="K220" s="52" t="str">
        <f>IFERROR(VLOOKUP(Mixed[[#This Row],[SM LT Mi 3.9.23 R]],$X$7:$Y$102,2,0)*K$5,"")</f>
        <v/>
      </c>
      <c r="L220" s="52" t="str">
        <f>IFERROR(VLOOKUP(Mixed[[#This Row],[TS SH Mi 14.1.24 R]],$X$7:$Y$102,2,0)*L$5,"")</f>
        <v/>
      </c>
      <c r="M220" s="103"/>
      <c r="N220" s="103"/>
      <c r="O220" s="103"/>
      <c r="P220" s="103"/>
      <c r="Q220" s="103"/>
      <c r="R220" s="103"/>
      <c r="S220" s="103"/>
      <c r="T220" s="103"/>
    </row>
    <row r="221" spans="1:20">
      <c r="A221">
        <f>RANK(D221,$D$7:$D$368,0)</f>
        <v>178</v>
      </c>
      <c r="B221" t="s">
        <v>23</v>
      </c>
      <c r="C221" s="1" t="s">
        <v>0</v>
      </c>
      <c r="D221" s="52">
        <f>SUM(E221:L221)</f>
        <v>0</v>
      </c>
      <c r="E221" s="52" t="str">
        <f>IFERROR(VLOOKUP(Mixed[[#This Row],[TS ZH Mi 26.03.23 Rang]],$X$7:$Y$102,2,0)*E$5,"")</f>
        <v/>
      </c>
      <c r="F221" s="52" t="str">
        <f>IFERROR(VLOOKUP(Mixed[[#This Row],[TS ES Mi 10.06.23 Rang]],$X$7:$Y$102,2,0)*F$5,"")</f>
        <v/>
      </c>
      <c r="G221" s="52" t="str">
        <f>IFERROR(VLOOKUP(Mixed[[#This Row],[TS BE Mi A 17.06.23 R]],$X$7:$Y$102,2,0)*G$5,"")</f>
        <v/>
      </c>
      <c r="H221" s="52" t="str">
        <f>IFERROR(VLOOKUP(Mixed[[#This Row],[TS BE Mi B 17.06.23 R]],$X$7:$Y$102,2,0)*H$5,"")</f>
        <v/>
      </c>
      <c r="I221" s="52" t="str">
        <f>IFERROR(VLOOKUP(Mixed[[#This Row],[TS BA Mi 13.08.23]],$X$7:$Y$102,2,0)*I$5,"")</f>
        <v/>
      </c>
      <c r="J221" s="52" t="str">
        <f>IFERROR(VLOOKUP(Mixed[[#This Row],[SM LT Mi 3.9.23 R]],$X$7:$Y$102,2,0)*J$5,"")</f>
        <v/>
      </c>
      <c r="K221" s="52" t="str">
        <f>IFERROR(VLOOKUP(Mixed[[#This Row],[SM LT Mi 3.9.23 R]],$X$7:$Y$102,2,0)*K$5,"")</f>
        <v/>
      </c>
      <c r="L221" s="52" t="str">
        <f>IFERROR(VLOOKUP(Mixed[[#This Row],[TS SH Mi 14.1.24 R]],$X$7:$Y$102,2,0)*L$5,"")</f>
        <v/>
      </c>
      <c r="M221" s="63"/>
      <c r="N221" s="63"/>
      <c r="O221" s="63"/>
      <c r="P221" s="63"/>
      <c r="Q221" s="63"/>
      <c r="R221" s="63"/>
      <c r="S221" s="63"/>
      <c r="T221" s="63"/>
    </row>
    <row r="222" spans="1:20">
      <c r="A222">
        <f>RANK(D222,$D$7:$D$368,0)</f>
        <v>178</v>
      </c>
      <c r="B222" s="1" t="s">
        <v>361</v>
      </c>
      <c r="C222" t="s">
        <v>0</v>
      </c>
      <c r="D222" s="52">
        <f>SUM(E222:L222)</f>
        <v>0</v>
      </c>
      <c r="E222" s="52" t="str">
        <f>IFERROR(VLOOKUP(Mixed[[#This Row],[TS ZH Mi 26.03.23 Rang]],$X$7:$Y$102,2,0)*E$5,"")</f>
        <v/>
      </c>
      <c r="F222" s="52" t="str">
        <f>IFERROR(VLOOKUP(Mixed[[#This Row],[TS ES Mi 10.06.23 Rang]],$X$7:$Y$102,2,0)*F$5,"")</f>
        <v/>
      </c>
      <c r="G222" s="52" t="str">
        <f>IFERROR(VLOOKUP(Mixed[[#This Row],[TS BE Mi A 17.06.23 R]],$X$7:$Y$102,2,0)*G$5,"")</f>
        <v/>
      </c>
      <c r="H222" s="52" t="str">
        <f>IFERROR(VLOOKUP(Mixed[[#This Row],[TS BE Mi B 17.06.23 R]],$X$7:$Y$102,2,0)*H$5,"")</f>
        <v/>
      </c>
      <c r="I222" s="52" t="str">
        <f>IFERROR(VLOOKUP(Mixed[[#This Row],[TS BA Mi 13.08.23]],$X$7:$Y$102,2,0)*I$5,"")</f>
        <v/>
      </c>
      <c r="J222" s="52" t="str">
        <f>IFERROR(VLOOKUP(Mixed[[#This Row],[SM LT Mi 3.9.23 R]],$X$7:$Y$102,2,0)*J$5,"")</f>
        <v/>
      </c>
      <c r="K222" s="52" t="str">
        <f>IFERROR(VLOOKUP(Mixed[[#This Row],[SM LT Mi 3.9.23 R]],$X$7:$Y$102,2,0)*K$5,"")</f>
        <v/>
      </c>
      <c r="L222" s="52" t="str">
        <f>IFERROR(VLOOKUP(Mixed[[#This Row],[TS SH Mi 14.1.24 R]],$X$7:$Y$102,2,0)*L$5,"")</f>
        <v/>
      </c>
      <c r="M222" s="63"/>
      <c r="N222" s="63"/>
      <c r="O222" s="63"/>
      <c r="P222" s="63"/>
      <c r="Q222" s="63"/>
      <c r="R222" s="63"/>
      <c r="S222" s="63"/>
      <c r="T222" s="63"/>
    </row>
    <row r="223" spans="1:20">
      <c r="A223">
        <f>RANK(D223,$D$7:$D$368,0)</f>
        <v>178</v>
      </c>
      <c r="B223" s="1" t="s">
        <v>350</v>
      </c>
      <c r="C223" s="1" t="s">
        <v>0</v>
      </c>
      <c r="D223" s="52">
        <f>SUM(E223:L223)</f>
        <v>0</v>
      </c>
      <c r="E223" s="52" t="str">
        <f>IFERROR(VLOOKUP(Mixed[[#This Row],[TS ZH Mi 26.03.23 Rang]],$X$7:$Y$102,2,0)*E$5,"")</f>
        <v/>
      </c>
      <c r="F223" s="52" t="str">
        <f>IFERROR(VLOOKUP(Mixed[[#This Row],[TS ES Mi 10.06.23 Rang]],$X$7:$Y$102,2,0)*F$5,"")</f>
        <v/>
      </c>
      <c r="G223" s="52" t="str">
        <f>IFERROR(VLOOKUP(Mixed[[#This Row],[TS BE Mi A 17.06.23 R]],$X$7:$Y$102,2,0)*G$5,"")</f>
        <v/>
      </c>
      <c r="H223" s="52" t="str">
        <f>IFERROR(VLOOKUP(Mixed[[#This Row],[TS BE Mi B 17.06.23 R]],$X$7:$Y$102,2,0)*H$5,"")</f>
        <v/>
      </c>
      <c r="I223" s="52" t="str">
        <f>IFERROR(VLOOKUP(Mixed[[#This Row],[TS BA Mi 13.08.23]],$X$7:$Y$102,2,0)*I$5,"")</f>
        <v/>
      </c>
      <c r="J223" s="52" t="str">
        <f>IFERROR(VLOOKUP(Mixed[[#This Row],[SM LT Mi 3.9.23 R]],$X$7:$Y$102,2,0)*J$5,"")</f>
        <v/>
      </c>
      <c r="K223" s="52" t="str">
        <f>IFERROR(VLOOKUP(Mixed[[#This Row],[SM LT Mi 3.9.23 R]],$X$7:$Y$102,2,0)*K$5,"")</f>
        <v/>
      </c>
      <c r="L223" s="52" t="str">
        <f>IFERROR(VLOOKUP(Mixed[[#This Row],[TS SH Mi 14.1.24 R]],$X$7:$Y$102,2,0)*L$5,"")</f>
        <v/>
      </c>
      <c r="M223" s="63"/>
      <c r="N223" s="63"/>
      <c r="O223" s="63"/>
      <c r="P223" s="63"/>
      <c r="Q223" s="63"/>
      <c r="R223" s="63"/>
      <c r="S223" s="63"/>
      <c r="T223" s="63"/>
    </row>
    <row r="224" spans="1:20">
      <c r="A224">
        <f>RANK(D224,$D$7:$D$368,0)</f>
        <v>178</v>
      </c>
      <c r="B224" t="s">
        <v>373</v>
      </c>
      <c r="C224" t="s">
        <v>17</v>
      </c>
      <c r="D224" s="52">
        <f>SUM(E224:L224)</f>
        <v>0</v>
      </c>
      <c r="E224" s="52" t="str">
        <f>IFERROR(VLOOKUP(Mixed[[#This Row],[TS ZH Mi 26.03.23 Rang]],$X$7:$Y$102,2,0)*E$5,"")</f>
        <v/>
      </c>
      <c r="F224" s="52" t="str">
        <f>IFERROR(VLOOKUP(Mixed[[#This Row],[TS ES Mi 10.06.23 Rang]],$X$7:$Y$102,2,0)*F$5,"")</f>
        <v/>
      </c>
      <c r="G224" s="52" t="str">
        <f>IFERROR(VLOOKUP(Mixed[[#This Row],[TS BE Mi A 17.06.23 R]],$X$7:$Y$102,2,0)*G$5,"")</f>
        <v/>
      </c>
      <c r="H224" s="52" t="str">
        <f>IFERROR(VLOOKUP(Mixed[[#This Row],[TS BE Mi B 17.06.23 R]],$X$7:$Y$102,2,0)*H$5,"")</f>
        <v/>
      </c>
      <c r="I224" s="52" t="str">
        <f>IFERROR(VLOOKUP(Mixed[[#This Row],[TS BA Mi 13.08.23]],$X$7:$Y$102,2,0)*I$5,"")</f>
        <v/>
      </c>
      <c r="J224" s="52" t="str">
        <f>IFERROR(VLOOKUP(Mixed[[#This Row],[SM LT Mi 3.9.23 R]],$X$7:$Y$102,2,0)*J$5,"")</f>
        <v/>
      </c>
      <c r="K224" s="52" t="str">
        <f>IFERROR(VLOOKUP(Mixed[[#This Row],[SM LT Mi 3.9.23 R]],$X$7:$Y$102,2,0)*K$5,"")</f>
        <v/>
      </c>
      <c r="L224" s="52" t="str">
        <f>IFERROR(VLOOKUP(Mixed[[#This Row],[TS SH Mi 14.1.24 R]],$X$7:$Y$102,2,0)*L$5,"")</f>
        <v/>
      </c>
      <c r="M224" s="63"/>
      <c r="N224" s="63"/>
      <c r="O224" s="63"/>
      <c r="P224" s="63"/>
      <c r="Q224" s="63"/>
      <c r="R224" s="63"/>
      <c r="S224" s="63"/>
      <c r="T224" s="63"/>
    </row>
    <row r="225" spans="1:20">
      <c r="A225">
        <f>RANK(D225,$D$7:$D$368,0)</f>
        <v>178</v>
      </c>
      <c r="B225" t="s">
        <v>718</v>
      </c>
      <c r="C225" t="s">
        <v>17</v>
      </c>
      <c r="D225" s="52">
        <f>SUM(E225:L225)</f>
        <v>0</v>
      </c>
      <c r="E225" s="52" t="str">
        <f>IFERROR(VLOOKUP(Mixed[[#This Row],[TS ZH Mi 26.03.23 Rang]],$X$7:$Y$102,2,0)*E$5,"")</f>
        <v/>
      </c>
      <c r="F225" s="52" t="str">
        <f>IFERROR(VLOOKUP(Mixed[[#This Row],[TS ES Mi 10.06.23 Rang]],$X$7:$Y$102,2,0)*F$5,"")</f>
        <v/>
      </c>
      <c r="G225" s="52" t="str">
        <f>IFERROR(VLOOKUP(Mixed[[#This Row],[TS BE Mi A 17.06.23 R]],$X$7:$Y$102,2,0)*G$5,"")</f>
        <v/>
      </c>
      <c r="H225" s="52" t="str">
        <f>IFERROR(VLOOKUP(Mixed[[#This Row],[TS BE Mi B 17.06.23 R]],$X$7:$Y$102,2,0)*H$5,"")</f>
        <v/>
      </c>
      <c r="I225" s="52" t="str">
        <f>IFERROR(VLOOKUP(Mixed[[#This Row],[TS BA Mi 13.08.23]],$X$7:$Y$102,2,0)*I$5,"")</f>
        <v/>
      </c>
      <c r="J225" s="52" t="str">
        <f>IFERROR(VLOOKUP(Mixed[[#This Row],[SM LT Mi 3.9.23 R]],$X$7:$Y$102,2,0)*J$5,"")</f>
        <v/>
      </c>
      <c r="K225" s="52" t="str">
        <f>IFERROR(VLOOKUP(Mixed[[#This Row],[SM LT Mi 3.9.23 R]],$X$7:$Y$102,2,0)*K$5,"")</f>
        <v/>
      </c>
      <c r="L225" s="52" t="str">
        <f>IFERROR(VLOOKUP(Mixed[[#This Row],[TS SH Mi 14.1.24 R]],$X$7:$Y$102,2,0)*L$5,"")</f>
        <v/>
      </c>
      <c r="M225" s="63"/>
      <c r="N225" s="63"/>
      <c r="O225" s="63"/>
      <c r="P225" s="63"/>
      <c r="Q225" s="63"/>
      <c r="R225" s="63"/>
      <c r="S225" s="63"/>
      <c r="T225" s="63"/>
    </row>
    <row r="226" spans="1:20">
      <c r="A226">
        <f>RANK(D226,$D$7:$D$368,0)</f>
        <v>178</v>
      </c>
      <c r="B226" t="s">
        <v>719</v>
      </c>
      <c r="C226" t="s">
        <v>17</v>
      </c>
      <c r="D226" s="52">
        <f>SUM(E226:L226)</f>
        <v>0</v>
      </c>
      <c r="E226" s="52" t="str">
        <f>IFERROR(VLOOKUP(Mixed[[#This Row],[TS ZH Mi 26.03.23 Rang]],$X$7:$Y$102,2,0)*E$5,"")</f>
        <v/>
      </c>
      <c r="F226" s="52" t="str">
        <f>IFERROR(VLOOKUP(Mixed[[#This Row],[TS ES Mi 10.06.23 Rang]],$X$7:$Y$102,2,0)*F$5,"")</f>
        <v/>
      </c>
      <c r="G226" s="52" t="str">
        <f>IFERROR(VLOOKUP(Mixed[[#This Row],[TS BE Mi A 17.06.23 R]],$X$7:$Y$102,2,0)*G$5,"")</f>
        <v/>
      </c>
      <c r="H226" s="52" t="str">
        <f>IFERROR(VLOOKUP(Mixed[[#This Row],[TS BE Mi B 17.06.23 R]],$X$7:$Y$102,2,0)*H$5,"")</f>
        <v/>
      </c>
      <c r="I226" s="52" t="str">
        <f>IFERROR(VLOOKUP(Mixed[[#This Row],[TS BA Mi 13.08.23]],$X$7:$Y$102,2,0)*I$5,"")</f>
        <v/>
      </c>
      <c r="J226" s="52" t="str">
        <f>IFERROR(VLOOKUP(Mixed[[#This Row],[SM LT Mi 3.9.23 R]],$X$7:$Y$102,2,0)*J$5,"")</f>
        <v/>
      </c>
      <c r="K226" s="52" t="str">
        <f>IFERROR(VLOOKUP(Mixed[[#This Row],[SM LT Mi 3.9.23 R]],$X$7:$Y$102,2,0)*K$5,"")</f>
        <v/>
      </c>
      <c r="L226" s="52" t="str">
        <f>IFERROR(VLOOKUP(Mixed[[#This Row],[TS SH Mi 14.1.24 R]],$X$7:$Y$102,2,0)*L$5,"")</f>
        <v/>
      </c>
      <c r="M226" s="63"/>
      <c r="N226" s="63"/>
      <c r="O226" s="63"/>
      <c r="P226" s="63"/>
      <c r="Q226" s="63"/>
      <c r="R226" s="63"/>
      <c r="S226" s="63"/>
      <c r="T226" s="63"/>
    </row>
    <row r="227" spans="1:20">
      <c r="A227">
        <f>RANK(D227,$D$7:$D$368,0)</f>
        <v>178</v>
      </c>
      <c r="B227" t="s">
        <v>369</v>
      </c>
      <c r="C227" t="s">
        <v>17</v>
      </c>
      <c r="D227" s="52">
        <f>SUM(E227:L227)</f>
        <v>0</v>
      </c>
      <c r="E227" s="52" t="str">
        <f>IFERROR(VLOOKUP(Mixed[[#This Row],[TS ZH Mi 26.03.23 Rang]],$X$7:$Y$102,2,0)*E$5,"")</f>
        <v/>
      </c>
      <c r="F227" s="52" t="str">
        <f>IFERROR(VLOOKUP(Mixed[[#This Row],[TS ES Mi 10.06.23 Rang]],$X$7:$Y$102,2,0)*F$5,"")</f>
        <v/>
      </c>
      <c r="G227" s="52" t="str">
        <f>IFERROR(VLOOKUP(Mixed[[#This Row],[TS BE Mi A 17.06.23 R]],$X$7:$Y$102,2,0)*G$5,"")</f>
        <v/>
      </c>
      <c r="H227" s="52" t="str">
        <f>IFERROR(VLOOKUP(Mixed[[#This Row],[TS BE Mi B 17.06.23 R]],$X$7:$Y$102,2,0)*H$5,"")</f>
        <v/>
      </c>
      <c r="I227" s="52" t="str">
        <f>IFERROR(VLOOKUP(Mixed[[#This Row],[TS BA Mi 13.08.23]],$X$7:$Y$102,2,0)*I$5,"")</f>
        <v/>
      </c>
      <c r="J227" s="52" t="str">
        <f>IFERROR(VLOOKUP(Mixed[[#This Row],[SM LT Mi 3.9.23 R]],$X$7:$Y$102,2,0)*J$5,"")</f>
        <v/>
      </c>
      <c r="K227" s="52" t="str">
        <f>IFERROR(VLOOKUP(Mixed[[#This Row],[SM LT Mi 3.9.23 R]],$X$7:$Y$102,2,0)*K$5,"")</f>
        <v/>
      </c>
      <c r="L227" s="52" t="str">
        <f>IFERROR(VLOOKUP(Mixed[[#This Row],[TS SH Mi 14.1.24 R]],$X$7:$Y$102,2,0)*L$5,"")</f>
        <v/>
      </c>
      <c r="M227" s="63"/>
      <c r="N227" s="63"/>
      <c r="O227" s="63"/>
      <c r="P227" s="63"/>
      <c r="Q227" s="63"/>
      <c r="R227" s="63"/>
      <c r="S227" s="63"/>
      <c r="T227" s="63"/>
    </row>
    <row r="228" spans="1:20">
      <c r="A228">
        <f>RANK(D228,$D$7:$D$368,0)</f>
        <v>178</v>
      </c>
      <c r="B228" t="s">
        <v>721</v>
      </c>
      <c r="C228" t="s">
        <v>17</v>
      </c>
      <c r="D228" s="52">
        <f>SUM(E228:L228)</f>
        <v>0</v>
      </c>
      <c r="E228" s="52" t="str">
        <f>IFERROR(VLOOKUP(Mixed[[#This Row],[TS ZH Mi 26.03.23 Rang]],$X$7:$Y$102,2,0)*E$5,"")</f>
        <v/>
      </c>
      <c r="F228" s="52" t="str">
        <f>IFERROR(VLOOKUP(Mixed[[#This Row],[TS ES Mi 10.06.23 Rang]],$X$7:$Y$102,2,0)*F$5,"")</f>
        <v/>
      </c>
      <c r="G228" s="52" t="str">
        <f>IFERROR(VLOOKUP(Mixed[[#This Row],[TS BE Mi A 17.06.23 R]],$X$7:$Y$102,2,0)*G$5,"")</f>
        <v/>
      </c>
      <c r="H228" s="52" t="str">
        <f>IFERROR(VLOOKUP(Mixed[[#This Row],[TS BE Mi B 17.06.23 R]],$X$7:$Y$102,2,0)*H$5,"")</f>
        <v/>
      </c>
      <c r="I228" s="52" t="str">
        <f>IFERROR(VLOOKUP(Mixed[[#This Row],[TS BA Mi 13.08.23]],$X$7:$Y$102,2,0)*I$5,"")</f>
        <v/>
      </c>
      <c r="J228" s="52" t="str">
        <f>IFERROR(VLOOKUP(Mixed[[#This Row],[SM LT Mi 3.9.23 R]],$X$7:$Y$102,2,0)*J$5,"")</f>
        <v/>
      </c>
      <c r="K228" s="52" t="str">
        <f>IFERROR(VLOOKUP(Mixed[[#This Row],[SM LT Mi 3.9.23 R]],$X$7:$Y$102,2,0)*K$5,"")</f>
        <v/>
      </c>
      <c r="L228" s="52" t="str">
        <f>IFERROR(VLOOKUP(Mixed[[#This Row],[TS SH Mi 14.1.24 R]],$X$7:$Y$102,2,0)*L$5,"")</f>
        <v/>
      </c>
      <c r="M228" s="63"/>
      <c r="N228" s="63"/>
      <c r="O228" s="63"/>
      <c r="P228" s="63"/>
      <c r="Q228" s="63"/>
      <c r="R228" s="63"/>
      <c r="S228" s="63"/>
      <c r="T228" s="63"/>
    </row>
    <row r="229" spans="1:20">
      <c r="A229">
        <f>RANK(D229,$D$7:$D$368,0)</f>
        <v>178</v>
      </c>
      <c r="B229" t="s">
        <v>723</v>
      </c>
      <c r="C229" t="s">
        <v>17</v>
      </c>
      <c r="D229" s="52">
        <f>SUM(E229:L229)</f>
        <v>0</v>
      </c>
      <c r="E229" s="52" t="str">
        <f>IFERROR(VLOOKUP(Mixed[[#This Row],[TS ZH Mi 26.03.23 Rang]],$X$7:$Y$102,2,0)*E$5,"")</f>
        <v/>
      </c>
      <c r="F229" s="52" t="str">
        <f>IFERROR(VLOOKUP(Mixed[[#This Row],[TS ES Mi 10.06.23 Rang]],$X$7:$Y$102,2,0)*F$5,"")</f>
        <v/>
      </c>
      <c r="G229" s="52" t="str">
        <f>IFERROR(VLOOKUP(Mixed[[#This Row],[TS BE Mi A 17.06.23 R]],$X$7:$Y$102,2,0)*G$5,"")</f>
        <v/>
      </c>
      <c r="H229" s="52" t="str">
        <f>IFERROR(VLOOKUP(Mixed[[#This Row],[TS BE Mi B 17.06.23 R]],$X$7:$Y$102,2,0)*H$5,"")</f>
        <v/>
      </c>
      <c r="I229" s="52" t="str">
        <f>IFERROR(VLOOKUP(Mixed[[#This Row],[TS BA Mi 13.08.23]],$X$7:$Y$102,2,0)*I$5,"")</f>
        <v/>
      </c>
      <c r="J229" s="52" t="str">
        <f>IFERROR(VLOOKUP(Mixed[[#This Row],[SM LT Mi 3.9.23 R]],$X$7:$Y$102,2,0)*J$5,"")</f>
        <v/>
      </c>
      <c r="K229" s="52" t="str">
        <f>IFERROR(VLOOKUP(Mixed[[#This Row],[SM LT Mi 3.9.23 R]],$X$7:$Y$102,2,0)*K$5,"")</f>
        <v/>
      </c>
      <c r="L229" s="52" t="str">
        <f>IFERROR(VLOOKUP(Mixed[[#This Row],[TS SH Mi 14.1.24 R]],$X$7:$Y$102,2,0)*L$5,"")</f>
        <v/>
      </c>
      <c r="M229" s="63"/>
      <c r="N229" s="63"/>
      <c r="O229" s="63"/>
      <c r="P229" s="63"/>
      <c r="Q229" s="63"/>
      <c r="R229" s="63"/>
      <c r="S229" s="63"/>
      <c r="T229" s="63"/>
    </row>
    <row r="230" spans="1:20">
      <c r="A230">
        <f>RANK(D230,$D$7:$D$368,0)</f>
        <v>178</v>
      </c>
      <c r="B230" t="s">
        <v>724</v>
      </c>
      <c r="C230" t="s">
        <v>17</v>
      </c>
      <c r="D230" s="52">
        <f>SUM(E230:L230)</f>
        <v>0</v>
      </c>
      <c r="E230" s="52" t="str">
        <f>IFERROR(VLOOKUP(Mixed[[#This Row],[TS ZH Mi 26.03.23 Rang]],$X$7:$Y$102,2,0)*E$5,"")</f>
        <v/>
      </c>
      <c r="F230" s="52" t="str">
        <f>IFERROR(VLOOKUP(Mixed[[#This Row],[TS ES Mi 10.06.23 Rang]],$X$7:$Y$102,2,0)*F$5,"")</f>
        <v/>
      </c>
      <c r="G230" s="52" t="str">
        <f>IFERROR(VLOOKUP(Mixed[[#This Row],[TS BE Mi A 17.06.23 R]],$X$7:$Y$102,2,0)*G$5,"")</f>
        <v/>
      </c>
      <c r="H230" s="52" t="str">
        <f>IFERROR(VLOOKUP(Mixed[[#This Row],[TS BE Mi B 17.06.23 R]],$X$7:$Y$102,2,0)*H$5,"")</f>
        <v/>
      </c>
      <c r="I230" s="52" t="str">
        <f>IFERROR(VLOOKUP(Mixed[[#This Row],[TS BA Mi 13.08.23]],$X$7:$Y$102,2,0)*I$5,"")</f>
        <v/>
      </c>
      <c r="J230" s="52" t="str">
        <f>IFERROR(VLOOKUP(Mixed[[#This Row],[SM LT Mi 3.9.23 R]],$X$7:$Y$102,2,0)*J$5,"")</f>
        <v/>
      </c>
      <c r="K230" s="52" t="str">
        <f>IFERROR(VLOOKUP(Mixed[[#This Row],[SM LT Mi 3.9.23 R]],$X$7:$Y$102,2,0)*K$5,"")</f>
        <v/>
      </c>
      <c r="L230" s="52" t="str">
        <f>IFERROR(VLOOKUP(Mixed[[#This Row],[TS SH Mi 14.1.24 R]],$X$7:$Y$102,2,0)*L$5,"")</f>
        <v/>
      </c>
      <c r="M230" s="63"/>
      <c r="N230" s="63"/>
      <c r="O230" s="63"/>
      <c r="P230" s="63"/>
      <c r="Q230" s="63"/>
      <c r="R230" s="63"/>
      <c r="S230" s="63"/>
      <c r="T230" s="63"/>
    </row>
    <row r="231" spans="1:20">
      <c r="A231">
        <f>RANK(D231,$D$7:$D$368,0)</f>
        <v>178</v>
      </c>
      <c r="B231" t="s">
        <v>541</v>
      </c>
      <c r="C231" t="s">
        <v>17</v>
      </c>
      <c r="D231" s="52">
        <f>SUM(E231:L231)</f>
        <v>0</v>
      </c>
      <c r="E231" s="52" t="str">
        <f>IFERROR(VLOOKUP(Mixed[[#This Row],[TS ZH Mi 26.03.23 Rang]],$X$7:$Y$102,2,0)*E$5,"")</f>
        <v/>
      </c>
      <c r="F231" s="52" t="str">
        <f>IFERROR(VLOOKUP(Mixed[[#This Row],[TS ES Mi 10.06.23 Rang]],$X$7:$Y$102,2,0)*F$5,"")</f>
        <v/>
      </c>
      <c r="G231" s="52" t="str">
        <f>IFERROR(VLOOKUP(Mixed[[#This Row],[TS BE Mi A 17.06.23 R]],$X$7:$Y$102,2,0)*G$5,"")</f>
        <v/>
      </c>
      <c r="H231" s="52" t="str">
        <f>IFERROR(VLOOKUP(Mixed[[#This Row],[TS BE Mi B 17.06.23 R]],$X$7:$Y$102,2,0)*H$5,"")</f>
        <v/>
      </c>
      <c r="I231" s="52" t="str">
        <f>IFERROR(VLOOKUP(Mixed[[#This Row],[TS BA Mi 13.08.23]],$X$7:$Y$102,2,0)*I$5,"")</f>
        <v/>
      </c>
      <c r="J231" s="52" t="str">
        <f>IFERROR(VLOOKUP(Mixed[[#This Row],[SM LT Mi 3.9.23 R]],$X$7:$Y$102,2,0)*J$5,"")</f>
        <v/>
      </c>
      <c r="K231" s="52" t="str">
        <f>IFERROR(VLOOKUP(Mixed[[#This Row],[SM LT Mi 3.9.23 R]],$X$7:$Y$102,2,0)*K$5,"")</f>
        <v/>
      </c>
      <c r="L231" s="52" t="str">
        <f>IFERROR(VLOOKUP(Mixed[[#This Row],[TS SH Mi 14.1.24 R]],$X$7:$Y$102,2,0)*L$5,"")</f>
        <v/>
      </c>
      <c r="M231" s="63"/>
      <c r="N231" s="63"/>
      <c r="O231" s="63"/>
      <c r="P231" s="63"/>
      <c r="Q231" s="63"/>
      <c r="R231" s="63"/>
      <c r="S231" s="63"/>
      <c r="T231" s="63"/>
    </row>
    <row r="232" spans="1:20">
      <c r="A232">
        <f>RANK(D232,$D$7:$D$368,0)</f>
        <v>178</v>
      </c>
      <c r="B232" t="s">
        <v>415</v>
      </c>
      <c r="C232" t="s">
        <v>17</v>
      </c>
      <c r="D232" s="52">
        <f>SUM(E232:L232)</f>
        <v>0</v>
      </c>
      <c r="E232" s="52" t="str">
        <f>IFERROR(VLOOKUP(Mixed[[#This Row],[TS ZH Mi 26.03.23 Rang]],$X$7:$Y$102,2,0)*E$5,"")</f>
        <v/>
      </c>
      <c r="F232" s="52" t="str">
        <f>IFERROR(VLOOKUP(Mixed[[#This Row],[TS ES Mi 10.06.23 Rang]],$X$7:$Y$102,2,0)*F$5,"")</f>
        <v/>
      </c>
      <c r="G232" s="52" t="str">
        <f>IFERROR(VLOOKUP(Mixed[[#This Row],[TS BE Mi A 17.06.23 R]],$X$7:$Y$102,2,0)*G$5,"")</f>
        <v/>
      </c>
      <c r="H232" s="52" t="str">
        <f>IFERROR(VLOOKUP(Mixed[[#This Row],[TS BE Mi B 17.06.23 R]],$X$7:$Y$102,2,0)*H$5,"")</f>
        <v/>
      </c>
      <c r="I232" s="52" t="str">
        <f>IFERROR(VLOOKUP(Mixed[[#This Row],[TS BA Mi 13.08.23]],$X$7:$Y$102,2,0)*I$5,"")</f>
        <v/>
      </c>
      <c r="J232" s="52" t="str">
        <f>IFERROR(VLOOKUP(Mixed[[#This Row],[SM LT Mi 3.9.23 R]],$X$7:$Y$102,2,0)*J$5,"")</f>
        <v/>
      </c>
      <c r="K232" s="52" t="str">
        <f>IFERROR(VLOOKUP(Mixed[[#This Row],[SM LT Mi 3.9.23 R]],$X$7:$Y$102,2,0)*K$5,"")</f>
        <v/>
      </c>
      <c r="L232" s="52" t="str">
        <f>IFERROR(VLOOKUP(Mixed[[#This Row],[TS SH Mi 14.1.24 R]],$X$7:$Y$102,2,0)*L$5,"")</f>
        <v/>
      </c>
      <c r="M232" s="63"/>
      <c r="N232" s="63"/>
      <c r="O232" s="63"/>
      <c r="P232" s="63"/>
      <c r="Q232" s="63"/>
      <c r="R232" s="63"/>
      <c r="S232" s="63"/>
      <c r="T232" s="63"/>
    </row>
    <row r="233" spans="1:20">
      <c r="A233">
        <f>RANK(D233,$D$7:$D$368,0)</f>
        <v>178</v>
      </c>
      <c r="B233" t="s">
        <v>542</v>
      </c>
      <c r="C233" t="s">
        <v>17</v>
      </c>
      <c r="D233" s="52">
        <f>SUM(E233:L233)</f>
        <v>0</v>
      </c>
      <c r="E233" s="52" t="str">
        <f>IFERROR(VLOOKUP(Mixed[[#This Row],[TS ZH Mi 26.03.23 Rang]],$X$7:$Y$102,2,0)*E$5,"")</f>
        <v/>
      </c>
      <c r="F233" s="52" t="str">
        <f>IFERROR(VLOOKUP(Mixed[[#This Row],[TS ES Mi 10.06.23 Rang]],$X$7:$Y$102,2,0)*F$5,"")</f>
        <v/>
      </c>
      <c r="G233" s="52" t="str">
        <f>IFERROR(VLOOKUP(Mixed[[#This Row],[TS BE Mi A 17.06.23 R]],$X$7:$Y$102,2,0)*G$5,"")</f>
        <v/>
      </c>
      <c r="H233" s="52" t="str">
        <f>IFERROR(VLOOKUP(Mixed[[#This Row],[TS BE Mi B 17.06.23 R]],$X$7:$Y$102,2,0)*H$5,"")</f>
        <v/>
      </c>
      <c r="I233" s="52" t="str">
        <f>IFERROR(VLOOKUP(Mixed[[#This Row],[TS BA Mi 13.08.23]],$X$7:$Y$102,2,0)*I$5,"")</f>
        <v/>
      </c>
      <c r="J233" s="52" t="str">
        <f>IFERROR(VLOOKUP(Mixed[[#This Row],[SM LT Mi 3.9.23 R]],$X$7:$Y$102,2,0)*J$5,"")</f>
        <v/>
      </c>
      <c r="K233" s="52" t="str">
        <f>IFERROR(VLOOKUP(Mixed[[#This Row],[SM LT Mi 3.9.23 R]],$X$7:$Y$102,2,0)*K$5,"")</f>
        <v/>
      </c>
      <c r="L233" s="52" t="str">
        <f>IFERROR(VLOOKUP(Mixed[[#This Row],[TS SH Mi 14.1.24 R]],$X$7:$Y$102,2,0)*L$5,"")</f>
        <v/>
      </c>
      <c r="M233" s="63"/>
      <c r="N233" s="63"/>
      <c r="O233" s="63"/>
      <c r="P233" s="63"/>
      <c r="Q233" s="63"/>
      <c r="R233" s="63"/>
      <c r="S233" s="63"/>
      <c r="T233" s="63"/>
    </row>
    <row r="234" spans="1:20">
      <c r="A234">
        <f>RANK(D234,$D$7:$D$368,0)</f>
        <v>178</v>
      </c>
      <c r="B234" t="s">
        <v>726</v>
      </c>
      <c r="C234" t="s">
        <v>17</v>
      </c>
      <c r="D234" s="52">
        <f>SUM(E234:L234)</f>
        <v>0</v>
      </c>
      <c r="E234" s="52" t="str">
        <f>IFERROR(VLOOKUP(Mixed[[#This Row],[TS ZH Mi 26.03.23 Rang]],$X$7:$Y$102,2,0)*E$5,"")</f>
        <v/>
      </c>
      <c r="F234" s="52" t="str">
        <f>IFERROR(VLOOKUP(Mixed[[#This Row],[TS ES Mi 10.06.23 Rang]],$X$7:$Y$102,2,0)*F$5,"")</f>
        <v/>
      </c>
      <c r="G234" s="52" t="str">
        <f>IFERROR(VLOOKUP(Mixed[[#This Row],[TS BE Mi A 17.06.23 R]],$X$7:$Y$102,2,0)*G$5,"")</f>
        <v/>
      </c>
      <c r="H234" s="52" t="str">
        <f>IFERROR(VLOOKUP(Mixed[[#This Row],[TS BE Mi B 17.06.23 R]],$X$7:$Y$102,2,0)*H$5,"")</f>
        <v/>
      </c>
      <c r="I234" s="52" t="str">
        <f>IFERROR(VLOOKUP(Mixed[[#This Row],[TS BA Mi 13.08.23]],$X$7:$Y$102,2,0)*I$5,"")</f>
        <v/>
      </c>
      <c r="J234" s="52" t="str">
        <f>IFERROR(VLOOKUP(Mixed[[#This Row],[SM LT Mi 3.9.23 R]],$X$7:$Y$102,2,0)*J$5,"")</f>
        <v/>
      </c>
      <c r="K234" s="52" t="str">
        <f>IFERROR(VLOOKUP(Mixed[[#This Row],[SM LT Mi 3.9.23 R]],$X$7:$Y$102,2,0)*K$5,"")</f>
        <v/>
      </c>
      <c r="L234" s="52" t="str">
        <f>IFERROR(VLOOKUP(Mixed[[#This Row],[TS SH Mi 14.1.24 R]],$X$7:$Y$102,2,0)*L$5,"")</f>
        <v/>
      </c>
      <c r="M234" s="63"/>
      <c r="N234" s="63"/>
      <c r="O234" s="63"/>
      <c r="P234" s="63"/>
      <c r="Q234" s="63"/>
      <c r="R234" s="63"/>
      <c r="S234" s="63"/>
      <c r="T234" s="63"/>
    </row>
    <row r="235" spans="1:20">
      <c r="A235">
        <f>RANK(D235,$D$7:$D$368,0)</f>
        <v>178</v>
      </c>
      <c r="B235" s="7" t="s">
        <v>298</v>
      </c>
      <c r="C235" t="s">
        <v>17</v>
      </c>
      <c r="D235" s="52">
        <f>SUM(E235:L235)</f>
        <v>0</v>
      </c>
      <c r="E235" s="52" t="str">
        <f>IFERROR(VLOOKUP(Mixed[[#This Row],[TS ZH Mi 26.03.23 Rang]],$X$7:$Y$102,2,0)*E$5,"")</f>
        <v/>
      </c>
      <c r="F235" s="52" t="str">
        <f>IFERROR(VLOOKUP(Mixed[[#This Row],[TS ES Mi 10.06.23 Rang]],$X$7:$Y$102,2,0)*F$5,"")</f>
        <v/>
      </c>
      <c r="G235" s="52" t="str">
        <f>IFERROR(VLOOKUP(Mixed[[#This Row],[TS BE Mi A 17.06.23 R]],$X$7:$Y$102,2,0)*G$5,"")</f>
        <v/>
      </c>
      <c r="H235" s="52" t="str">
        <f>IFERROR(VLOOKUP(Mixed[[#This Row],[TS BE Mi B 17.06.23 R]],$X$7:$Y$102,2,0)*H$5,"")</f>
        <v/>
      </c>
      <c r="I235" s="52" t="str">
        <f>IFERROR(VLOOKUP(Mixed[[#This Row],[TS BA Mi 13.08.23]],$X$7:$Y$102,2,0)*I$5,"")</f>
        <v/>
      </c>
      <c r="J235" s="52" t="str">
        <f>IFERROR(VLOOKUP(Mixed[[#This Row],[SM LT Mi 3.9.23 R]],$X$7:$Y$102,2,0)*J$5,"")</f>
        <v/>
      </c>
      <c r="K235" s="52" t="str">
        <f>IFERROR(VLOOKUP(Mixed[[#This Row],[SM LT Mi 3.9.23 R]],$X$7:$Y$102,2,0)*K$5,"")</f>
        <v/>
      </c>
      <c r="L235" s="52" t="str">
        <f>IFERROR(VLOOKUP(Mixed[[#This Row],[TS SH Mi 14.1.24 R]],$X$7:$Y$102,2,0)*L$5,"")</f>
        <v/>
      </c>
      <c r="M235" s="63"/>
      <c r="N235" s="63"/>
      <c r="O235" s="63"/>
      <c r="P235" s="63"/>
      <c r="Q235" s="63"/>
      <c r="R235" s="63"/>
      <c r="S235" s="63"/>
      <c r="T235" s="63"/>
    </row>
    <row r="236" spans="1:20">
      <c r="A236">
        <f>RANK(D236,$D$7:$D$368,0)</f>
        <v>178</v>
      </c>
      <c r="B236" t="s">
        <v>727</v>
      </c>
      <c r="C236" t="s">
        <v>17</v>
      </c>
      <c r="D236" s="52">
        <f>SUM(E236:L236)</f>
        <v>0</v>
      </c>
      <c r="E236" s="52" t="str">
        <f>IFERROR(VLOOKUP(Mixed[[#This Row],[TS ZH Mi 26.03.23 Rang]],$X$7:$Y$102,2,0)*E$5,"")</f>
        <v/>
      </c>
      <c r="F236" s="52" t="str">
        <f>IFERROR(VLOOKUP(Mixed[[#This Row],[TS ES Mi 10.06.23 Rang]],$X$7:$Y$102,2,0)*F$5,"")</f>
        <v/>
      </c>
      <c r="G236" s="52" t="str">
        <f>IFERROR(VLOOKUP(Mixed[[#This Row],[TS BE Mi A 17.06.23 R]],$X$7:$Y$102,2,0)*G$5,"")</f>
        <v/>
      </c>
      <c r="H236" s="52" t="str">
        <f>IFERROR(VLOOKUP(Mixed[[#This Row],[TS BE Mi B 17.06.23 R]],$X$7:$Y$102,2,0)*H$5,"")</f>
        <v/>
      </c>
      <c r="I236" s="52" t="str">
        <f>IFERROR(VLOOKUP(Mixed[[#This Row],[TS BA Mi 13.08.23]],$X$7:$Y$102,2,0)*I$5,"")</f>
        <v/>
      </c>
      <c r="J236" s="52" t="str">
        <f>IFERROR(VLOOKUP(Mixed[[#This Row],[SM LT Mi 3.9.23 R]],$X$7:$Y$102,2,0)*J$5,"")</f>
        <v/>
      </c>
      <c r="K236" s="52" t="str">
        <f>IFERROR(VLOOKUP(Mixed[[#This Row],[SM LT Mi 3.9.23 R]],$X$7:$Y$102,2,0)*K$5,"")</f>
        <v/>
      </c>
      <c r="L236" s="52" t="str">
        <f>IFERROR(VLOOKUP(Mixed[[#This Row],[TS SH Mi 14.1.24 R]],$X$7:$Y$102,2,0)*L$5,"")</f>
        <v/>
      </c>
      <c r="M236" s="63"/>
      <c r="N236" s="63"/>
      <c r="O236" s="63"/>
      <c r="P236" s="63"/>
      <c r="Q236" s="63"/>
      <c r="R236" s="63"/>
      <c r="S236" s="63"/>
      <c r="T236" s="63"/>
    </row>
    <row r="237" spans="1:20">
      <c r="A237">
        <f>RANK(D237,$D$7:$D$368,0)</f>
        <v>178</v>
      </c>
      <c r="B237" t="s">
        <v>731</v>
      </c>
      <c r="C237" t="s">
        <v>17</v>
      </c>
      <c r="D237" s="52">
        <f>SUM(E237:L237)</f>
        <v>0</v>
      </c>
      <c r="E237" s="52" t="str">
        <f>IFERROR(VLOOKUP(Mixed[[#This Row],[TS ZH Mi 26.03.23 Rang]],$X$7:$Y$102,2,0)*E$5,"")</f>
        <v/>
      </c>
      <c r="F237" s="52" t="str">
        <f>IFERROR(VLOOKUP(Mixed[[#This Row],[TS ES Mi 10.06.23 Rang]],$X$7:$Y$102,2,0)*F$5,"")</f>
        <v/>
      </c>
      <c r="G237" s="52" t="str">
        <f>IFERROR(VLOOKUP(Mixed[[#This Row],[TS BE Mi A 17.06.23 R]],$X$7:$Y$102,2,0)*G$5,"")</f>
        <v/>
      </c>
      <c r="H237" s="52" t="str">
        <f>IFERROR(VLOOKUP(Mixed[[#This Row],[TS BE Mi B 17.06.23 R]],$X$7:$Y$102,2,0)*H$5,"")</f>
        <v/>
      </c>
      <c r="I237" s="52" t="str">
        <f>IFERROR(VLOOKUP(Mixed[[#This Row],[TS BA Mi 13.08.23]],$X$7:$Y$102,2,0)*I$5,"")</f>
        <v/>
      </c>
      <c r="J237" s="52" t="str">
        <f>IFERROR(VLOOKUP(Mixed[[#This Row],[SM LT Mi 3.9.23 R]],$X$7:$Y$102,2,0)*J$5,"")</f>
        <v/>
      </c>
      <c r="K237" s="52" t="str">
        <f>IFERROR(VLOOKUP(Mixed[[#This Row],[SM LT Mi 3.9.23 R]],$X$7:$Y$102,2,0)*K$5,"")</f>
        <v/>
      </c>
      <c r="L237" s="52" t="str">
        <f>IFERROR(VLOOKUP(Mixed[[#This Row],[TS SH Mi 14.1.24 R]],$X$7:$Y$102,2,0)*L$5,"")</f>
        <v/>
      </c>
      <c r="M237" s="63"/>
      <c r="N237" s="63"/>
      <c r="O237" s="63"/>
      <c r="P237" s="63"/>
      <c r="Q237" s="63"/>
      <c r="R237" s="63"/>
      <c r="S237" s="63"/>
      <c r="T237" s="63"/>
    </row>
    <row r="238" spans="1:20">
      <c r="A238">
        <f>RANK(D238,$D$7:$D$368,0)</f>
        <v>178</v>
      </c>
      <c r="B238" t="s">
        <v>732</v>
      </c>
      <c r="C238" t="s">
        <v>17</v>
      </c>
      <c r="D238" s="52">
        <f>SUM(E238:L238)</f>
        <v>0</v>
      </c>
      <c r="E238" s="52" t="str">
        <f>IFERROR(VLOOKUP(Mixed[[#This Row],[TS ZH Mi 26.03.23 Rang]],$X$7:$Y$102,2,0)*E$5,"")</f>
        <v/>
      </c>
      <c r="F238" s="52" t="str">
        <f>IFERROR(VLOOKUP(Mixed[[#This Row],[TS ES Mi 10.06.23 Rang]],$X$7:$Y$102,2,0)*F$5,"")</f>
        <v/>
      </c>
      <c r="G238" s="52" t="str">
        <f>IFERROR(VLOOKUP(Mixed[[#This Row],[TS BE Mi A 17.06.23 R]],$X$7:$Y$102,2,0)*G$5,"")</f>
        <v/>
      </c>
      <c r="H238" s="52" t="str">
        <f>IFERROR(VLOOKUP(Mixed[[#This Row],[TS BE Mi B 17.06.23 R]],$X$7:$Y$102,2,0)*H$5,"")</f>
        <v/>
      </c>
      <c r="I238" s="52" t="str">
        <f>IFERROR(VLOOKUP(Mixed[[#This Row],[TS BA Mi 13.08.23]],$X$7:$Y$102,2,0)*I$5,"")</f>
        <v/>
      </c>
      <c r="J238" s="52" t="str">
        <f>IFERROR(VLOOKUP(Mixed[[#This Row],[SM LT Mi 3.9.23 R]],$X$7:$Y$102,2,0)*J$5,"")</f>
        <v/>
      </c>
      <c r="K238" s="52" t="str">
        <f>IFERROR(VLOOKUP(Mixed[[#This Row],[SM LT Mi 3.9.23 R]],$X$7:$Y$102,2,0)*K$5,"")</f>
        <v/>
      </c>
      <c r="L238" s="52" t="str">
        <f>IFERROR(VLOOKUP(Mixed[[#This Row],[TS SH Mi 14.1.24 R]],$X$7:$Y$102,2,0)*L$5,"")</f>
        <v/>
      </c>
      <c r="M238" s="63"/>
      <c r="N238" s="63"/>
      <c r="O238" s="63"/>
      <c r="P238" s="63"/>
      <c r="Q238" s="63"/>
      <c r="R238" s="63"/>
      <c r="S238" s="63"/>
      <c r="T238" s="63"/>
    </row>
    <row r="239" spans="1:20">
      <c r="A239">
        <f>RANK(D239,$D$7:$D$368,0)</f>
        <v>178</v>
      </c>
      <c r="B239" t="s">
        <v>734</v>
      </c>
      <c r="C239" t="s">
        <v>17</v>
      </c>
      <c r="D239" s="52">
        <f>SUM(E239:L239)</f>
        <v>0</v>
      </c>
      <c r="E239" s="52" t="str">
        <f>IFERROR(VLOOKUP(Mixed[[#This Row],[TS ZH Mi 26.03.23 Rang]],$X$7:$Y$102,2,0)*E$5,"")</f>
        <v/>
      </c>
      <c r="F239" s="52" t="str">
        <f>IFERROR(VLOOKUP(Mixed[[#This Row],[TS ES Mi 10.06.23 Rang]],$X$7:$Y$102,2,0)*F$5,"")</f>
        <v/>
      </c>
      <c r="G239" s="52" t="str">
        <f>IFERROR(VLOOKUP(Mixed[[#This Row],[TS BE Mi A 17.06.23 R]],$X$7:$Y$102,2,0)*G$5,"")</f>
        <v/>
      </c>
      <c r="H239" s="52" t="str">
        <f>IFERROR(VLOOKUP(Mixed[[#This Row],[TS BE Mi B 17.06.23 R]],$X$7:$Y$102,2,0)*H$5,"")</f>
        <v/>
      </c>
      <c r="I239" s="52" t="str">
        <f>IFERROR(VLOOKUP(Mixed[[#This Row],[TS BA Mi 13.08.23]],$X$7:$Y$102,2,0)*I$5,"")</f>
        <v/>
      </c>
      <c r="J239" s="52" t="str">
        <f>IFERROR(VLOOKUP(Mixed[[#This Row],[SM LT Mi 3.9.23 R]],$X$7:$Y$102,2,0)*J$5,"")</f>
        <v/>
      </c>
      <c r="K239" s="52" t="str">
        <f>IFERROR(VLOOKUP(Mixed[[#This Row],[SM LT Mi 3.9.23 R]],$X$7:$Y$102,2,0)*K$5,"")</f>
        <v/>
      </c>
      <c r="L239" s="52" t="str">
        <f>IFERROR(VLOOKUP(Mixed[[#This Row],[TS SH Mi 14.1.24 R]],$X$7:$Y$102,2,0)*L$5,"")</f>
        <v/>
      </c>
      <c r="M239" s="63"/>
      <c r="N239" s="63"/>
      <c r="O239" s="63"/>
      <c r="P239" s="63"/>
      <c r="Q239" s="63"/>
      <c r="R239" s="63"/>
      <c r="S239" s="63"/>
      <c r="T239" s="63"/>
    </row>
    <row r="240" spans="1:20">
      <c r="A240">
        <f>RANK(D240,$D$7:$D$368,0)</f>
        <v>178</v>
      </c>
      <c r="B240" t="s">
        <v>740</v>
      </c>
      <c r="C240" t="s">
        <v>17</v>
      </c>
      <c r="D240" s="52">
        <f>SUM(E240:L240)</f>
        <v>0</v>
      </c>
      <c r="E240" s="52" t="str">
        <f>IFERROR(VLOOKUP(Mixed[[#This Row],[TS ZH Mi 26.03.23 Rang]],$X$7:$Y$102,2,0)*E$5,"")</f>
        <v/>
      </c>
      <c r="F240" s="52" t="str">
        <f>IFERROR(VLOOKUP(Mixed[[#This Row],[TS ES Mi 10.06.23 Rang]],$X$7:$Y$102,2,0)*F$5,"")</f>
        <v/>
      </c>
      <c r="G240" s="52" t="str">
        <f>IFERROR(VLOOKUP(Mixed[[#This Row],[TS BE Mi A 17.06.23 R]],$X$7:$Y$102,2,0)*G$5,"")</f>
        <v/>
      </c>
      <c r="H240" s="52" t="str">
        <f>IFERROR(VLOOKUP(Mixed[[#This Row],[TS BE Mi B 17.06.23 R]],$X$7:$Y$102,2,0)*H$5,"")</f>
        <v/>
      </c>
      <c r="I240" s="52" t="str">
        <f>IFERROR(VLOOKUP(Mixed[[#This Row],[TS BA Mi 13.08.23]],$X$7:$Y$102,2,0)*I$5,"")</f>
        <v/>
      </c>
      <c r="J240" s="52" t="str">
        <f>IFERROR(VLOOKUP(Mixed[[#This Row],[SM LT Mi 3.9.23 R]],$X$7:$Y$102,2,0)*J$5,"")</f>
        <v/>
      </c>
      <c r="K240" s="52" t="str">
        <f>IFERROR(VLOOKUP(Mixed[[#This Row],[SM LT Mi 3.9.23 R]],$X$7:$Y$102,2,0)*K$5,"")</f>
        <v/>
      </c>
      <c r="L240" s="52" t="str">
        <f>IFERROR(VLOOKUP(Mixed[[#This Row],[TS SH Mi 14.1.24 R]],$X$7:$Y$102,2,0)*L$5,"")</f>
        <v/>
      </c>
      <c r="M240" s="63"/>
      <c r="N240" s="63"/>
      <c r="O240" s="63"/>
      <c r="P240" s="63"/>
      <c r="Q240" s="63"/>
      <c r="R240" s="63"/>
      <c r="S240" s="63"/>
      <c r="T240" s="63"/>
    </row>
    <row r="241" spans="1:20">
      <c r="A241">
        <f>RANK(D241,$D$7:$D$368,0)</f>
        <v>178</v>
      </c>
      <c r="B241" t="s">
        <v>560</v>
      </c>
      <c r="C241" t="s">
        <v>17</v>
      </c>
      <c r="D241" s="52">
        <f>SUM(E241:L241)</f>
        <v>0</v>
      </c>
      <c r="E241" s="52" t="str">
        <f>IFERROR(VLOOKUP(Mixed[[#This Row],[TS ZH Mi 26.03.23 Rang]],$X$7:$Y$102,2,0)*E$5,"")</f>
        <v/>
      </c>
      <c r="F241" s="52" t="str">
        <f>IFERROR(VLOOKUP(Mixed[[#This Row],[TS ES Mi 10.06.23 Rang]],$X$7:$Y$102,2,0)*F$5,"")</f>
        <v/>
      </c>
      <c r="G241" s="52" t="str">
        <f>IFERROR(VLOOKUP(Mixed[[#This Row],[TS BE Mi A 17.06.23 R]],$X$7:$Y$102,2,0)*G$5,"")</f>
        <v/>
      </c>
      <c r="H241" s="52" t="str">
        <f>IFERROR(VLOOKUP(Mixed[[#This Row],[TS BE Mi B 17.06.23 R]],$X$7:$Y$102,2,0)*H$5,"")</f>
        <v/>
      </c>
      <c r="I241" s="52" t="str">
        <f>IFERROR(VLOOKUP(Mixed[[#This Row],[TS BA Mi 13.08.23]],$X$7:$Y$102,2,0)*I$5,"")</f>
        <v/>
      </c>
      <c r="J241" s="52" t="str">
        <f>IFERROR(VLOOKUP(Mixed[[#This Row],[SM LT Mi 3.9.23 R]],$X$7:$Y$102,2,0)*J$5,"")</f>
        <v/>
      </c>
      <c r="K241" s="52" t="str">
        <f>IFERROR(VLOOKUP(Mixed[[#This Row],[SM LT Mi 3.9.23 R]],$X$7:$Y$102,2,0)*K$5,"")</f>
        <v/>
      </c>
      <c r="L241" s="52" t="str">
        <f>IFERROR(VLOOKUP(Mixed[[#This Row],[TS SH Mi 14.1.24 R]],$X$7:$Y$102,2,0)*L$5,"")</f>
        <v/>
      </c>
      <c r="M241" s="63"/>
      <c r="N241" s="63"/>
      <c r="O241" s="63"/>
      <c r="P241" s="63"/>
      <c r="Q241" s="63"/>
      <c r="R241" s="63"/>
      <c r="S241" s="63"/>
      <c r="T241" s="63"/>
    </row>
    <row r="242" spans="1:20">
      <c r="A242">
        <f>RANK(D242,$D$7:$D$368,0)</f>
        <v>178</v>
      </c>
      <c r="B242" t="s">
        <v>738</v>
      </c>
      <c r="C242" t="s">
        <v>17</v>
      </c>
      <c r="D242" s="52">
        <f>SUM(E242:L242)</f>
        <v>0</v>
      </c>
      <c r="E242" s="52" t="str">
        <f>IFERROR(VLOOKUP(Mixed[[#This Row],[TS ZH Mi 26.03.23 Rang]],$X$7:$Y$102,2,0)*E$5,"")</f>
        <v/>
      </c>
      <c r="F242" s="52" t="str">
        <f>IFERROR(VLOOKUP(Mixed[[#This Row],[TS ES Mi 10.06.23 Rang]],$X$7:$Y$102,2,0)*F$5,"")</f>
        <v/>
      </c>
      <c r="G242" s="52" t="str">
        <f>IFERROR(VLOOKUP(Mixed[[#This Row],[TS BE Mi A 17.06.23 R]],$X$7:$Y$102,2,0)*G$5,"")</f>
        <v/>
      </c>
      <c r="H242" s="52" t="str">
        <f>IFERROR(VLOOKUP(Mixed[[#This Row],[TS BE Mi B 17.06.23 R]],$X$7:$Y$102,2,0)*H$5,"")</f>
        <v/>
      </c>
      <c r="I242" s="52" t="str">
        <f>IFERROR(VLOOKUP(Mixed[[#This Row],[TS BA Mi 13.08.23]],$X$7:$Y$102,2,0)*I$5,"")</f>
        <v/>
      </c>
      <c r="J242" s="52" t="str">
        <f>IFERROR(VLOOKUP(Mixed[[#This Row],[SM LT Mi 3.9.23 R]],$X$7:$Y$102,2,0)*J$5,"")</f>
        <v/>
      </c>
      <c r="K242" s="52" t="str">
        <f>IFERROR(VLOOKUP(Mixed[[#This Row],[SM LT Mi 3.9.23 R]],$X$7:$Y$102,2,0)*K$5,"")</f>
        <v/>
      </c>
      <c r="L242" s="52" t="str">
        <f>IFERROR(VLOOKUP(Mixed[[#This Row],[TS SH Mi 14.1.24 R]],$X$7:$Y$102,2,0)*L$5,"")</f>
        <v/>
      </c>
      <c r="M242" s="63"/>
      <c r="N242" s="63"/>
      <c r="O242" s="63"/>
      <c r="P242" s="63"/>
      <c r="Q242" s="63"/>
      <c r="R242" s="63"/>
      <c r="S242" s="63"/>
      <c r="T242" s="63"/>
    </row>
    <row r="243" spans="1:20">
      <c r="A243">
        <f>RANK(D243,$D$7:$D$368,0)</f>
        <v>178</v>
      </c>
      <c r="B243" t="s">
        <v>561</v>
      </c>
      <c r="C243" t="s">
        <v>17</v>
      </c>
      <c r="D243" s="52">
        <f>SUM(E243:L243)</f>
        <v>0</v>
      </c>
      <c r="E243" s="52" t="str">
        <f>IFERROR(VLOOKUP(Mixed[[#This Row],[TS ZH Mi 26.03.23 Rang]],$X$7:$Y$102,2,0)*E$5,"")</f>
        <v/>
      </c>
      <c r="F243" s="52" t="str">
        <f>IFERROR(VLOOKUP(Mixed[[#This Row],[TS ES Mi 10.06.23 Rang]],$X$7:$Y$102,2,0)*F$5,"")</f>
        <v/>
      </c>
      <c r="G243" s="52" t="str">
        <f>IFERROR(VLOOKUP(Mixed[[#This Row],[TS BE Mi A 17.06.23 R]],$X$7:$Y$102,2,0)*G$5,"")</f>
        <v/>
      </c>
      <c r="H243" s="52" t="str">
        <f>IFERROR(VLOOKUP(Mixed[[#This Row],[TS BE Mi B 17.06.23 R]],$X$7:$Y$102,2,0)*H$5,"")</f>
        <v/>
      </c>
      <c r="I243" s="52" t="str">
        <f>IFERROR(VLOOKUP(Mixed[[#This Row],[TS BA Mi 13.08.23]],$X$7:$Y$102,2,0)*I$5,"")</f>
        <v/>
      </c>
      <c r="J243" s="52" t="str">
        <f>IFERROR(VLOOKUP(Mixed[[#This Row],[SM LT Mi 3.9.23 R]],$X$7:$Y$102,2,0)*J$5,"")</f>
        <v/>
      </c>
      <c r="K243" s="52" t="str">
        <f>IFERROR(VLOOKUP(Mixed[[#This Row],[SM LT Mi 3.9.23 R]],$X$7:$Y$102,2,0)*K$5,"")</f>
        <v/>
      </c>
      <c r="L243" s="52" t="str">
        <f>IFERROR(VLOOKUP(Mixed[[#This Row],[TS SH Mi 14.1.24 R]],$X$7:$Y$102,2,0)*L$5,"")</f>
        <v/>
      </c>
      <c r="M243" s="63"/>
      <c r="N243" s="63"/>
      <c r="O243" s="63"/>
      <c r="P243" s="63"/>
      <c r="Q243" s="63"/>
      <c r="R243" s="63"/>
      <c r="S243" s="63"/>
      <c r="T243" s="63"/>
    </row>
    <row r="244" spans="1:20">
      <c r="A244">
        <f>RANK(D244,$D$7:$D$368,0)</f>
        <v>178</v>
      </c>
      <c r="B244" t="s">
        <v>737</v>
      </c>
      <c r="C244" t="s">
        <v>17</v>
      </c>
      <c r="D244" s="52">
        <f>SUM(E244:L244)</f>
        <v>0</v>
      </c>
      <c r="E244" s="52" t="str">
        <f>IFERROR(VLOOKUP(Mixed[[#This Row],[TS ZH Mi 26.03.23 Rang]],$X$7:$Y$102,2,0)*E$5,"")</f>
        <v/>
      </c>
      <c r="F244" s="52" t="str">
        <f>IFERROR(VLOOKUP(Mixed[[#This Row],[TS ES Mi 10.06.23 Rang]],$X$7:$Y$102,2,0)*F$5,"")</f>
        <v/>
      </c>
      <c r="G244" s="52" t="str">
        <f>IFERROR(VLOOKUP(Mixed[[#This Row],[TS BE Mi A 17.06.23 R]],$X$7:$Y$102,2,0)*G$5,"")</f>
        <v/>
      </c>
      <c r="H244" s="52" t="str">
        <f>IFERROR(VLOOKUP(Mixed[[#This Row],[TS BE Mi B 17.06.23 R]],$X$7:$Y$102,2,0)*H$5,"")</f>
        <v/>
      </c>
      <c r="I244" s="52" t="str">
        <f>IFERROR(VLOOKUP(Mixed[[#This Row],[TS BA Mi 13.08.23]],$X$7:$Y$102,2,0)*I$5,"")</f>
        <v/>
      </c>
      <c r="J244" s="52" t="str">
        <f>IFERROR(VLOOKUP(Mixed[[#This Row],[SM LT Mi 3.9.23 R]],$X$7:$Y$102,2,0)*J$5,"")</f>
        <v/>
      </c>
      <c r="K244" s="52" t="str">
        <f>IFERROR(VLOOKUP(Mixed[[#This Row],[SM LT Mi 3.9.23 R]],$X$7:$Y$102,2,0)*K$5,"")</f>
        <v/>
      </c>
      <c r="L244" s="52" t="str">
        <f>IFERROR(VLOOKUP(Mixed[[#This Row],[TS SH Mi 14.1.24 R]],$X$7:$Y$102,2,0)*L$5,"")</f>
        <v/>
      </c>
      <c r="M244" s="63"/>
      <c r="N244" s="63"/>
      <c r="O244" s="63"/>
      <c r="P244" s="63"/>
      <c r="Q244" s="63"/>
      <c r="R244" s="63"/>
      <c r="S244" s="63"/>
      <c r="T244" s="63"/>
    </row>
    <row r="245" spans="1:20">
      <c r="A245">
        <f>RANK(D245,$D$7:$D$368,0)</f>
        <v>178</v>
      </c>
      <c r="B245" t="s">
        <v>632</v>
      </c>
      <c r="C245" t="s">
        <v>633</v>
      </c>
      <c r="D245" s="52">
        <f>SUM(E245:L245)</f>
        <v>0</v>
      </c>
      <c r="E245" s="52" t="str">
        <f>IFERROR(VLOOKUP(Mixed[[#This Row],[TS ZH Mi 26.03.23 Rang]],$X$7:$Y$102,2,0)*E$5,"")</f>
        <v/>
      </c>
      <c r="F245" s="52" t="str">
        <f>IFERROR(VLOOKUP(Mixed[[#This Row],[TS ES Mi 10.06.23 Rang]],$X$7:$Y$102,2,0)*F$5,"")</f>
        <v/>
      </c>
      <c r="G245" s="52" t="str">
        <f>IFERROR(VLOOKUP(Mixed[[#This Row],[TS BE Mi A 17.06.23 R]],$X$7:$Y$102,2,0)*G$5,"")</f>
        <v/>
      </c>
      <c r="H245" s="52" t="str">
        <f>IFERROR(VLOOKUP(Mixed[[#This Row],[TS BE Mi B 17.06.23 R]],$X$7:$Y$102,2,0)*H$5,"")</f>
        <v/>
      </c>
      <c r="I245" s="52" t="str">
        <f>IFERROR(VLOOKUP(Mixed[[#This Row],[TS BA Mi 13.08.23]],$X$7:$Y$102,2,0)*I$5,"")</f>
        <v/>
      </c>
      <c r="J245" s="52" t="str">
        <f>IFERROR(VLOOKUP(Mixed[[#This Row],[SM LT Mi 3.9.23 R]],$X$7:$Y$102,2,0)*J$5,"")</f>
        <v/>
      </c>
      <c r="K245" s="52" t="str">
        <f>IFERROR(VLOOKUP(Mixed[[#This Row],[SM LT Mi 3.9.23 R]],$X$7:$Y$102,2,0)*K$5,"")</f>
        <v/>
      </c>
      <c r="L245" s="52" t="str">
        <f>IFERROR(VLOOKUP(Mixed[[#This Row],[TS SH Mi 14.1.24 R]],$X$7:$Y$102,2,0)*L$5,"")</f>
        <v/>
      </c>
      <c r="M245" s="63"/>
      <c r="N245" s="63"/>
      <c r="O245" s="63"/>
      <c r="P245" s="63"/>
      <c r="Q245" s="63"/>
      <c r="R245" s="63"/>
      <c r="S245" s="63"/>
      <c r="T245" s="63"/>
    </row>
    <row r="246" spans="1:20">
      <c r="A246">
        <f>RANK(D246,$D$7:$D$368,0)</f>
        <v>178</v>
      </c>
      <c r="B246" t="s">
        <v>642</v>
      </c>
      <c r="C246" t="s">
        <v>633</v>
      </c>
      <c r="D246" s="52">
        <f>SUM(E246:L246)</f>
        <v>0</v>
      </c>
      <c r="E246" s="52" t="str">
        <f>IFERROR(VLOOKUP(Mixed[[#This Row],[TS ZH Mi 26.03.23 Rang]],$X$7:$Y$102,2,0)*E$5,"")</f>
        <v/>
      </c>
      <c r="F246" s="52" t="str">
        <f>IFERROR(VLOOKUP(Mixed[[#This Row],[TS ES Mi 10.06.23 Rang]],$X$7:$Y$102,2,0)*F$5,"")</f>
        <v/>
      </c>
      <c r="G246" s="52" t="str">
        <f>IFERROR(VLOOKUP(Mixed[[#This Row],[TS BE Mi A 17.06.23 R]],$X$7:$Y$102,2,0)*G$5,"")</f>
        <v/>
      </c>
      <c r="H246" s="52" t="str">
        <f>IFERROR(VLOOKUP(Mixed[[#This Row],[TS BE Mi B 17.06.23 R]],$X$7:$Y$102,2,0)*H$5,"")</f>
        <v/>
      </c>
      <c r="I246" s="52" t="str">
        <f>IFERROR(VLOOKUP(Mixed[[#This Row],[TS BA Mi 13.08.23]],$X$7:$Y$102,2,0)*I$5,"")</f>
        <v/>
      </c>
      <c r="J246" s="52" t="str">
        <f>IFERROR(VLOOKUP(Mixed[[#This Row],[SM LT Mi 3.9.23 R]],$X$7:$Y$102,2,0)*J$5,"")</f>
        <v/>
      </c>
      <c r="K246" s="52" t="str">
        <f>IFERROR(VLOOKUP(Mixed[[#This Row],[SM LT Mi 3.9.23 R]],$X$7:$Y$102,2,0)*K$5,"")</f>
        <v/>
      </c>
      <c r="L246" s="52" t="str">
        <f>IFERROR(VLOOKUP(Mixed[[#This Row],[TS SH Mi 14.1.24 R]],$X$7:$Y$102,2,0)*L$5,"")</f>
        <v/>
      </c>
      <c r="M246" s="63"/>
      <c r="N246" s="63"/>
      <c r="O246" s="63"/>
      <c r="P246" s="63"/>
      <c r="Q246" s="63"/>
      <c r="R246" s="63"/>
      <c r="S246" s="63"/>
      <c r="T246" s="63"/>
    </row>
    <row r="247" spans="1:20">
      <c r="A247">
        <f>RANK(D247,$D$7:$D$368,0)</f>
        <v>178</v>
      </c>
      <c r="B247" t="s">
        <v>643</v>
      </c>
      <c r="C247" t="s">
        <v>633</v>
      </c>
      <c r="D247" s="52">
        <f>SUM(E247:L247)</f>
        <v>0</v>
      </c>
      <c r="E247" s="52" t="str">
        <f>IFERROR(VLOOKUP(Mixed[[#This Row],[TS ZH Mi 26.03.23 Rang]],$X$7:$Y$102,2,0)*E$5,"")</f>
        <v/>
      </c>
      <c r="F247" s="52" t="str">
        <f>IFERROR(VLOOKUP(Mixed[[#This Row],[TS ES Mi 10.06.23 Rang]],$X$7:$Y$102,2,0)*F$5,"")</f>
        <v/>
      </c>
      <c r="G247" s="52" t="str">
        <f>IFERROR(VLOOKUP(Mixed[[#This Row],[TS BE Mi A 17.06.23 R]],$X$7:$Y$102,2,0)*G$5,"")</f>
        <v/>
      </c>
      <c r="H247" s="52" t="str">
        <f>IFERROR(VLOOKUP(Mixed[[#This Row],[TS BE Mi B 17.06.23 R]],$X$7:$Y$102,2,0)*H$5,"")</f>
        <v/>
      </c>
      <c r="I247" s="52" t="str">
        <f>IFERROR(VLOOKUP(Mixed[[#This Row],[TS BA Mi 13.08.23]],$X$7:$Y$102,2,0)*I$5,"")</f>
        <v/>
      </c>
      <c r="J247" s="52" t="str">
        <f>IFERROR(VLOOKUP(Mixed[[#This Row],[SM LT Mi 3.9.23 R]],$X$7:$Y$102,2,0)*J$5,"")</f>
        <v/>
      </c>
      <c r="K247" s="52" t="str">
        <f>IFERROR(VLOOKUP(Mixed[[#This Row],[SM LT Mi 3.9.23 R]],$X$7:$Y$102,2,0)*K$5,"")</f>
        <v/>
      </c>
      <c r="L247" s="52" t="str">
        <f>IFERROR(VLOOKUP(Mixed[[#This Row],[TS SH Mi 14.1.24 R]],$X$7:$Y$102,2,0)*L$5,"")</f>
        <v/>
      </c>
      <c r="M247" s="63"/>
      <c r="N247" s="63"/>
      <c r="O247" s="63"/>
      <c r="P247" s="63"/>
      <c r="Q247" s="63"/>
      <c r="R247" s="63"/>
      <c r="S247" s="63"/>
      <c r="T247" s="63"/>
    </row>
    <row r="248" spans="1:20">
      <c r="A248">
        <f>RANK(D248,$D$7:$D$368,0)</f>
        <v>178</v>
      </c>
      <c r="B248" s="7" t="s">
        <v>300</v>
      </c>
      <c r="C248" t="s">
        <v>17</v>
      </c>
      <c r="D248" s="52">
        <f>SUM(E248:L248)</f>
        <v>0</v>
      </c>
      <c r="E248" s="52" t="str">
        <f>IFERROR(VLOOKUP(Mixed[[#This Row],[TS ZH Mi 26.03.23 Rang]],$X$7:$Y$102,2,0)*E$5,"")</f>
        <v/>
      </c>
      <c r="F248" s="52" t="str">
        <f>IFERROR(VLOOKUP(Mixed[[#This Row],[TS ES Mi 10.06.23 Rang]],$X$7:$Y$102,2,0)*F$5,"")</f>
        <v/>
      </c>
      <c r="G248" s="52" t="str">
        <f>IFERROR(VLOOKUP(Mixed[[#This Row],[TS BE Mi A 17.06.23 R]],$X$7:$Y$102,2,0)*G$5,"")</f>
        <v/>
      </c>
      <c r="H248" s="52" t="str">
        <f>IFERROR(VLOOKUP(Mixed[[#This Row],[TS BE Mi B 17.06.23 R]],$X$7:$Y$102,2,0)*H$5,"")</f>
        <v/>
      </c>
      <c r="I248" s="52" t="str">
        <f>IFERROR(VLOOKUP(Mixed[[#This Row],[TS BA Mi 13.08.23]],$X$7:$Y$102,2,0)*I$5,"")</f>
        <v/>
      </c>
      <c r="J248" s="52" t="str">
        <f>IFERROR(VLOOKUP(Mixed[[#This Row],[SM LT Mi 3.9.23 R]],$X$7:$Y$102,2,0)*J$5,"")</f>
        <v/>
      </c>
      <c r="K248" s="52" t="str">
        <f>IFERROR(VLOOKUP(Mixed[[#This Row],[SM LT Mi 3.9.23 R]],$X$7:$Y$102,2,0)*K$5,"")</f>
        <v/>
      </c>
      <c r="L248" s="52" t="str">
        <f>IFERROR(VLOOKUP(Mixed[[#This Row],[TS SH Mi 14.1.24 R]],$X$7:$Y$102,2,0)*L$5,"")</f>
        <v/>
      </c>
      <c r="M248" s="63"/>
      <c r="N248" s="63"/>
      <c r="O248" s="63"/>
      <c r="P248" s="63"/>
      <c r="Q248" s="63"/>
      <c r="R248" s="63"/>
      <c r="S248" s="63"/>
      <c r="T248" s="63"/>
    </row>
    <row r="249" spans="1:20">
      <c r="A249">
        <f>RANK(D249,$D$7:$D$368,0)</f>
        <v>178</v>
      </c>
      <c r="B249" t="s">
        <v>292</v>
      </c>
      <c r="C249" s="1" t="s">
        <v>17</v>
      </c>
      <c r="D249" s="52">
        <f>SUM(E249:L249)</f>
        <v>0</v>
      </c>
      <c r="E249" s="52" t="str">
        <f>IFERROR(VLOOKUP(Mixed[[#This Row],[TS ZH Mi 26.03.23 Rang]],$X$7:$Y$102,2,0)*E$5,"")</f>
        <v/>
      </c>
      <c r="F249" s="52" t="str">
        <f>IFERROR(VLOOKUP(Mixed[[#This Row],[TS ES Mi 10.06.23 Rang]],$X$7:$Y$102,2,0)*F$5,"")</f>
        <v/>
      </c>
      <c r="G249" s="52" t="str">
        <f>IFERROR(VLOOKUP(Mixed[[#This Row],[TS BE Mi A 17.06.23 R]],$X$7:$Y$102,2,0)*G$5,"")</f>
        <v/>
      </c>
      <c r="H249" s="52" t="str">
        <f>IFERROR(VLOOKUP(Mixed[[#This Row],[TS BE Mi B 17.06.23 R]],$X$7:$Y$102,2,0)*H$5,"")</f>
        <v/>
      </c>
      <c r="I249" s="52" t="str">
        <f>IFERROR(VLOOKUP(Mixed[[#This Row],[TS BA Mi 13.08.23]],$X$7:$Y$102,2,0)*I$5,"")</f>
        <v/>
      </c>
      <c r="J249" s="52" t="str">
        <f>IFERROR(VLOOKUP(Mixed[[#This Row],[SM LT Mi 3.9.23 R]],$X$7:$Y$102,2,0)*J$5,"")</f>
        <v/>
      </c>
      <c r="K249" s="52" t="str">
        <f>IFERROR(VLOOKUP(Mixed[[#This Row],[SM LT Mi 3.9.23 R]],$X$7:$Y$102,2,0)*K$5,"")</f>
        <v/>
      </c>
      <c r="L249" s="52" t="str">
        <f>IFERROR(VLOOKUP(Mixed[[#This Row],[TS SH Mi 14.1.24 R]],$X$7:$Y$102,2,0)*L$5,"")</f>
        <v/>
      </c>
      <c r="M249" s="63"/>
      <c r="N249" s="63"/>
      <c r="O249" s="63"/>
      <c r="P249" s="63"/>
      <c r="Q249" s="63"/>
      <c r="R249" s="63"/>
      <c r="S249" s="63"/>
      <c r="T249" s="63"/>
    </row>
    <row r="250" spans="1:20">
      <c r="A250">
        <f>RANK(D250,$D$7:$D$368,0)</f>
        <v>178</v>
      </c>
      <c r="B250" s="7" t="s">
        <v>293</v>
      </c>
      <c r="C250" t="s">
        <v>17</v>
      </c>
      <c r="D250" s="52">
        <f>SUM(E250:L250)</f>
        <v>0</v>
      </c>
      <c r="E250" s="52" t="str">
        <f>IFERROR(VLOOKUP(Mixed[[#This Row],[TS ZH Mi 26.03.23 Rang]],$X$7:$Y$102,2,0)*E$5,"")</f>
        <v/>
      </c>
      <c r="F250" s="52" t="str">
        <f>IFERROR(VLOOKUP(Mixed[[#This Row],[TS ES Mi 10.06.23 Rang]],$X$7:$Y$102,2,0)*F$5,"")</f>
        <v/>
      </c>
      <c r="G250" s="52" t="str">
        <f>IFERROR(VLOOKUP(Mixed[[#This Row],[TS BE Mi A 17.06.23 R]],$X$7:$Y$102,2,0)*G$5,"")</f>
        <v/>
      </c>
      <c r="H250" s="52" t="str">
        <f>IFERROR(VLOOKUP(Mixed[[#This Row],[TS BE Mi B 17.06.23 R]],$X$7:$Y$102,2,0)*H$5,"")</f>
        <v/>
      </c>
      <c r="I250" s="52" t="str">
        <f>IFERROR(VLOOKUP(Mixed[[#This Row],[TS BA Mi 13.08.23]],$X$7:$Y$102,2,0)*I$5,"")</f>
        <v/>
      </c>
      <c r="J250" s="52" t="str">
        <f>IFERROR(VLOOKUP(Mixed[[#This Row],[SM LT Mi 3.9.23 R]],$X$7:$Y$102,2,0)*J$5,"")</f>
        <v/>
      </c>
      <c r="K250" s="52" t="str">
        <f>IFERROR(VLOOKUP(Mixed[[#This Row],[SM LT Mi 3.9.23 R]],$X$7:$Y$102,2,0)*K$5,"")</f>
        <v/>
      </c>
      <c r="L250" s="52" t="str">
        <f>IFERROR(VLOOKUP(Mixed[[#This Row],[TS SH Mi 14.1.24 R]],$X$7:$Y$102,2,0)*L$5,"")</f>
        <v/>
      </c>
      <c r="M250" s="63"/>
      <c r="N250" s="63"/>
      <c r="O250" s="63"/>
      <c r="P250" s="63"/>
      <c r="Q250" s="63"/>
      <c r="R250" s="63"/>
      <c r="S250" s="63"/>
      <c r="T250" s="63"/>
    </row>
    <row r="251" spans="1:20">
      <c r="A251">
        <f>RANK(D251,$D$7:$D$368,0)</f>
        <v>178</v>
      </c>
      <c r="B251" s="7" t="s">
        <v>296</v>
      </c>
      <c r="C251" t="s">
        <v>17</v>
      </c>
      <c r="D251" s="52">
        <f>SUM(E251:L251)</f>
        <v>0</v>
      </c>
      <c r="E251" s="52" t="str">
        <f>IFERROR(VLOOKUP(Mixed[[#This Row],[TS ZH Mi 26.03.23 Rang]],$X$7:$Y$102,2,0)*E$5,"")</f>
        <v/>
      </c>
      <c r="F251" s="52" t="str">
        <f>IFERROR(VLOOKUP(Mixed[[#This Row],[TS ES Mi 10.06.23 Rang]],$X$7:$Y$102,2,0)*F$5,"")</f>
        <v/>
      </c>
      <c r="G251" s="52" t="str">
        <f>IFERROR(VLOOKUP(Mixed[[#This Row],[TS BE Mi A 17.06.23 R]],$X$7:$Y$102,2,0)*G$5,"")</f>
        <v/>
      </c>
      <c r="H251" s="52" t="str">
        <f>IFERROR(VLOOKUP(Mixed[[#This Row],[TS BE Mi B 17.06.23 R]],$X$7:$Y$102,2,0)*H$5,"")</f>
        <v/>
      </c>
      <c r="I251" s="52" t="str">
        <f>IFERROR(VLOOKUP(Mixed[[#This Row],[TS BA Mi 13.08.23]],$X$7:$Y$102,2,0)*I$5,"")</f>
        <v/>
      </c>
      <c r="J251" s="52" t="str">
        <f>IFERROR(VLOOKUP(Mixed[[#This Row],[SM LT Mi 3.9.23 R]],$X$7:$Y$102,2,0)*J$5,"")</f>
        <v/>
      </c>
      <c r="K251" s="52" t="str">
        <f>IFERROR(VLOOKUP(Mixed[[#This Row],[SM LT Mi 3.9.23 R]],$X$7:$Y$102,2,0)*K$5,"")</f>
        <v/>
      </c>
      <c r="L251" s="52" t="str">
        <f>IFERROR(VLOOKUP(Mixed[[#This Row],[TS SH Mi 14.1.24 R]],$X$7:$Y$102,2,0)*L$5,"")</f>
        <v/>
      </c>
      <c r="M251" s="103"/>
      <c r="N251" s="103"/>
      <c r="O251" s="103"/>
      <c r="P251" s="103"/>
      <c r="Q251" s="103"/>
      <c r="R251" s="103"/>
      <c r="S251" s="103"/>
      <c r="T251" s="103"/>
    </row>
    <row r="252" spans="1:20">
      <c r="A252">
        <f>RANK(D252,$D$7:$D$368,0)</f>
        <v>178</v>
      </c>
      <c r="B252" s="119" t="s">
        <v>299</v>
      </c>
      <c r="C252" s="1" t="s">
        <v>17</v>
      </c>
      <c r="D252" s="52">
        <f>SUM(E252:L252)</f>
        <v>0</v>
      </c>
      <c r="E252" s="52" t="str">
        <f>IFERROR(VLOOKUP(Mixed[[#This Row],[TS ZH Mi 26.03.23 Rang]],$X$7:$Y$102,2,0)*E$5,"")</f>
        <v/>
      </c>
      <c r="F252" s="52" t="str">
        <f>IFERROR(VLOOKUP(Mixed[[#This Row],[TS ES Mi 10.06.23 Rang]],$X$7:$Y$102,2,0)*F$5,"")</f>
        <v/>
      </c>
      <c r="G252" s="52" t="str">
        <f>IFERROR(VLOOKUP(Mixed[[#This Row],[TS BE Mi A 17.06.23 R]],$X$7:$Y$102,2,0)*G$5,"")</f>
        <v/>
      </c>
      <c r="H252" s="52" t="str">
        <f>IFERROR(VLOOKUP(Mixed[[#This Row],[TS BE Mi B 17.06.23 R]],$X$7:$Y$102,2,0)*H$5,"")</f>
        <v/>
      </c>
      <c r="I252" s="52" t="str">
        <f>IFERROR(VLOOKUP(Mixed[[#This Row],[TS BA Mi 13.08.23]],$X$7:$Y$102,2,0)*I$5,"")</f>
        <v/>
      </c>
      <c r="J252" s="52" t="str">
        <f>IFERROR(VLOOKUP(Mixed[[#This Row],[SM LT Mi 3.9.23 R]],$X$7:$Y$102,2,0)*J$5,"")</f>
        <v/>
      </c>
      <c r="K252" s="52" t="str">
        <f>IFERROR(VLOOKUP(Mixed[[#This Row],[SM LT Mi 3.9.23 R]],$X$7:$Y$102,2,0)*K$5,"")</f>
        <v/>
      </c>
      <c r="L252" s="52" t="str">
        <f>IFERROR(VLOOKUP(Mixed[[#This Row],[TS SH Mi 14.1.24 R]],$X$7:$Y$102,2,0)*L$5,"")</f>
        <v/>
      </c>
      <c r="M252" s="63"/>
      <c r="N252" s="63"/>
      <c r="O252" s="63"/>
      <c r="P252" s="63"/>
      <c r="Q252" s="63"/>
      <c r="R252" s="63"/>
      <c r="S252" s="63"/>
      <c r="T252" s="63"/>
    </row>
    <row r="253" spans="1:20">
      <c r="A253">
        <f>RANK(D253,$D$7:$D$368,0)</f>
        <v>178</v>
      </c>
      <c r="B253" s="119" t="s">
        <v>297</v>
      </c>
      <c r="C253" s="1" t="s">
        <v>17</v>
      </c>
      <c r="D253" s="52">
        <f>SUM(E253:L253)</f>
        <v>0</v>
      </c>
      <c r="E253" s="52" t="str">
        <f>IFERROR(VLOOKUP(Mixed[[#This Row],[TS ZH Mi 26.03.23 Rang]],$X$7:$Y$102,2,0)*E$5,"")</f>
        <v/>
      </c>
      <c r="F253" s="52" t="str">
        <f>IFERROR(VLOOKUP(Mixed[[#This Row],[TS ES Mi 10.06.23 Rang]],$X$7:$Y$102,2,0)*F$5,"")</f>
        <v/>
      </c>
      <c r="G253" s="52" t="str">
        <f>IFERROR(VLOOKUP(Mixed[[#This Row],[TS BE Mi A 17.06.23 R]],$X$7:$Y$102,2,0)*G$5,"")</f>
        <v/>
      </c>
      <c r="H253" s="52" t="str">
        <f>IFERROR(VLOOKUP(Mixed[[#This Row],[TS BE Mi B 17.06.23 R]],$X$7:$Y$102,2,0)*H$5,"")</f>
        <v/>
      </c>
      <c r="I253" s="52" t="str">
        <f>IFERROR(VLOOKUP(Mixed[[#This Row],[TS BA Mi 13.08.23]],$X$7:$Y$102,2,0)*I$5,"")</f>
        <v/>
      </c>
      <c r="J253" s="52" t="str">
        <f>IFERROR(VLOOKUP(Mixed[[#This Row],[SM LT Mi 3.9.23 R]],$X$7:$Y$102,2,0)*J$5,"")</f>
        <v/>
      </c>
      <c r="K253" s="52" t="str">
        <f>IFERROR(VLOOKUP(Mixed[[#This Row],[SM LT Mi 3.9.23 R]],$X$7:$Y$102,2,0)*K$5,"")</f>
        <v/>
      </c>
      <c r="L253" s="52" t="str">
        <f>IFERROR(VLOOKUP(Mixed[[#This Row],[TS SH Mi 14.1.24 R]],$X$7:$Y$102,2,0)*L$5,"")</f>
        <v/>
      </c>
      <c r="M253" s="63"/>
      <c r="N253" s="63"/>
      <c r="O253" s="63"/>
      <c r="P253" s="63"/>
      <c r="Q253" s="63"/>
      <c r="R253" s="63"/>
      <c r="S253" s="63"/>
      <c r="T253" s="63"/>
    </row>
    <row r="254" spans="1:20">
      <c r="A254">
        <f>RANK(D254,$D$7:$D$368,0)</f>
        <v>178</v>
      </c>
      <c r="B254" s="7" t="s">
        <v>301</v>
      </c>
      <c r="C254" t="s">
        <v>17</v>
      </c>
      <c r="D254" s="52">
        <f>SUM(E254:L254)</f>
        <v>0</v>
      </c>
      <c r="E254" s="52" t="str">
        <f>IFERROR(VLOOKUP(Mixed[[#This Row],[TS ZH Mi 26.03.23 Rang]],$X$7:$Y$102,2,0)*E$5,"")</f>
        <v/>
      </c>
      <c r="F254" s="52" t="str">
        <f>IFERROR(VLOOKUP(Mixed[[#This Row],[TS ES Mi 10.06.23 Rang]],$X$7:$Y$102,2,0)*F$5,"")</f>
        <v/>
      </c>
      <c r="G254" s="52" t="str">
        <f>IFERROR(VLOOKUP(Mixed[[#This Row],[TS BE Mi A 17.06.23 R]],$X$7:$Y$102,2,0)*G$5,"")</f>
        <v/>
      </c>
      <c r="H254" s="52" t="str">
        <f>IFERROR(VLOOKUP(Mixed[[#This Row],[TS BE Mi B 17.06.23 R]],$X$7:$Y$102,2,0)*H$5,"")</f>
        <v/>
      </c>
      <c r="I254" s="52" t="str">
        <f>IFERROR(VLOOKUP(Mixed[[#This Row],[TS BA Mi 13.08.23]],$X$7:$Y$102,2,0)*I$5,"")</f>
        <v/>
      </c>
      <c r="J254" s="52" t="str">
        <f>IFERROR(VLOOKUP(Mixed[[#This Row],[SM LT Mi 3.9.23 R]],$X$7:$Y$102,2,0)*J$5,"")</f>
        <v/>
      </c>
      <c r="K254" s="52" t="str">
        <f>IFERROR(VLOOKUP(Mixed[[#This Row],[SM LT Mi 3.9.23 R]],$X$7:$Y$102,2,0)*K$5,"")</f>
        <v/>
      </c>
      <c r="L254" s="52" t="str">
        <f>IFERROR(VLOOKUP(Mixed[[#This Row],[TS SH Mi 14.1.24 R]],$X$7:$Y$102,2,0)*L$5,"")</f>
        <v/>
      </c>
      <c r="M254" s="63"/>
      <c r="N254" s="63"/>
      <c r="O254" s="63"/>
      <c r="P254" s="63"/>
      <c r="Q254" s="63"/>
      <c r="R254" s="63"/>
      <c r="S254" s="63"/>
      <c r="T254" s="63"/>
    </row>
    <row r="255" spans="1:20">
      <c r="A255">
        <f>RANK(D255,$D$7:$D$368,0)</f>
        <v>178</v>
      </c>
      <c r="B255" t="s">
        <v>303</v>
      </c>
      <c r="C255" s="1" t="s">
        <v>17</v>
      </c>
      <c r="D255" s="52">
        <f>SUM(E255:L255)</f>
        <v>0</v>
      </c>
      <c r="E255" s="52" t="str">
        <f>IFERROR(VLOOKUP(Mixed[[#This Row],[TS ZH Mi 26.03.23 Rang]],$X$7:$Y$102,2,0)*E$5,"")</f>
        <v/>
      </c>
      <c r="F255" s="52" t="str">
        <f>IFERROR(VLOOKUP(Mixed[[#This Row],[TS ES Mi 10.06.23 Rang]],$X$7:$Y$102,2,0)*F$5,"")</f>
        <v/>
      </c>
      <c r="G255" s="52" t="str">
        <f>IFERROR(VLOOKUP(Mixed[[#This Row],[TS BE Mi A 17.06.23 R]],$X$7:$Y$102,2,0)*G$5,"")</f>
        <v/>
      </c>
      <c r="H255" s="52" t="str">
        <f>IFERROR(VLOOKUP(Mixed[[#This Row],[TS BE Mi B 17.06.23 R]],$X$7:$Y$102,2,0)*H$5,"")</f>
        <v/>
      </c>
      <c r="I255" s="52" t="str">
        <f>IFERROR(VLOOKUP(Mixed[[#This Row],[TS BA Mi 13.08.23]],$X$7:$Y$102,2,0)*I$5,"")</f>
        <v/>
      </c>
      <c r="J255" s="52" t="str">
        <f>IFERROR(VLOOKUP(Mixed[[#This Row],[SM LT Mi 3.9.23 R]],$X$7:$Y$102,2,0)*J$5,"")</f>
        <v/>
      </c>
      <c r="K255" s="52" t="str">
        <f>IFERROR(VLOOKUP(Mixed[[#This Row],[SM LT Mi 3.9.23 R]],$X$7:$Y$102,2,0)*K$5,"")</f>
        <v/>
      </c>
      <c r="L255" s="52" t="str">
        <f>IFERROR(VLOOKUP(Mixed[[#This Row],[TS SH Mi 14.1.24 R]],$X$7:$Y$102,2,0)*L$5,"")</f>
        <v/>
      </c>
      <c r="M255" s="63"/>
      <c r="N255" s="63"/>
      <c r="O255" s="63"/>
      <c r="P255" s="63"/>
      <c r="Q255" s="63"/>
      <c r="R255" s="63"/>
      <c r="S255" s="63"/>
      <c r="T255" s="63"/>
    </row>
    <row r="256" spans="1:20">
      <c r="A256">
        <f>RANK(D256,$D$7:$D$368,0)</f>
        <v>178</v>
      </c>
      <c r="B256" s="7" t="s">
        <v>291</v>
      </c>
      <c r="C256" t="s">
        <v>17</v>
      </c>
      <c r="D256" s="52">
        <f>SUM(E256:L256)</f>
        <v>0</v>
      </c>
      <c r="E256" s="52" t="str">
        <f>IFERROR(VLOOKUP(Mixed[[#This Row],[TS ZH Mi 26.03.23 Rang]],$X$7:$Y$102,2,0)*E$5,"")</f>
        <v/>
      </c>
      <c r="F256" s="52" t="str">
        <f>IFERROR(VLOOKUP(Mixed[[#This Row],[TS ES Mi 10.06.23 Rang]],$X$7:$Y$102,2,0)*F$5,"")</f>
        <v/>
      </c>
      <c r="G256" s="52" t="str">
        <f>IFERROR(VLOOKUP(Mixed[[#This Row],[TS BE Mi A 17.06.23 R]],$X$7:$Y$102,2,0)*G$5,"")</f>
        <v/>
      </c>
      <c r="H256" s="52" t="str">
        <f>IFERROR(VLOOKUP(Mixed[[#This Row],[TS BE Mi B 17.06.23 R]],$X$7:$Y$102,2,0)*H$5,"")</f>
        <v/>
      </c>
      <c r="I256" s="52" t="str">
        <f>IFERROR(VLOOKUP(Mixed[[#This Row],[TS BA Mi 13.08.23]],$X$7:$Y$102,2,0)*I$5,"")</f>
        <v/>
      </c>
      <c r="J256" s="52" t="str">
        <f>IFERROR(VLOOKUP(Mixed[[#This Row],[SM LT Mi 3.9.23 R]],$X$7:$Y$102,2,0)*J$5,"")</f>
        <v/>
      </c>
      <c r="K256" s="52" t="str">
        <f>IFERROR(VLOOKUP(Mixed[[#This Row],[SM LT Mi 3.9.23 R]],$X$7:$Y$102,2,0)*K$5,"")</f>
        <v/>
      </c>
      <c r="L256" s="52" t="str">
        <f>IFERROR(VLOOKUP(Mixed[[#This Row],[TS SH Mi 14.1.24 R]],$X$7:$Y$102,2,0)*L$5,"")</f>
        <v/>
      </c>
      <c r="M256" s="63"/>
      <c r="N256" s="63"/>
      <c r="O256" s="63"/>
      <c r="P256" s="63"/>
      <c r="Q256" s="63"/>
      <c r="R256" s="63"/>
      <c r="S256" s="63"/>
      <c r="T256" s="63"/>
    </row>
    <row r="257" spans="1:20">
      <c r="A257">
        <f>RANK(D257,$D$7:$D$368,0)</f>
        <v>178</v>
      </c>
      <c r="B257" s="119" t="s">
        <v>295</v>
      </c>
      <c r="C257" s="1" t="s">
        <v>17</v>
      </c>
      <c r="D257" s="52">
        <f>SUM(E257:L257)</f>
        <v>0</v>
      </c>
      <c r="E257" s="52" t="str">
        <f>IFERROR(VLOOKUP(Mixed[[#This Row],[TS ZH Mi 26.03.23 Rang]],$X$7:$Y$102,2,0)*E$5,"")</f>
        <v/>
      </c>
      <c r="F257" s="52" t="str">
        <f>IFERROR(VLOOKUP(Mixed[[#This Row],[TS ES Mi 10.06.23 Rang]],$X$7:$Y$102,2,0)*F$5,"")</f>
        <v/>
      </c>
      <c r="G257" s="52" t="str">
        <f>IFERROR(VLOOKUP(Mixed[[#This Row],[TS BE Mi A 17.06.23 R]],$X$7:$Y$102,2,0)*G$5,"")</f>
        <v/>
      </c>
      <c r="H257" s="52" t="str">
        <f>IFERROR(VLOOKUP(Mixed[[#This Row],[TS BE Mi B 17.06.23 R]],$X$7:$Y$102,2,0)*H$5,"")</f>
        <v/>
      </c>
      <c r="I257" s="52" t="str">
        <f>IFERROR(VLOOKUP(Mixed[[#This Row],[TS BA Mi 13.08.23]],$X$7:$Y$102,2,0)*I$5,"")</f>
        <v/>
      </c>
      <c r="J257" s="52" t="str">
        <f>IFERROR(VLOOKUP(Mixed[[#This Row],[SM LT Mi 3.9.23 R]],$X$7:$Y$102,2,0)*J$5,"")</f>
        <v/>
      </c>
      <c r="K257" s="52" t="str">
        <f>IFERROR(VLOOKUP(Mixed[[#This Row],[SM LT Mi 3.9.23 R]],$X$7:$Y$102,2,0)*K$5,"")</f>
        <v/>
      </c>
      <c r="L257" s="52" t="str">
        <f>IFERROR(VLOOKUP(Mixed[[#This Row],[TS SH Mi 14.1.24 R]],$X$7:$Y$102,2,0)*L$5,"")</f>
        <v/>
      </c>
      <c r="M257" s="63"/>
      <c r="N257" s="63"/>
      <c r="O257" s="63"/>
      <c r="P257" s="63"/>
      <c r="Q257" s="63"/>
      <c r="R257" s="63"/>
      <c r="S257" s="63"/>
      <c r="T257" s="63"/>
    </row>
    <row r="258" spans="1:20">
      <c r="A258">
        <f>RANK(D258,$D$7:$D$368,0)</f>
        <v>178</v>
      </c>
      <c r="B258" t="s">
        <v>644</v>
      </c>
      <c r="C258" t="s">
        <v>633</v>
      </c>
      <c r="D258" s="52">
        <f>SUM(E258:L258)</f>
        <v>0</v>
      </c>
      <c r="E258" s="52" t="str">
        <f>IFERROR(VLOOKUP(Mixed[[#This Row],[TS ZH Mi 26.03.23 Rang]],$X$7:$Y$102,2,0)*E$5,"")</f>
        <v/>
      </c>
      <c r="F258" s="52" t="str">
        <f>IFERROR(VLOOKUP(Mixed[[#This Row],[TS ES Mi 10.06.23 Rang]],$X$7:$Y$102,2,0)*F$5,"")</f>
        <v/>
      </c>
      <c r="G258" s="52" t="str">
        <f>IFERROR(VLOOKUP(Mixed[[#This Row],[TS BE Mi A 17.06.23 R]],$X$7:$Y$102,2,0)*G$5,"")</f>
        <v/>
      </c>
      <c r="H258" s="52" t="str">
        <f>IFERROR(VLOOKUP(Mixed[[#This Row],[TS BE Mi B 17.06.23 R]],$X$7:$Y$102,2,0)*H$5,"")</f>
        <v/>
      </c>
      <c r="I258" s="52" t="str">
        <f>IFERROR(VLOOKUP(Mixed[[#This Row],[TS BA Mi 13.08.23]],$X$7:$Y$102,2,0)*I$5,"")</f>
        <v/>
      </c>
      <c r="J258" s="52" t="str">
        <f>IFERROR(VLOOKUP(Mixed[[#This Row],[SM LT Mi 3.9.23 R]],$X$7:$Y$102,2,0)*J$5,"")</f>
        <v/>
      </c>
      <c r="K258" s="52" t="str">
        <f>IFERROR(VLOOKUP(Mixed[[#This Row],[SM LT Mi 3.9.23 R]],$X$7:$Y$102,2,0)*K$5,"")</f>
        <v/>
      </c>
      <c r="L258" s="52" t="str">
        <f>IFERROR(VLOOKUP(Mixed[[#This Row],[TS SH Mi 14.1.24 R]],$X$7:$Y$102,2,0)*L$5,"")</f>
        <v/>
      </c>
      <c r="M258" s="63"/>
      <c r="N258" s="63"/>
      <c r="O258" s="63"/>
      <c r="P258" s="63"/>
      <c r="Q258" s="63"/>
      <c r="R258" s="63"/>
      <c r="S258" s="63"/>
      <c r="T258" s="63"/>
    </row>
    <row r="259" spans="1:20">
      <c r="A259">
        <f>RANK(D259,$D$7:$D$368,0)</f>
        <v>178</v>
      </c>
      <c r="B259" s="7" t="s">
        <v>304</v>
      </c>
      <c r="C259" t="s">
        <v>17</v>
      </c>
      <c r="D259" s="52">
        <f>SUM(E259:L259)</f>
        <v>0</v>
      </c>
      <c r="E259" s="52" t="str">
        <f>IFERROR(VLOOKUP(Mixed[[#This Row],[TS ZH Mi 26.03.23 Rang]],$X$7:$Y$102,2,0)*E$5,"")</f>
        <v/>
      </c>
      <c r="F259" s="52" t="str">
        <f>IFERROR(VLOOKUP(Mixed[[#This Row],[TS ES Mi 10.06.23 Rang]],$X$7:$Y$102,2,0)*F$5,"")</f>
        <v/>
      </c>
      <c r="G259" s="52" t="str">
        <f>IFERROR(VLOOKUP(Mixed[[#This Row],[TS BE Mi A 17.06.23 R]],$X$7:$Y$102,2,0)*G$5,"")</f>
        <v/>
      </c>
      <c r="H259" s="52" t="str">
        <f>IFERROR(VLOOKUP(Mixed[[#This Row],[TS BE Mi B 17.06.23 R]],$X$7:$Y$102,2,0)*H$5,"")</f>
        <v/>
      </c>
      <c r="I259" s="52" t="str">
        <f>IFERROR(VLOOKUP(Mixed[[#This Row],[TS BA Mi 13.08.23]],$X$7:$Y$102,2,0)*I$5,"")</f>
        <v/>
      </c>
      <c r="J259" s="52" t="str">
        <f>IFERROR(VLOOKUP(Mixed[[#This Row],[SM LT Mi 3.9.23 R]],$X$7:$Y$102,2,0)*J$5,"")</f>
        <v/>
      </c>
      <c r="K259" s="52" t="str">
        <f>IFERROR(VLOOKUP(Mixed[[#This Row],[SM LT Mi 3.9.23 R]],$X$7:$Y$102,2,0)*K$5,"")</f>
        <v/>
      </c>
      <c r="L259" s="52" t="str">
        <f>IFERROR(VLOOKUP(Mixed[[#This Row],[TS SH Mi 14.1.24 R]],$X$7:$Y$102,2,0)*L$5,"")</f>
        <v/>
      </c>
      <c r="M259" s="63"/>
      <c r="N259" s="63"/>
      <c r="O259" s="63"/>
      <c r="P259" s="63"/>
      <c r="Q259" s="63"/>
      <c r="R259" s="63"/>
      <c r="S259" s="63"/>
      <c r="T259" s="63"/>
    </row>
    <row r="260" spans="1:20">
      <c r="A260">
        <f>RANK(D260,$D$7:$D$368,0)</f>
        <v>178</v>
      </c>
      <c r="B260" t="s">
        <v>302</v>
      </c>
      <c r="C260" s="6" t="s">
        <v>17</v>
      </c>
      <c r="D260" s="52">
        <f>SUM(E260:L260)</f>
        <v>0</v>
      </c>
      <c r="E260" s="52" t="str">
        <f>IFERROR(VLOOKUP(Mixed[[#This Row],[TS ZH Mi 26.03.23 Rang]],$X$7:$Y$102,2,0)*E$5,"")</f>
        <v/>
      </c>
      <c r="F260" s="52" t="str">
        <f>IFERROR(VLOOKUP(Mixed[[#This Row],[TS ES Mi 10.06.23 Rang]],$X$7:$Y$102,2,0)*F$5,"")</f>
        <v/>
      </c>
      <c r="G260" s="52" t="str">
        <f>IFERROR(VLOOKUP(Mixed[[#This Row],[TS BE Mi A 17.06.23 R]],$X$7:$Y$102,2,0)*G$5,"")</f>
        <v/>
      </c>
      <c r="H260" s="52" t="str">
        <f>IFERROR(VLOOKUP(Mixed[[#This Row],[TS BE Mi B 17.06.23 R]],$X$7:$Y$102,2,0)*H$5,"")</f>
        <v/>
      </c>
      <c r="I260" s="52" t="str">
        <f>IFERROR(VLOOKUP(Mixed[[#This Row],[TS BA Mi 13.08.23]],$X$7:$Y$102,2,0)*I$5,"")</f>
        <v/>
      </c>
      <c r="J260" s="52" t="str">
        <f>IFERROR(VLOOKUP(Mixed[[#This Row],[SM LT Mi 3.9.23 R]],$X$7:$Y$102,2,0)*J$5,"")</f>
        <v/>
      </c>
      <c r="K260" s="52" t="str">
        <f>IFERROR(VLOOKUP(Mixed[[#This Row],[SM LT Mi 3.9.23 R]],$X$7:$Y$102,2,0)*K$5,"")</f>
        <v/>
      </c>
      <c r="L260" s="52" t="str">
        <f>IFERROR(VLOOKUP(Mixed[[#This Row],[TS SH Mi 14.1.24 R]],$X$7:$Y$102,2,0)*L$5,"")</f>
        <v/>
      </c>
      <c r="M260" s="63"/>
      <c r="N260" s="63"/>
      <c r="O260" s="63"/>
      <c r="P260" s="63"/>
      <c r="Q260" s="63"/>
      <c r="R260" s="63"/>
      <c r="S260" s="63"/>
      <c r="T260" s="63"/>
    </row>
    <row r="261" spans="1:20">
      <c r="A261">
        <f>RANK(D261,$D$7:$D$368,0)</f>
        <v>178</v>
      </c>
      <c r="B261" t="s">
        <v>153</v>
      </c>
      <c r="C261" s="1" t="s">
        <v>11</v>
      </c>
      <c r="D261" s="52">
        <f>SUM(E261:L261)</f>
        <v>0</v>
      </c>
      <c r="E261" s="52" t="str">
        <f>IFERROR(VLOOKUP(Mixed[[#This Row],[TS ZH Mi 26.03.23 Rang]],$X$7:$Y$102,2,0)*E$5,"")</f>
        <v/>
      </c>
      <c r="F261" s="52" t="str">
        <f>IFERROR(VLOOKUP(Mixed[[#This Row],[TS ES Mi 10.06.23 Rang]],$X$7:$Y$102,2,0)*F$5,"")</f>
        <v/>
      </c>
      <c r="G261" s="52" t="str">
        <f>IFERROR(VLOOKUP(Mixed[[#This Row],[TS BE Mi A 17.06.23 R]],$X$7:$Y$102,2,0)*G$5,"")</f>
        <v/>
      </c>
      <c r="H261" s="52" t="str">
        <f>IFERROR(VLOOKUP(Mixed[[#This Row],[TS BE Mi B 17.06.23 R]],$X$7:$Y$102,2,0)*H$5,"")</f>
        <v/>
      </c>
      <c r="I261" s="52" t="str">
        <f>IFERROR(VLOOKUP(Mixed[[#This Row],[TS BA Mi 13.08.23]],$X$7:$Y$102,2,0)*I$5,"")</f>
        <v/>
      </c>
      <c r="J261" s="52" t="str">
        <f>IFERROR(VLOOKUP(Mixed[[#This Row],[SM LT Mi 3.9.23 R]],$X$7:$Y$102,2,0)*J$5,"")</f>
        <v/>
      </c>
      <c r="K261" s="52" t="str">
        <f>IFERROR(VLOOKUP(Mixed[[#This Row],[SM LT Mi 3.9.23 R]],$X$7:$Y$102,2,0)*K$5,"")</f>
        <v/>
      </c>
      <c r="L261" s="52" t="str">
        <f>IFERROR(VLOOKUP(Mixed[[#This Row],[TS SH Mi 14.1.24 R]],$X$7:$Y$102,2,0)*L$5,"")</f>
        <v/>
      </c>
      <c r="M261" s="63"/>
      <c r="N261" s="63"/>
      <c r="O261" s="63"/>
      <c r="P261" s="63"/>
      <c r="Q261" s="63"/>
      <c r="R261" s="63"/>
      <c r="S261" s="63"/>
      <c r="T261" s="63"/>
    </row>
    <row r="262" spans="1:20">
      <c r="A262">
        <f>RANK(D262,$D$7:$D$368,0)</f>
        <v>178</v>
      </c>
      <c r="B262" s="57" t="s">
        <v>142</v>
      </c>
      <c r="C262" s="1" t="s">
        <v>11</v>
      </c>
      <c r="D262" s="52">
        <f>SUM(E262:L262)</f>
        <v>0</v>
      </c>
      <c r="E262" s="52" t="str">
        <f>IFERROR(VLOOKUP(Mixed[[#This Row],[TS ZH Mi 26.03.23 Rang]],$X$7:$Y$102,2,0)*E$5,"")</f>
        <v/>
      </c>
      <c r="F262" s="52" t="str">
        <f>IFERROR(VLOOKUP(Mixed[[#This Row],[TS ES Mi 10.06.23 Rang]],$X$7:$Y$102,2,0)*F$5,"")</f>
        <v/>
      </c>
      <c r="G262" s="52" t="str">
        <f>IFERROR(VLOOKUP(Mixed[[#This Row],[TS BE Mi A 17.06.23 R]],$X$7:$Y$102,2,0)*G$5,"")</f>
        <v/>
      </c>
      <c r="H262" s="52" t="str">
        <f>IFERROR(VLOOKUP(Mixed[[#This Row],[TS BE Mi B 17.06.23 R]],$X$7:$Y$102,2,0)*H$5,"")</f>
        <v/>
      </c>
      <c r="I262" s="52" t="str">
        <f>IFERROR(VLOOKUP(Mixed[[#This Row],[TS BA Mi 13.08.23]],$X$7:$Y$102,2,0)*I$5,"")</f>
        <v/>
      </c>
      <c r="J262" s="52" t="str">
        <f>IFERROR(VLOOKUP(Mixed[[#This Row],[SM LT Mi 3.9.23 R]],$X$7:$Y$102,2,0)*J$5,"")</f>
        <v/>
      </c>
      <c r="K262" s="52" t="str">
        <f>IFERROR(VLOOKUP(Mixed[[#This Row],[SM LT Mi 3.9.23 R]],$X$7:$Y$102,2,0)*K$5,"")</f>
        <v/>
      </c>
      <c r="L262" s="52" t="str">
        <f>IFERROR(VLOOKUP(Mixed[[#This Row],[TS SH Mi 14.1.24 R]],$X$7:$Y$102,2,0)*L$5,"")</f>
        <v/>
      </c>
      <c r="M262" s="63"/>
      <c r="N262" s="63"/>
      <c r="O262" s="63"/>
      <c r="P262" s="63"/>
      <c r="Q262" s="63"/>
      <c r="R262" s="63"/>
      <c r="S262" s="63"/>
      <c r="T262" s="63"/>
    </row>
    <row r="263" spans="1:20">
      <c r="A263">
        <f>RANK(D263,$D$7:$D$368,0)</f>
        <v>178</v>
      </c>
      <c r="B263" t="s">
        <v>154</v>
      </c>
      <c r="C263" s="1" t="s">
        <v>11</v>
      </c>
      <c r="D263" s="52">
        <f>SUM(E263:L263)</f>
        <v>0</v>
      </c>
      <c r="E263" s="52" t="str">
        <f>IFERROR(VLOOKUP(Mixed[[#This Row],[TS ZH Mi 26.03.23 Rang]],$X$7:$Y$102,2,0)*E$5,"")</f>
        <v/>
      </c>
      <c r="F263" s="52" t="str">
        <f>IFERROR(VLOOKUP(Mixed[[#This Row],[TS ES Mi 10.06.23 Rang]],$X$7:$Y$102,2,0)*F$5,"")</f>
        <v/>
      </c>
      <c r="G263" s="52" t="str">
        <f>IFERROR(VLOOKUP(Mixed[[#This Row],[TS BE Mi A 17.06.23 R]],$X$7:$Y$102,2,0)*G$5,"")</f>
        <v/>
      </c>
      <c r="H263" s="52" t="str">
        <f>IFERROR(VLOOKUP(Mixed[[#This Row],[TS BE Mi B 17.06.23 R]],$X$7:$Y$102,2,0)*H$5,"")</f>
        <v/>
      </c>
      <c r="I263" s="52" t="str">
        <f>IFERROR(VLOOKUP(Mixed[[#This Row],[TS BA Mi 13.08.23]],$X$7:$Y$102,2,0)*I$5,"")</f>
        <v/>
      </c>
      <c r="J263" s="52" t="str">
        <f>IFERROR(VLOOKUP(Mixed[[#This Row],[SM LT Mi 3.9.23 R]],$X$7:$Y$102,2,0)*J$5,"")</f>
        <v/>
      </c>
      <c r="K263" s="52" t="str">
        <f>IFERROR(VLOOKUP(Mixed[[#This Row],[SM LT Mi 3.9.23 R]],$X$7:$Y$102,2,0)*K$5,"")</f>
        <v/>
      </c>
      <c r="L263" s="52" t="str">
        <f>IFERROR(VLOOKUP(Mixed[[#This Row],[TS SH Mi 14.1.24 R]],$X$7:$Y$102,2,0)*L$5,"")</f>
        <v/>
      </c>
      <c r="M263" s="63"/>
      <c r="N263" s="63"/>
      <c r="O263" s="63"/>
      <c r="P263" s="63"/>
      <c r="Q263" s="63"/>
      <c r="R263" s="63"/>
      <c r="S263" s="63"/>
      <c r="T263" s="63"/>
    </row>
    <row r="264" spans="1:20">
      <c r="A264">
        <f>RANK(D264,$D$7:$D$368,0)</f>
        <v>178</v>
      </c>
      <c r="B264" s="2" t="s">
        <v>185</v>
      </c>
      <c r="C264" s="1" t="s">
        <v>11</v>
      </c>
      <c r="D264" s="52">
        <f>SUM(E264:L264)</f>
        <v>0</v>
      </c>
      <c r="E264" s="52" t="str">
        <f>IFERROR(VLOOKUP(Mixed[[#This Row],[TS ZH Mi 26.03.23 Rang]],$X$7:$Y$102,2,0)*E$5,"")</f>
        <v/>
      </c>
      <c r="F264" s="52" t="str">
        <f>IFERROR(VLOOKUP(Mixed[[#This Row],[TS ES Mi 10.06.23 Rang]],$X$7:$Y$102,2,0)*F$5,"")</f>
        <v/>
      </c>
      <c r="G264" s="52" t="str">
        <f>IFERROR(VLOOKUP(Mixed[[#This Row],[TS BE Mi A 17.06.23 R]],$X$7:$Y$102,2,0)*G$5,"")</f>
        <v/>
      </c>
      <c r="H264" s="52" t="str">
        <f>IFERROR(VLOOKUP(Mixed[[#This Row],[TS BE Mi B 17.06.23 R]],$X$7:$Y$102,2,0)*H$5,"")</f>
        <v/>
      </c>
      <c r="I264" s="52" t="str">
        <f>IFERROR(VLOOKUP(Mixed[[#This Row],[TS BA Mi 13.08.23]],$X$7:$Y$102,2,0)*I$5,"")</f>
        <v/>
      </c>
      <c r="J264" s="52" t="str">
        <f>IFERROR(VLOOKUP(Mixed[[#This Row],[SM LT Mi 3.9.23 R]],$X$7:$Y$102,2,0)*J$5,"")</f>
        <v/>
      </c>
      <c r="K264" s="52" t="str">
        <f>IFERROR(VLOOKUP(Mixed[[#This Row],[SM LT Mi 3.9.23 R]],$X$7:$Y$102,2,0)*K$5,"")</f>
        <v/>
      </c>
      <c r="L264" s="52" t="str">
        <f>IFERROR(VLOOKUP(Mixed[[#This Row],[TS SH Mi 14.1.24 R]],$X$7:$Y$102,2,0)*L$5,"")</f>
        <v/>
      </c>
      <c r="M264" s="63"/>
      <c r="N264" s="63"/>
      <c r="O264" s="63"/>
      <c r="P264" s="63"/>
      <c r="Q264" s="63"/>
      <c r="R264" s="63"/>
      <c r="S264" s="63"/>
      <c r="T264" s="63"/>
    </row>
    <row r="265" spans="1:20">
      <c r="A265">
        <f>RANK(D265,$D$7:$D$368,0)</f>
        <v>178</v>
      </c>
      <c r="B265" s="4" t="s">
        <v>130</v>
      </c>
      <c r="C265" t="s">
        <v>7</v>
      </c>
      <c r="D265" s="52">
        <f>SUM(E265:L265)</f>
        <v>0</v>
      </c>
      <c r="E265" s="52" t="str">
        <f>IFERROR(VLOOKUP(Mixed[[#This Row],[TS ZH Mi 26.03.23 Rang]],$X$7:$Y$102,2,0)*E$5,"")</f>
        <v/>
      </c>
      <c r="F265" s="52" t="str">
        <f>IFERROR(VLOOKUP(Mixed[[#This Row],[TS ES Mi 10.06.23 Rang]],$X$7:$Y$102,2,0)*F$5,"")</f>
        <v/>
      </c>
      <c r="G265" s="52" t="str">
        <f>IFERROR(VLOOKUP(Mixed[[#This Row],[TS BE Mi A 17.06.23 R]],$X$7:$Y$102,2,0)*G$5,"")</f>
        <v/>
      </c>
      <c r="H265" s="52" t="str">
        <f>IFERROR(VLOOKUP(Mixed[[#This Row],[TS BE Mi B 17.06.23 R]],$X$7:$Y$102,2,0)*H$5,"")</f>
        <v/>
      </c>
      <c r="I265" s="52" t="str">
        <f>IFERROR(VLOOKUP(Mixed[[#This Row],[TS BA Mi 13.08.23]],$X$7:$Y$102,2,0)*I$5,"")</f>
        <v/>
      </c>
      <c r="J265" s="52" t="str">
        <f>IFERROR(VLOOKUP(Mixed[[#This Row],[SM LT Mi 3.9.23 R]],$X$7:$Y$102,2,0)*J$5,"")</f>
        <v/>
      </c>
      <c r="K265" s="52" t="str">
        <f>IFERROR(VLOOKUP(Mixed[[#This Row],[SM LT Mi 3.9.23 R]],$X$7:$Y$102,2,0)*K$5,"")</f>
        <v/>
      </c>
      <c r="L265" s="52" t="str">
        <f>IFERROR(VLOOKUP(Mixed[[#This Row],[TS SH Mi 14.1.24 R]],$X$7:$Y$102,2,0)*L$5,"")</f>
        <v/>
      </c>
      <c r="M265" s="63"/>
      <c r="N265" s="63"/>
      <c r="O265" s="63"/>
      <c r="P265" s="63"/>
      <c r="Q265" s="63"/>
      <c r="R265" s="63"/>
      <c r="S265" s="63"/>
      <c r="T265" s="63"/>
    </row>
    <row r="266" spans="1:20">
      <c r="A266">
        <f>RANK(D266,$D$7:$D$368,0)</f>
        <v>178</v>
      </c>
      <c r="B266" s="1" t="s">
        <v>194</v>
      </c>
      <c r="C266" s="1" t="s">
        <v>7</v>
      </c>
      <c r="D266" s="52">
        <f>SUM(E266:L266)</f>
        <v>0</v>
      </c>
      <c r="E266" s="52" t="str">
        <f>IFERROR(VLOOKUP(Mixed[[#This Row],[TS ZH Mi 26.03.23 Rang]],$X$7:$Y$102,2,0)*E$5,"")</f>
        <v/>
      </c>
      <c r="F266" s="52" t="str">
        <f>IFERROR(VLOOKUP(Mixed[[#This Row],[TS ES Mi 10.06.23 Rang]],$X$7:$Y$102,2,0)*F$5,"")</f>
        <v/>
      </c>
      <c r="G266" s="52" t="str">
        <f>IFERROR(VLOOKUP(Mixed[[#This Row],[TS BE Mi A 17.06.23 R]],$X$7:$Y$102,2,0)*G$5,"")</f>
        <v/>
      </c>
      <c r="H266" s="52" t="str">
        <f>IFERROR(VLOOKUP(Mixed[[#This Row],[TS BE Mi B 17.06.23 R]],$X$7:$Y$102,2,0)*H$5,"")</f>
        <v/>
      </c>
      <c r="I266" s="52" t="str">
        <f>IFERROR(VLOOKUP(Mixed[[#This Row],[TS BA Mi 13.08.23]],$X$7:$Y$102,2,0)*I$5,"")</f>
        <v/>
      </c>
      <c r="J266" s="52" t="str">
        <f>IFERROR(VLOOKUP(Mixed[[#This Row],[SM LT Mi 3.9.23 R]],$X$7:$Y$102,2,0)*J$5,"")</f>
        <v/>
      </c>
      <c r="K266" s="52" t="str">
        <f>IFERROR(VLOOKUP(Mixed[[#This Row],[SM LT Mi 3.9.23 R]],$X$7:$Y$102,2,0)*K$5,"")</f>
        <v/>
      </c>
      <c r="L266" s="52" t="str">
        <f>IFERROR(VLOOKUP(Mixed[[#This Row],[TS SH Mi 14.1.24 R]],$X$7:$Y$102,2,0)*L$5,"")</f>
        <v/>
      </c>
      <c r="M266" s="63"/>
      <c r="N266" s="63"/>
      <c r="O266" s="63"/>
      <c r="P266" s="63"/>
      <c r="Q266" s="63"/>
      <c r="R266" s="63"/>
      <c r="S266" s="63"/>
      <c r="T266" s="63"/>
    </row>
    <row r="267" spans="1:20">
      <c r="A267">
        <f>RANK(D267,$D$7:$D$368,0)</f>
        <v>178</v>
      </c>
      <c r="B267" t="s">
        <v>96</v>
      </c>
      <c r="C267" s="1" t="s">
        <v>7</v>
      </c>
      <c r="D267" s="52">
        <f>SUM(E267:L267)</f>
        <v>0</v>
      </c>
      <c r="E267" s="52" t="str">
        <f>IFERROR(VLOOKUP(Mixed[[#This Row],[TS ZH Mi 26.03.23 Rang]],$X$7:$Y$102,2,0)*E$5,"")</f>
        <v/>
      </c>
      <c r="F267" s="52" t="str">
        <f>IFERROR(VLOOKUP(Mixed[[#This Row],[TS ES Mi 10.06.23 Rang]],$X$7:$Y$102,2,0)*F$5,"")</f>
        <v/>
      </c>
      <c r="G267" s="52" t="str">
        <f>IFERROR(VLOOKUP(Mixed[[#This Row],[TS BE Mi A 17.06.23 R]],$X$7:$Y$102,2,0)*G$5,"")</f>
        <v/>
      </c>
      <c r="H267" s="52" t="str">
        <f>IFERROR(VLOOKUP(Mixed[[#This Row],[TS BE Mi B 17.06.23 R]],$X$7:$Y$102,2,0)*H$5,"")</f>
        <v/>
      </c>
      <c r="I267" s="52" t="str">
        <f>IFERROR(VLOOKUP(Mixed[[#This Row],[TS BA Mi 13.08.23]],$X$7:$Y$102,2,0)*I$5,"")</f>
        <v/>
      </c>
      <c r="J267" s="52" t="str">
        <f>IFERROR(VLOOKUP(Mixed[[#This Row],[SM LT Mi 3.9.23 R]],$X$7:$Y$102,2,0)*J$5,"")</f>
        <v/>
      </c>
      <c r="K267" s="52" t="str">
        <f>IFERROR(VLOOKUP(Mixed[[#This Row],[SM LT Mi 3.9.23 R]],$X$7:$Y$102,2,0)*K$5,"")</f>
        <v/>
      </c>
      <c r="L267" s="52" t="str">
        <f>IFERROR(VLOOKUP(Mixed[[#This Row],[TS SH Mi 14.1.24 R]],$X$7:$Y$102,2,0)*L$5,"")</f>
        <v/>
      </c>
      <c r="M267" s="63"/>
      <c r="N267" s="63"/>
      <c r="O267" s="63"/>
      <c r="P267" s="63"/>
      <c r="Q267" s="63"/>
      <c r="R267" s="63"/>
      <c r="S267" s="63"/>
      <c r="T267" s="63"/>
    </row>
    <row r="268" spans="1:20">
      <c r="A268">
        <f>RANK(D268,$D$7:$D$368,0)</f>
        <v>178</v>
      </c>
      <c r="B268" t="s">
        <v>95</v>
      </c>
      <c r="C268" t="s">
        <v>7</v>
      </c>
      <c r="D268" s="52">
        <f>SUM(E268:L268)</f>
        <v>0</v>
      </c>
      <c r="E268" s="52" t="str">
        <f>IFERROR(VLOOKUP(Mixed[[#This Row],[TS ZH Mi 26.03.23 Rang]],$X$7:$Y$102,2,0)*E$5,"")</f>
        <v/>
      </c>
      <c r="F268" s="52" t="str">
        <f>IFERROR(VLOOKUP(Mixed[[#This Row],[TS ES Mi 10.06.23 Rang]],$X$7:$Y$102,2,0)*F$5,"")</f>
        <v/>
      </c>
      <c r="G268" s="52" t="str">
        <f>IFERROR(VLOOKUP(Mixed[[#This Row],[TS BE Mi A 17.06.23 R]],$X$7:$Y$102,2,0)*G$5,"")</f>
        <v/>
      </c>
      <c r="H268" s="52" t="str">
        <f>IFERROR(VLOOKUP(Mixed[[#This Row],[TS BE Mi B 17.06.23 R]],$X$7:$Y$102,2,0)*H$5,"")</f>
        <v/>
      </c>
      <c r="I268" s="52" t="str">
        <f>IFERROR(VLOOKUP(Mixed[[#This Row],[TS BA Mi 13.08.23]],$X$7:$Y$102,2,0)*I$5,"")</f>
        <v/>
      </c>
      <c r="J268" s="52" t="str">
        <f>IFERROR(VLOOKUP(Mixed[[#This Row],[SM LT Mi 3.9.23 R]],$X$7:$Y$102,2,0)*J$5,"")</f>
        <v/>
      </c>
      <c r="K268" s="52" t="str">
        <f>IFERROR(VLOOKUP(Mixed[[#This Row],[SM LT Mi 3.9.23 R]],$X$7:$Y$102,2,0)*K$5,"")</f>
        <v/>
      </c>
      <c r="L268" s="52" t="str">
        <f>IFERROR(VLOOKUP(Mixed[[#This Row],[TS SH Mi 14.1.24 R]],$X$7:$Y$102,2,0)*L$5,"")</f>
        <v/>
      </c>
      <c r="M268" s="63"/>
      <c r="N268" s="63"/>
      <c r="O268" s="63"/>
      <c r="P268" s="63"/>
      <c r="Q268" s="63"/>
      <c r="R268" s="63"/>
      <c r="S268" s="63"/>
      <c r="T268" s="63"/>
    </row>
    <row r="269" spans="1:20">
      <c r="A269">
        <f>RANK(D269,$D$7:$D$368,0)</f>
        <v>178</v>
      </c>
      <c r="B269" t="s">
        <v>333</v>
      </c>
      <c r="C269" t="s">
        <v>7</v>
      </c>
      <c r="D269" s="52">
        <f>SUM(E269:L269)</f>
        <v>0</v>
      </c>
      <c r="E269" s="52" t="str">
        <f>IFERROR(VLOOKUP(Mixed[[#This Row],[TS ZH Mi 26.03.23 Rang]],$X$7:$Y$102,2,0)*E$5,"")</f>
        <v/>
      </c>
      <c r="F269" s="52" t="str">
        <f>IFERROR(VLOOKUP(Mixed[[#This Row],[TS ES Mi 10.06.23 Rang]],$X$7:$Y$102,2,0)*F$5,"")</f>
        <v/>
      </c>
      <c r="G269" s="52" t="str">
        <f>IFERROR(VLOOKUP(Mixed[[#This Row],[TS BE Mi A 17.06.23 R]],$X$7:$Y$102,2,0)*G$5,"")</f>
        <v/>
      </c>
      <c r="H269" s="52" t="str">
        <f>IFERROR(VLOOKUP(Mixed[[#This Row],[TS BE Mi B 17.06.23 R]],$X$7:$Y$102,2,0)*H$5,"")</f>
        <v/>
      </c>
      <c r="I269" s="52" t="str">
        <f>IFERROR(VLOOKUP(Mixed[[#This Row],[TS BA Mi 13.08.23]],$X$7:$Y$102,2,0)*I$5,"")</f>
        <v/>
      </c>
      <c r="J269" s="52" t="str">
        <f>IFERROR(VLOOKUP(Mixed[[#This Row],[SM LT Mi 3.9.23 R]],$X$7:$Y$102,2,0)*J$5,"")</f>
        <v/>
      </c>
      <c r="K269" s="52" t="str">
        <f>IFERROR(VLOOKUP(Mixed[[#This Row],[SM LT Mi 3.9.23 R]],$X$7:$Y$102,2,0)*K$5,"")</f>
        <v/>
      </c>
      <c r="L269" s="52" t="str">
        <f>IFERROR(VLOOKUP(Mixed[[#This Row],[TS SH Mi 14.1.24 R]],$X$7:$Y$102,2,0)*L$5,"")</f>
        <v/>
      </c>
      <c r="M269" s="63"/>
      <c r="N269" s="63"/>
      <c r="O269" s="63"/>
      <c r="P269" s="63"/>
      <c r="Q269" s="63"/>
      <c r="R269" s="63"/>
      <c r="S269" s="63"/>
      <c r="T269" s="63"/>
    </row>
    <row r="270" spans="1:20">
      <c r="A270">
        <f>RANK(D270,$D$7:$D$368,0)</f>
        <v>178</v>
      </c>
      <c r="B270" s="1" t="s">
        <v>131</v>
      </c>
      <c r="C270" s="1" t="s">
        <v>7</v>
      </c>
      <c r="D270" s="52">
        <f>SUM(E270:L270)</f>
        <v>0</v>
      </c>
      <c r="E270" s="52" t="str">
        <f>IFERROR(VLOOKUP(Mixed[[#This Row],[TS ZH Mi 26.03.23 Rang]],$X$7:$Y$102,2,0)*E$5,"")</f>
        <v/>
      </c>
      <c r="F270" s="52" t="str">
        <f>IFERROR(VLOOKUP(Mixed[[#This Row],[TS ES Mi 10.06.23 Rang]],$X$7:$Y$102,2,0)*F$5,"")</f>
        <v/>
      </c>
      <c r="G270" s="52" t="str">
        <f>IFERROR(VLOOKUP(Mixed[[#This Row],[TS BE Mi A 17.06.23 R]],$X$7:$Y$102,2,0)*G$5,"")</f>
        <v/>
      </c>
      <c r="H270" s="52" t="str">
        <f>IFERROR(VLOOKUP(Mixed[[#This Row],[TS BE Mi B 17.06.23 R]],$X$7:$Y$102,2,0)*H$5,"")</f>
        <v/>
      </c>
      <c r="I270" s="52" t="str">
        <f>IFERROR(VLOOKUP(Mixed[[#This Row],[TS BA Mi 13.08.23]],$X$7:$Y$102,2,0)*I$5,"")</f>
        <v/>
      </c>
      <c r="J270" s="52" t="str">
        <f>IFERROR(VLOOKUP(Mixed[[#This Row],[SM LT Mi 3.9.23 R]],$X$7:$Y$102,2,0)*J$5,"")</f>
        <v/>
      </c>
      <c r="K270" s="52" t="str">
        <f>IFERROR(VLOOKUP(Mixed[[#This Row],[SM LT Mi 3.9.23 R]],$X$7:$Y$102,2,0)*K$5,"")</f>
        <v/>
      </c>
      <c r="L270" s="52" t="str">
        <f>IFERROR(VLOOKUP(Mixed[[#This Row],[TS SH Mi 14.1.24 R]],$X$7:$Y$102,2,0)*L$5,"")</f>
        <v/>
      </c>
      <c r="M270" s="63"/>
      <c r="N270" s="63"/>
      <c r="O270" s="63"/>
      <c r="P270" s="63"/>
      <c r="Q270" s="63"/>
      <c r="R270" s="63"/>
      <c r="S270" s="63"/>
      <c r="T270" s="63"/>
    </row>
    <row r="271" spans="1:20">
      <c r="A271">
        <f>RANK(D271,$D$7:$D$368,0)</f>
        <v>178</v>
      </c>
      <c r="B271" t="s">
        <v>77</v>
      </c>
      <c r="C271" s="1" t="s">
        <v>7</v>
      </c>
      <c r="D271" s="52">
        <f>SUM(E271:L271)</f>
        <v>0</v>
      </c>
      <c r="E271" s="52" t="str">
        <f>IFERROR(VLOOKUP(Mixed[[#This Row],[TS ZH Mi 26.03.23 Rang]],$X$7:$Y$102,2,0)*E$5,"")</f>
        <v/>
      </c>
      <c r="F271" s="52" t="str">
        <f>IFERROR(VLOOKUP(Mixed[[#This Row],[TS ES Mi 10.06.23 Rang]],$X$7:$Y$102,2,0)*F$5,"")</f>
        <v/>
      </c>
      <c r="G271" s="52" t="str">
        <f>IFERROR(VLOOKUP(Mixed[[#This Row],[TS BE Mi A 17.06.23 R]],$X$7:$Y$102,2,0)*G$5,"")</f>
        <v/>
      </c>
      <c r="H271" s="52" t="str">
        <f>IFERROR(VLOOKUP(Mixed[[#This Row],[TS BE Mi B 17.06.23 R]],$X$7:$Y$102,2,0)*H$5,"")</f>
        <v/>
      </c>
      <c r="I271" s="52" t="str">
        <f>IFERROR(VLOOKUP(Mixed[[#This Row],[TS BA Mi 13.08.23]],$X$7:$Y$102,2,0)*I$5,"")</f>
        <v/>
      </c>
      <c r="J271" s="52" t="str">
        <f>IFERROR(VLOOKUP(Mixed[[#This Row],[SM LT Mi 3.9.23 R]],$X$7:$Y$102,2,0)*J$5,"")</f>
        <v/>
      </c>
      <c r="K271" s="52" t="str">
        <f>IFERROR(VLOOKUP(Mixed[[#This Row],[SM LT Mi 3.9.23 R]],$X$7:$Y$102,2,0)*K$5,"")</f>
        <v/>
      </c>
      <c r="L271" s="52" t="str">
        <f>IFERROR(VLOOKUP(Mixed[[#This Row],[TS SH Mi 14.1.24 R]],$X$7:$Y$102,2,0)*L$5,"")</f>
        <v/>
      </c>
      <c r="M271" s="63"/>
      <c r="N271" s="63"/>
      <c r="O271" s="63"/>
      <c r="P271" s="63"/>
      <c r="Q271" s="63"/>
      <c r="R271" s="63"/>
      <c r="S271" s="63"/>
      <c r="T271" s="63"/>
    </row>
    <row r="272" spans="1:20">
      <c r="A272">
        <f>RANK(D272,$D$7:$D$368,0)</f>
        <v>178</v>
      </c>
      <c r="B272" t="s">
        <v>44</v>
      </c>
      <c r="C272" s="1" t="s">
        <v>8</v>
      </c>
      <c r="D272" s="52">
        <f>SUM(E272:L272)</f>
        <v>0</v>
      </c>
      <c r="E272" s="52" t="str">
        <f>IFERROR(VLOOKUP(Mixed[[#This Row],[TS ZH Mi 26.03.23 Rang]],$X$7:$Y$102,2,0)*E$5,"")</f>
        <v/>
      </c>
      <c r="F272" s="52" t="str">
        <f>IFERROR(VLOOKUP(Mixed[[#This Row],[TS ES Mi 10.06.23 Rang]],$X$7:$Y$102,2,0)*F$5,"")</f>
        <v/>
      </c>
      <c r="G272" s="52" t="str">
        <f>IFERROR(VLOOKUP(Mixed[[#This Row],[TS BE Mi A 17.06.23 R]],$X$7:$Y$102,2,0)*G$5,"")</f>
        <v/>
      </c>
      <c r="H272" s="52" t="str">
        <f>IFERROR(VLOOKUP(Mixed[[#This Row],[TS BE Mi B 17.06.23 R]],$X$7:$Y$102,2,0)*H$5,"")</f>
        <v/>
      </c>
      <c r="I272" s="52" t="str">
        <f>IFERROR(VLOOKUP(Mixed[[#This Row],[TS BA Mi 13.08.23]],$X$7:$Y$102,2,0)*I$5,"")</f>
        <v/>
      </c>
      <c r="J272" s="52" t="str">
        <f>IFERROR(VLOOKUP(Mixed[[#This Row],[SM LT Mi 3.9.23 R]],$X$7:$Y$102,2,0)*J$5,"")</f>
        <v/>
      </c>
      <c r="K272" s="52" t="str">
        <f>IFERROR(VLOOKUP(Mixed[[#This Row],[SM LT Mi 3.9.23 R]],$X$7:$Y$102,2,0)*K$5,"")</f>
        <v/>
      </c>
      <c r="L272" s="52" t="str">
        <f>IFERROR(VLOOKUP(Mixed[[#This Row],[TS SH Mi 14.1.24 R]],$X$7:$Y$102,2,0)*L$5,"")</f>
        <v/>
      </c>
      <c r="M272" s="63"/>
      <c r="N272" s="63"/>
      <c r="O272" s="63"/>
      <c r="P272" s="63"/>
      <c r="Q272" s="63"/>
      <c r="R272" s="63"/>
      <c r="S272" s="63"/>
      <c r="T272" s="63"/>
    </row>
    <row r="273" spans="1:20">
      <c r="A273">
        <f>RANK(D273,$D$7:$D$368,0)</f>
        <v>178</v>
      </c>
      <c r="B273" t="s">
        <v>45</v>
      </c>
      <c r="C273" s="6" t="s">
        <v>8</v>
      </c>
      <c r="D273" s="52">
        <f>SUM(E273:L273)</f>
        <v>0</v>
      </c>
      <c r="E273" s="52" t="str">
        <f>IFERROR(VLOOKUP(Mixed[[#This Row],[TS ZH Mi 26.03.23 Rang]],$X$7:$Y$102,2,0)*E$5,"")</f>
        <v/>
      </c>
      <c r="F273" s="52" t="str">
        <f>IFERROR(VLOOKUP(Mixed[[#This Row],[TS ES Mi 10.06.23 Rang]],$X$7:$Y$102,2,0)*F$5,"")</f>
        <v/>
      </c>
      <c r="G273" s="52" t="str">
        <f>IFERROR(VLOOKUP(Mixed[[#This Row],[TS BE Mi A 17.06.23 R]],$X$7:$Y$102,2,0)*G$5,"")</f>
        <v/>
      </c>
      <c r="H273" s="52" t="str">
        <f>IFERROR(VLOOKUP(Mixed[[#This Row],[TS BE Mi B 17.06.23 R]],$X$7:$Y$102,2,0)*H$5,"")</f>
        <v/>
      </c>
      <c r="I273" s="52" t="str">
        <f>IFERROR(VLOOKUP(Mixed[[#This Row],[TS BA Mi 13.08.23]],$X$7:$Y$102,2,0)*I$5,"")</f>
        <v/>
      </c>
      <c r="J273" s="52" t="str">
        <f>IFERROR(VLOOKUP(Mixed[[#This Row],[SM LT Mi 3.9.23 R]],$X$7:$Y$102,2,0)*J$5,"")</f>
        <v/>
      </c>
      <c r="K273" s="52" t="str">
        <f>IFERROR(VLOOKUP(Mixed[[#This Row],[SM LT Mi 3.9.23 R]],$X$7:$Y$102,2,0)*K$5,"")</f>
        <v/>
      </c>
      <c r="L273" s="52" t="str">
        <f>IFERROR(VLOOKUP(Mixed[[#This Row],[TS SH Mi 14.1.24 R]],$X$7:$Y$102,2,0)*L$5,"")</f>
        <v/>
      </c>
      <c r="M273" s="63"/>
      <c r="N273" s="63"/>
      <c r="O273" s="63"/>
      <c r="P273" s="63"/>
      <c r="Q273" s="63"/>
      <c r="R273" s="63"/>
      <c r="S273" s="63"/>
      <c r="T273" s="63"/>
    </row>
    <row r="274" spans="1:20">
      <c r="A274">
        <f>RANK(D274,$D$7:$D$368,0)</f>
        <v>178</v>
      </c>
      <c r="B274" t="s">
        <v>54</v>
      </c>
      <c r="C274" s="1" t="s">
        <v>8</v>
      </c>
      <c r="D274" s="52">
        <f>SUM(E274:L274)</f>
        <v>0</v>
      </c>
      <c r="E274" s="52" t="str">
        <f>IFERROR(VLOOKUP(Mixed[[#This Row],[TS ZH Mi 26.03.23 Rang]],$X$7:$Y$102,2,0)*E$5,"")</f>
        <v/>
      </c>
      <c r="F274" s="52" t="str">
        <f>IFERROR(VLOOKUP(Mixed[[#This Row],[TS ES Mi 10.06.23 Rang]],$X$7:$Y$102,2,0)*F$5,"")</f>
        <v/>
      </c>
      <c r="G274" s="52" t="str">
        <f>IFERROR(VLOOKUP(Mixed[[#This Row],[TS BE Mi A 17.06.23 R]],$X$7:$Y$102,2,0)*G$5,"")</f>
        <v/>
      </c>
      <c r="H274" s="52" t="str">
        <f>IFERROR(VLOOKUP(Mixed[[#This Row],[TS BE Mi B 17.06.23 R]],$X$7:$Y$102,2,0)*H$5,"")</f>
        <v/>
      </c>
      <c r="I274" s="52" t="str">
        <f>IFERROR(VLOOKUP(Mixed[[#This Row],[TS BA Mi 13.08.23]],$X$7:$Y$102,2,0)*I$5,"")</f>
        <v/>
      </c>
      <c r="J274" s="52" t="str">
        <f>IFERROR(VLOOKUP(Mixed[[#This Row],[SM LT Mi 3.9.23 R]],$X$7:$Y$102,2,0)*J$5,"")</f>
        <v/>
      </c>
      <c r="K274" s="52" t="str">
        <f>IFERROR(VLOOKUP(Mixed[[#This Row],[SM LT Mi 3.9.23 R]],$X$7:$Y$102,2,0)*K$5,"")</f>
        <v/>
      </c>
      <c r="L274" s="52" t="str">
        <f>IFERROR(VLOOKUP(Mixed[[#This Row],[TS SH Mi 14.1.24 R]],$X$7:$Y$102,2,0)*L$5,"")</f>
        <v/>
      </c>
      <c r="M274" s="63"/>
      <c r="N274" s="63"/>
      <c r="O274" s="63"/>
      <c r="P274" s="63"/>
      <c r="Q274" s="63"/>
      <c r="R274" s="63"/>
      <c r="S274" s="63"/>
      <c r="T274" s="63"/>
    </row>
    <row r="275" spans="1:20">
      <c r="A275">
        <f>RANK(D275,$D$7:$D$368,0)</f>
        <v>178</v>
      </c>
      <c r="B275" t="s">
        <v>199</v>
      </c>
      <c r="C275" s="1" t="s">
        <v>8</v>
      </c>
      <c r="D275" s="52">
        <f>SUM(E275:L275)</f>
        <v>0</v>
      </c>
      <c r="E275" s="52" t="str">
        <f>IFERROR(VLOOKUP(Mixed[[#This Row],[TS ZH Mi 26.03.23 Rang]],$X$7:$Y$102,2,0)*E$5,"")</f>
        <v/>
      </c>
      <c r="F275" s="52" t="str">
        <f>IFERROR(VLOOKUP(Mixed[[#This Row],[TS ES Mi 10.06.23 Rang]],$X$7:$Y$102,2,0)*F$5,"")</f>
        <v/>
      </c>
      <c r="G275" s="52" t="str">
        <f>IFERROR(VLOOKUP(Mixed[[#This Row],[TS BE Mi A 17.06.23 R]],$X$7:$Y$102,2,0)*G$5,"")</f>
        <v/>
      </c>
      <c r="H275" s="52" t="str">
        <f>IFERROR(VLOOKUP(Mixed[[#This Row],[TS BE Mi B 17.06.23 R]],$X$7:$Y$102,2,0)*H$5,"")</f>
        <v/>
      </c>
      <c r="I275" s="52" t="str">
        <f>IFERROR(VLOOKUP(Mixed[[#This Row],[TS BA Mi 13.08.23]],$X$7:$Y$102,2,0)*I$5,"")</f>
        <v/>
      </c>
      <c r="J275" s="52" t="str">
        <f>IFERROR(VLOOKUP(Mixed[[#This Row],[SM LT Mi 3.9.23 R]],$X$7:$Y$102,2,0)*J$5,"")</f>
        <v/>
      </c>
      <c r="K275" s="52" t="str">
        <f>IFERROR(VLOOKUP(Mixed[[#This Row],[SM LT Mi 3.9.23 R]],$X$7:$Y$102,2,0)*K$5,"")</f>
        <v/>
      </c>
      <c r="L275" s="52" t="str">
        <f>IFERROR(VLOOKUP(Mixed[[#This Row],[TS SH Mi 14.1.24 R]],$X$7:$Y$102,2,0)*L$5,"")</f>
        <v/>
      </c>
      <c r="M275" s="63"/>
      <c r="N275" s="63"/>
      <c r="O275" s="63"/>
      <c r="P275" s="63"/>
      <c r="Q275" s="63"/>
      <c r="R275" s="63"/>
      <c r="S275" s="63"/>
      <c r="T275" s="63"/>
    </row>
    <row r="276" spans="1:20">
      <c r="A276">
        <f>RANK(D276,$D$7:$D$368,0)</f>
        <v>178</v>
      </c>
      <c r="B276" t="s">
        <v>91</v>
      </c>
      <c r="C276" s="1" t="s">
        <v>8</v>
      </c>
      <c r="D276" s="52">
        <f>SUM(E276:L276)</f>
        <v>0</v>
      </c>
      <c r="E276" s="52" t="str">
        <f>IFERROR(VLOOKUP(Mixed[[#This Row],[TS ZH Mi 26.03.23 Rang]],$X$7:$Y$102,2,0)*E$5,"")</f>
        <v/>
      </c>
      <c r="F276" s="52" t="str">
        <f>IFERROR(VLOOKUP(Mixed[[#This Row],[TS ES Mi 10.06.23 Rang]],$X$7:$Y$102,2,0)*F$5,"")</f>
        <v/>
      </c>
      <c r="G276" s="52" t="str">
        <f>IFERROR(VLOOKUP(Mixed[[#This Row],[TS BE Mi A 17.06.23 R]],$X$7:$Y$102,2,0)*G$5,"")</f>
        <v/>
      </c>
      <c r="H276" s="52" t="str">
        <f>IFERROR(VLOOKUP(Mixed[[#This Row],[TS BE Mi B 17.06.23 R]],$X$7:$Y$102,2,0)*H$5,"")</f>
        <v/>
      </c>
      <c r="I276" s="52" t="str">
        <f>IFERROR(VLOOKUP(Mixed[[#This Row],[TS BA Mi 13.08.23]],$X$7:$Y$102,2,0)*I$5,"")</f>
        <v/>
      </c>
      <c r="J276" s="52" t="str">
        <f>IFERROR(VLOOKUP(Mixed[[#This Row],[SM LT Mi 3.9.23 R]],$X$7:$Y$102,2,0)*J$5,"")</f>
        <v/>
      </c>
      <c r="K276" s="52" t="str">
        <f>IFERROR(VLOOKUP(Mixed[[#This Row],[SM LT Mi 3.9.23 R]],$X$7:$Y$102,2,0)*K$5,"")</f>
        <v/>
      </c>
      <c r="L276" s="52" t="str">
        <f>IFERROR(VLOOKUP(Mixed[[#This Row],[TS SH Mi 14.1.24 R]],$X$7:$Y$102,2,0)*L$5,"")</f>
        <v/>
      </c>
      <c r="M276" s="63"/>
      <c r="N276" s="63"/>
      <c r="O276" s="63"/>
      <c r="P276" s="63"/>
      <c r="Q276" s="63"/>
      <c r="R276" s="63"/>
      <c r="S276" s="63"/>
      <c r="T276" s="63"/>
    </row>
    <row r="277" spans="1:20">
      <c r="A277">
        <f>RANK(D277,$D$7:$D$368,0)</f>
        <v>178</v>
      </c>
      <c r="B277" t="s">
        <v>140</v>
      </c>
      <c r="C277" t="s">
        <v>677</v>
      </c>
      <c r="D277" s="52">
        <f>SUM(E277:L277)</f>
        <v>0</v>
      </c>
      <c r="E277" s="52" t="str">
        <f>IFERROR(VLOOKUP(Mixed[[#This Row],[TS ZH Mi 26.03.23 Rang]],$X$7:$Y$102,2,0)*E$5,"")</f>
        <v/>
      </c>
      <c r="F277" s="52" t="str">
        <f>IFERROR(VLOOKUP(Mixed[[#This Row],[TS ES Mi 10.06.23 Rang]],$X$7:$Y$102,2,0)*F$5,"")</f>
        <v/>
      </c>
      <c r="G277" s="52" t="str">
        <f>IFERROR(VLOOKUP(Mixed[[#This Row],[TS BE Mi A 17.06.23 R]],$X$7:$Y$102,2,0)*G$5,"")</f>
        <v/>
      </c>
      <c r="H277" s="52" t="str">
        <f>IFERROR(VLOOKUP(Mixed[[#This Row],[TS BE Mi B 17.06.23 R]],$X$7:$Y$102,2,0)*H$5,"")</f>
        <v/>
      </c>
      <c r="I277" s="52" t="str">
        <f>IFERROR(VLOOKUP(Mixed[[#This Row],[TS BA Mi 13.08.23]],$X$7:$Y$102,2,0)*I$5,"")</f>
        <v/>
      </c>
      <c r="J277" s="52" t="str">
        <f>IFERROR(VLOOKUP(Mixed[[#This Row],[SM LT Mi 3.9.23 R]],$X$7:$Y$102,2,0)*J$5,"")</f>
        <v/>
      </c>
      <c r="K277" s="52" t="str">
        <f>IFERROR(VLOOKUP(Mixed[[#This Row],[SM LT Mi 3.9.23 R]],$X$7:$Y$102,2,0)*K$5,"")</f>
        <v/>
      </c>
      <c r="L277" s="52" t="str">
        <f>IFERROR(VLOOKUP(Mixed[[#This Row],[TS SH Mi 14.1.24 R]],$X$7:$Y$102,2,0)*L$5,"")</f>
        <v/>
      </c>
      <c r="M277" s="63"/>
      <c r="N277" s="63"/>
      <c r="O277" s="63"/>
      <c r="P277" s="63"/>
      <c r="Q277" s="63"/>
      <c r="R277" s="63"/>
      <c r="S277" s="63"/>
      <c r="T277" s="63"/>
    </row>
    <row r="278" spans="1:20">
      <c r="A278">
        <f>RANK(D278,$D$7:$D$368,0)</f>
        <v>178</v>
      </c>
      <c r="B278" t="s">
        <v>49</v>
      </c>
      <c r="C278" s="1" t="s">
        <v>16</v>
      </c>
      <c r="D278" s="52">
        <f>SUM(E278:L278)</f>
        <v>0</v>
      </c>
      <c r="E278" s="52" t="str">
        <f>IFERROR(VLOOKUP(Mixed[[#This Row],[TS ZH Mi 26.03.23 Rang]],$X$7:$Y$102,2,0)*E$5,"")</f>
        <v/>
      </c>
      <c r="F278" s="52" t="str">
        <f>IFERROR(VLOOKUP(Mixed[[#This Row],[TS ES Mi 10.06.23 Rang]],$X$7:$Y$102,2,0)*F$5,"")</f>
        <v/>
      </c>
      <c r="G278" s="52" t="str">
        <f>IFERROR(VLOOKUP(Mixed[[#This Row],[TS BE Mi A 17.06.23 R]],$X$7:$Y$102,2,0)*G$5,"")</f>
        <v/>
      </c>
      <c r="H278" s="52" t="str">
        <f>IFERROR(VLOOKUP(Mixed[[#This Row],[TS BE Mi B 17.06.23 R]],$X$7:$Y$102,2,0)*H$5,"")</f>
        <v/>
      </c>
      <c r="I278" s="52" t="str">
        <f>IFERROR(VLOOKUP(Mixed[[#This Row],[TS BA Mi 13.08.23]],$X$7:$Y$102,2,0)*I$5,"")</f>
        <v/>
      </c>
      <c r="J278" s="52" t="str">
        <f>IFERROR(VLOOKUP(Mixed[[#This Row],[SM LT Mi 3.9.23 R]],$X$7:$Y$102,2,0)*J$5,"")</f>
        <v/>
      </c>
      <c r="K278" s="52" t="str">
        <f>IFERROR(VLOOKUP(Mixed[[#This Row],[SM LT Mi 3.9.23 R]],$X$7:$Y$102,2,0)*K$5,"")</f>
        <v/>
      </c>
      <c r="L278" s="52" t="str">
        <f>IFERROR(VLOOKUP(Mixed[[#This Row],[TS SH Mi 14.1.24 R]],$X$7:$Y$102,2,0)*L$5,"")</f>
        <v/>
      </c>
      <c r="M278" s="63"/>
      <c r="N278" s="63"/>
      <c r="O278" s="63"/>
      <c r="P278" s="63"/>
      <c r="Q278" s="63"/>
      <c r="R278" s="63"/>
      <c r="S278" s="63"/>
      <c r="T278" s="63"/>
    </row>
    <row r="279" spans="1:20">
      <c r="A279">
        <f>RANK(D279,$D$7:$D$368,0)</f>
        <v>178</v>
      </c>
      <c r="B279" t="s">
        <v>97</v>
      </c>
      <c r="C279" s="1" t="s">
        <v>16</v>
      </c>
      <c r="D279" s="52">
        <f>SUM(E279:L279)</f>
        <v>0</v>
      </c>
      <c r="E279" s="52" t="str">
        <f>IFERROR(VLOOKUP(Mixed[[#This Row],[TS ZH Mi 26.03.23 Rang]],$X$7:$Y$102,2,0)*E$5,"")</f>
        <v/>
      </c>
      <c r="F279" s="52" t="str">
        <f>IFERROR(VLOOKUP(Mixed[[#This Row],[TS ES Mi 10.06.23 Rang]],$X$7:$Y$102,2,0)*F$5,"")</f>
        <v/>
      </c>
      <c r="G279" s="52" t="str">
        <f>IFERROR(VLOOKUP(Mixed[[#This Row],[TS BE Mi A 17.06.23 R]],$X$7:$Y$102,2,0)*G$5,"")</f>
        <v/>
      </c>
      <c r="H279" s="52" t="str">
        <f>IFERROR(VLOOKUP(Mixed[[#This Row],[TS BE Mi B 17.06.23 R]],$X$7:$Y$102,2,0)*H$5,"")</f>
        <v/>
      </c>
      <c r="I279" s="52" t="str">
        <f>IFERROR(VLOOKUP(Mixed[[#This Row],[TS BA Mi 13.08.23]],$X$7:$Y$102,2,0)*I$5,"")</f>
        <v/>
      </c>
      <c r="J279" s="52" t="str">
        <f>IFERROR(VLOOKUP(Mixed[[#This Row],[SM LT Mi 3.9.23 R]],$X$7:$Y$102,2,0)*J$5,"")</f>
        <v/>
      </c>
      <c r="K279" s="52" t="str">
        <f>IFERROR(VLOOKUP(Mixed[[#This Row],[SM LT Mi 3.9.23 R]],$X$7:$Y$102,2,0)*K$5,"")</f>
        <v/>
      </c>
      <c r="L279" s="52" t="str">
        <f>IFERROR(VLOOKUP(Mixed[[#This Row],[TS SH Mi 14.1.24 R]],$X$7:$Y$102,2,0)*L$5,"")</f>
        <v/>
      </c>
      <c r="M279" s="63"/>
      <c r="N279" s="63"/>
      <c r="O279" s="63"/>
      <c r="P279" s="63"/>
      <c r="Q279" s="63"/>
      <c r="R279" s="63"/>
      <c r="S279" s="63"/>
      <c r="T279" s="63"/>
    </row>
    <row r="280" spans="1:20">
      <c r="A280">
        <f>RANK(D280,$D$7:$D$368,0)</f>
        <v>178</v>
      </c>
      <c r="B280" t="s">
        <v>48</v>
      </c>
      <c r="C280" s="1" t="s">
        <v>16</v>
      </c>
      <c r="D280" s="52">
        <f>SUM(E280:L280)</f>
        <v>0</v>
      </c>
      <c r="E280" s="52" t="str">
        <f>IFERROR(VLOOKUP(Mixed[[#This Row],[TS ZH Mi 26.03.23 Rang]],$X$7:$Y$102,2,0)*E$5,"")</f>
        <v/>
      </c>
      <c r="F280" s="52" t="str">
        <f>IFERROR(VLOOKUP(Mixed[[#This Row],[TS ES Mi 10.06.23 Rang]],$X$7:$Y$102,2,0)*F$5,"")</f>
        <v/>
      </c>
      <c r="G280" s="52" t="str">
        <f>IFERROR(VLOOKUP(Mixed[[#This Row],[TS BE Mi A 17.06.23 R]],$X$7:$Y$102,2,0)*G$5,"")</f>
        <v/>
      </c>
      <c r="H280" s="52" t="str">
        <f>IFERROR(VLOOKUP(Mixed[[#This Row],[TS BE Mi B 17.06.23 R]],$X$7:$Y$102,2,0)*H$5,"")</f>
        <v/>
      </c>
      <c r="I280" s="52" t="str">
        <f>IFERROR(VLOOKUP(Mixed[[#This Row],[TS BA Mi 13.08.23]],$X$7:$Y$102,2,0)*I$5,"")</f>
        <v/>
      </c>
      <c r="J280" s="52" t="str">
        <f>IFERROR(VLOOKUP(Mixed[[#This Row],[SM LT Mi 3.9.23 R]],$X$7:$Y$102,2,0)*J$5,"")</f>
        <v/>
      </c>
      <c r="K280" s="52" t="str">
        <f>IFERROR(VLOOKUP(Mixed[[#This Row],[SM LT Mi 3.9.23 R]],$X$7:$Y$102,2,0)*K$5,"")</f>
        <v/>
      </c>
      <c r="L280" s="52" t="str">
        <f>IFERROR(VLOOKUP(Mixed[[#This Row],[TS SH Mi 14.1.24 R]],$X$7:$Y$102,2,0)*L$5,"")</f>
        <v/>
      </c>
      <c r="M280" s="63"/>
      <c r="N280" s="63"/>
      <c r="O280" s="63"/>
      <c r="P280" s="63"/>
      <c r="Q280" s="63"/>
      <c r="R280" s="63"/>
      <c r="S280" s="63"/>
      <c r="T280" s="63"/>
    </row>
    <row r="281" spans="1:20">
      <c r="A281">
        <f>RANK(D281,$D$7:$D$368,0)</f>
        <v>178</v>
      </c>
      <c r="B281" s="7" t="s">
        <v>217</v>
      </c>
      <c r="C281" t="s">
        <v>16</v>
      </c>
      <c r="D281" s="52">
        <f>SUM(E281:L281)</f>
        <v>0</v>
      </c>
      <c r="E281" s="52" t="str">
        <f>IFERROR(VLOOKUP(Mixed[[#This Row],[TS ZH Mi 26.03.23 Rang]],$X$7:$Y$102,2,0)*E$5,"")</f>
        <v/>
      </c>
      <c r="F281" s="52" t="str">
        <f>IFERROR(VLOOKUP(Mixed[[#This Row],[TS ES Mi 10.06.23 Rang]],$X$7:$Y$102,2,0)*F$5,"")</f>
        <v/>
      </c>
      <c r="G281" s="52" t="str">
        <f>IFERROR(VLOOKUP(Mixed[[#This Row],[TS BE Mi A 17.06.23 R]],$X$7:$Y$102,2,0)*G$5,"")</f>
        <v/>
      </c>
      <c r="H281" s="52" t="str">
        <f>IFERROR(VLOOKUP(Mixed[[#This Row],[TS BE Mi B 17.06.23 R]],$X$7:$Y$102,2,0)*H$5,"")</f>
        <v/>
      </c>
      <c r="I281" s="52" t="str">
        <f>IFERROR(VLOOKUP(Mixed[[#This Row],[TS BA Mi 13.08.23]],$X$7:$Y$102,2,0)*I$5,"")</f>
        <v/>
      </c>
      <c r="J281" s="52" t="str">
        <f>IFERROR(VLOOKUP(Mixed[[#This Row],[SM LT Mi 3.9.23 R]],$X$7:$Y$102,2,0)*J$5,"")</f>
        <v/>
      </c>
      <c r="K281" s="52" t="str">
        <f>IFERROR(VLOOKUP(Mixed[[#This Row],[SM LT Mi 3.9.23 R]],$X$7:$Y$102,2,0)*K$5,"")</f>
        <v/>
      </c>
      <c r="L281" s="52" t="str">
        <f>IFERROR(VLOOKUP(Mixed[[#This Row],[TS SH Mi 14.1.24 R]],$X$7:$Y$102,2,0)*L$5,"")</f>
        <v/>
      </c>
      <c r="M281" s="63"/>
      <c r="N281" s="63"/>
      <c r="O281" s="63"/>
      <c r="P281" s="63"/>
      <c r="Q281" s="63"/>
      <c r="R281" s="63"/>
      <c r="S281" s="63"/>
      <c r="T281" s="63"/>
    </row>
    <row r="282" spans="1:20">
      <c r="A282">
        <f>RANK(D282,$D$7:$D$368,0)</f>
        <v>178</v>
      </c>
      <c r="B282" s="7" t="s">
        <v>122</v>
      </c>
      <c r="C282" t="s">
        <v>16</v>
      </c>
      <c r="D282" s="52">
        <f>SUM(E282:L282)</f>
        <v>0</v>
      </c>
      <c r="E282" s="52" t="str">
        <f>IFERROR(VLOOKUP(Mixed[[#This Row],[TS ZH Mi 26.03.23 Rang]],$X$7:$Y$102,2,0)*E$5,"")</f>
        <v/>
      </c>
      <c r="F282" s="52" t="str">
        <f>IFERROR(VLOOKUP(Mixed[[#This Row],[TS ES Mi 10.06.23 Rang]],$X$7:$Y$102,2,0)*F$5,"")</f>
        <v/>
      </c>
      <c r="G282" s="52" t="str">
        <f>IFERROR(VLOOKUP(Mixed[[#This Row],[TS BE Mi A 17.06.23 R]],$X$7:$Y$102,2,0)*G$5,"")</f>
        <v/>
      </c>
      <c r="H282" s="52" t="str">
        <f>IFERROR(VLOOKUP(Mixed[[#This Row],[TS BE Mi B 17.06.23 R]],$X$7:$Y$102,2,0)*H$5,"")</f>
        <v/>
      </c>
      <c r="I282" s="52" t="str">
        <f>IFERROR(VLOOKUP(Mixed[[#This Row],[TS BA Mi 13.08.23]],$X$7:$Y$102,2,0)*I$5,"")</f>
        <v/>
      </c>
      <c r="J282" s="52" t="str">
        <f>IFERROR(VLOOKUP(Mixed[[#This Row],[SM LT Mi 3.9.23 R]],$X$7:$Y$102,2,0)*J$5,"")</f>
        <v/>
      </c>
      <c r="K282" s="52" t="str">
        <f>IFERROR(VLOOKUP(Mixed[[#This Row],[SM LT Mi 3.9.23 R]],$X$7:$Y$102,2,0)*K$5,"")</f>
        <v/>
      </c>
      <c r="L282" s="52" t="str">
        <f>IFERROR(VLOOKUP(Mixed[[#This Row],[TS SH Mi 14.1.24 R]],$X$7:$Y$102,2,0)*L$5,"")</f>
        <v/>
      </c>
      <c r="M282" s="63"/>
      <c r="N282" s="63"/>
      <c r="O282" s="63"/>
      <c r="P282" s="63"/>
      <c r="Q282" s="63"/>
      <c r="R282" s="63"/>
      <c r="S282" s="63"/>
      <c r="T282" s="63"/>
    </row>
    <row r="283" spans="1:20">
      <c r="A283">
        <f>RANK(D283,$D$7:$D$368,0)</f>
        <v>178</v>
      </c>
      <c r="B283" s="7" t="s">
        <v>123</v>
      </c>
      <c r="C283" s="1" t="s">
        <v>16</v>
      </c>
      <c r="D283" s="52">
        <f>SUM(E283:L283)</f>
        <v>0</v>
      </c>
      <c r="E283" s="52" t="str">
        <f>IFERROR(VLOOKUP(Mixed[[#This Row],[TS ZH Mi 26.03.23 Rang]],$X$7:$Y$102,2,0)*E$5,"")</f>
        <v/>
      </c>
      <c r="F283" s="52" t="str">
        <f>IFERROR(VLOOKUP(Mixed[[#This Row],[TS ES Mi 10.06.23 Rang]],$X$7:$Y$102,2,0)*F$5,"")</f>
        <v/>
      </c>
      <c r="G283" s="52" t="str">
        <f>IFERROR(VLOOKUP(Mixed[[#This Row],[TS BE Mi A 17.06.23 R]],$X$7:$Y$102,2,0)*G$5,"")</f>
        <v/>
      </c>
      <c r="H283" s="52" t="str">
        <f>IFERROR(VLOOKUP(Mixed[[#This Row],[TS BE Mi B 17.06.23 R]],$X$7:$Y$102,2,0)*H$5,"")</f>
        <v/>
      </c>
      <c r="I283" s="52" t="str">
        <f>IFERROR(VLOOKUP(Mixed[[#This Row],[TS BA Mi 13.08.23]],$X$7:$Y$102,2,0)*I$5,"")</f>
        <v/>
      </c>
      <c r="J283" s="52" t="str">
        <f>IFERROR(VLOOKUP(Mixed[[#This Row],[SM LT Mi 3.9.23 R]],$X$7:$Y$102,2,0)*J$5,"")</f>
        <v/>
      </c>
      <c r="K283" s="52" t="str">
        <f>IFERROR(VLOOKUP(Mixed[[#This Row],[SM LT Mi 3.9.23 R]],$X$7:$Y$102,2,0)*K$5,"")</f>
        <v/>
      </c>
      <c r="L283" s="52" t="str">
        <f>IFERROR(VLOOKUP(Mixed[[#This Row],[TS SH Mi 14.1.24 R]],$X$7:$Y$102,2,0)*L$5,"")</f>
        <v/>
      </c>
      <c r="M283" s="63"/>
      <c r="N283" s="63"/>
      <c r="O283" s="63"/>
      <c r="P283" s="63"/>
      <c r="Q283" s="63"/>
      <c r="R283" s="63"/>
      <c r="S283" s="63"/>
      <c r="T283" s="63"/>
    </row>
    <row r="284" spans="1:20">
      <c r="A284">
        <f>RANK(D284,$D$7:$D$368,0)</f>
        <v>178</v>
      </c>
      <c r="B284" t="s">
        <v>539</v>
      </c>
      <c r="C284" t="s">
        <v>735</v>
      </c>
      <c r="D284" s="52">
        <f>SUM(E284:L284)</f>
        <v>0</v>
      </c>
      <c r="E284" s="52" t="str">
        <f>IFERROR(VLOOKUP(Mixed[[#This Row],[TS ZH Mi 26.03.23 Rang]],$X$7:$Y$102,2,0)*E$5,"")</f>
        <v/>
      </c>
      <c r="F284" s="52" t="str">
        <f>IFERROR(VLOOKUP(Mixed[[#This Row],[TS ES Mi 10.06.23 Rang]],$X$7:$Y$102,2,0)*F$5,"")</f>
        <v/>
      </c>
      <c r="G284" s="52" t="str">
        <f>IFERROR(VLOOKUP(Mixed[[#This Row],[TS BE Mi A 17.06.23 R]],$X$7:$Y$102,2,0)*G$5,"")</f>
        <v/>
      </c>
      <c r="H284" s="52" t="str">
        <f>IFERROR(VLOOKUP(Mixed[[#This Row],[TS BE Mi B 17.06.23 R]],$X$7:$Y$102,2,0)*H$5,"")</f>
        <v/>
      </c>
      <c r="I284" s="52" t="str">
        <f>IFERROR(VLOOKUP(Mixed[[#This Row],[TS BA Mi 13.08.23]],$X$7:$Y$102,2,0)*I$5,"")</f>
        <v/>
      </c>
      <c r="J284" s="52" t="str">
        <f>IFERROR(VLOOKUP(Mixed[[#This Row],[SM LT Mi 3.9.23 R]],$X$7:$Y$102,2,0)*J$5,"")</f>
        <v/>
      </c>
      <c r="K284" s="52" t="str">
        <f>IFERROR(VLOOKUP(Mixed[[#This Row],[SM LT Mi 3.9.23 R]],$X$7:$Y$102,2,0)*K$5,"")</f>
        <v/>
      </c>
      <c r="L284" s="52" t="str">
        <f>IFERROR(VLOOKUP(Mixed[[#This Row],[TS SH Mi 14.1.24 R]],$X$7:$Y$102,2,0)*L$5,"")</f>
        <v/>
      </c>
      <c r="M284" s="63"/>
      <c r="N284" s="63"/>
      <c r="O284" s="63"/>
      <c r="P284" s="63"/>
      <c r="Q284" s="63"/>
      <c r="R284" s="63"/>
      <c r="S284" s="63"/>
      <c r="T284" s="63"/>
    </row>
    <row r="285" spans="1:20">
      <c r="A285">
        <f>RANK(D285,$D$7:$D$368,0)</f>
        <v>178</v>
      </c>
      <c r="B285" t="s">
        <v>743</v>
      </c>
      <c r="C285" t="s">
        <v>735</v>
      </c>
      <c r="D285" s="52">
        <f>SUM(E285:L285)</f>
        <v>0</v>
      </c>
      <c r="E285" s="52" t="str">
        <f>IFERROR(VLOOKUP(Mixed[[#This Row],[TS ZH Mi 26.03.23 Rang]],$X$7:$Y$102,2,0)*E$5,"")</f>
        <v/>
      </c>
      <c r="F285" s="52" t="str">
        <f>IFERROR(VLOOKUP(Mixed[[#This Row],[TS ES Mi 10.06.23 Rang]],$X$7:$Y$102,2,0)*F$5,"")</f>
        <v/>
      </c>
      <c r="G285" s="52" t="str">
        <f>IFERROR(VLOOKUP(Mixed[[#This Row],[TS BE Mi A 17.06.23 R]],$X$7:$Y$102,2,0)*G$5,"")</f>
        <v/>
      </c>
      <c r="H285" s="52" t="str">
        <f>IFERROR(VLOOKUP(Mixed[[#This Row],[TS BE Mi B 17.06.23 R]],$X$7:$Y$102,2,0)*H$5,"")</f>
        <v/>
      </c>
      <c r="I285" s="52" t="str">
        <f>IFERROR(VLOOKUP(Mixed[[#This Row],[TS BA Mi 13.08.23]],$X$7:$Y$102,2,0)*I$5,"")</f>
        <v/>
      </c>
      <c r="J285" s="52" t="str">
        <f>IFERROR(VLOOKUP(Mixed[[#This Row],[SM LT Mi 3.9.23 R]],$X$7:$Y$102,2,0)*J$5,"")</f>
        <v/>
      </c>
      <c r="K285" s="52" t="str">
        <f>IFERROR(VLOOKUP(Mixed[[#This Row],[SM LT Mi 3.9.23 R]],$X$7:$Y$102,2,0)*K$5,"")</f>
        <v/>
      </c>
      <c r="L285" s="52" t="str">
        <f>IFERROR(VLOOKUP(Mixed[[#This Row],[TS SH Mi 14.1.24 R]],$X$7:$Y$102,2,0)*L$5,"")</f>
        <v/>
      </c>
      <c r="M285" s="63"/>
      <c r="N285" s="63"/>
      <c r="O285" s="63"/>
      <c r="P285" s="63"/>
      <c r="Q285" s="63"/>
      <c r="R285" s="63"/>
      <c r="S285" s="63"/>
      <c r="T285" s="63"/>
    </row>
    <row r="286" spans="1:20">
      <c r="A286">
        <f>RANK(D286,$D$7:$D$368,0)</f>
        <v>178</v>
      </c>
      <c r="B286" t="s">
        <v>741</v>
      </c>
      <c r="C286" t="s">
        <v>735</v>
      </c>
      <c r="D286" s="52">
        <f>SUM(E286:L286)</f>
        <v>0</v>
      </c>
      <c r="E286" s="52" t="str">
        <f>IFERROR(VLOOKUP(Mixed[[#This Row],[TS ZH Mi 26.03.23 Rang]],$X$7:$Y$102,2,0)*E$5,"")</f>
        <v/>
      </c>
      <c r="F286" s="52" t="str">
        <f>IFERROR(VLOOKUP(Mixed[[#This Row],[TS ES Mi 10.06.23 Rang]],$X$7:$Y$102,2,0)*F$5,"")</f>
        <v/>
      </c>
      <c r="G286" s="52" t="str">
        <f>IFERROR(VLOOKUP(Mixed[[#This Row],[TS BE Mi A 17.06.23 R]],$X$7:$Y$102,2,0)*G$5,"")</f>
        <v/>
      </c>
      <c r="H286" s="52" t="str">
        <f>IFERROR(VLOOKUP(Mixed[[#This Row],[TS BE Mi B 17.06.23 R]],$X$7:$Y$102,2,0)*H$5,"")</f>
        <v/>
      </c>
      <c r="I286" s="52" t="str">
        <f>IFERROR(VLOOKUP(Mixed[[#This Row],[TS BA Mi 13.08.23]],$X$7:$Y$102,2,0)*I$5,"")</f>
        <v/>
      </c>
      <c r="J286" s="52" t="str">
        <f>IFERROR(VLOOKUP(Mixed[[#This Row],[SM LT Mi 3.9.23 R]],$X$7:$Y$102,2,0)*J$5,"")</f>
        <v/>
      </c>
      <c r="K286" s="52" t="str">
        <f>IFERROR(VLOOKUP(Mixed[[#This Row],[SM LT Mi 3.9.23 R]],$X$7:$Y$102,2,0)*K$5,"")</f>
        <v/>
      </c>
      <c r="L286" s="52" t="str">
        <f>IFERROR(VLOOKUP(Mixed[[#This Row],[TS SH Mi 14.1.24 R]],$X$7:$Y$102,2,0)*L$5,"")</f>
        <v/>
      </c>
      <c r="M286" s="63"/>
      <c r="N286" s="63"/>
      <c r="O286" s="63"/>
      <c r="P286" s="63"/>
      <c r="Q286" s="63"/>
      <c r="R286" s="63"/>
      <c r="S286" s="63"/>
      <c r="T286" s="63"/>
    </row>
    <row r="287" spans="1:20">
      <c r="A287">
        <f>RANK(D287,$D$7:$D$368,0)</f>
        <v>178</v>
      </c>
      <c r="B287" s="124" t="s">
        <v>676</v>
      </c>
      <c r="C287" t="s">
        <v>10</v>
      </c>
      <c r="D287" s="52">
        <f>SUM(E287:L287)</f>
        <v>0</v>
      </c>
      <c r="E287" s="52" t="str">
        <f>IFERROR(VLOOKUP(Mixed[[#This Row],[TS ZH Mi 26.03.23 Rang]],$X$7:$Y$102,2,0)*E$5,"")</f>
        <v/>
      </c>
      <c r="F287" s="52" t="str">
        <f>IFERROR(VLOOKUP(Mixed[[#This Row],[TS ES Mi 10.06.23 Rang]],$X$7:$Y$102,2,0)*F$5,"")</f>
        <v/>
      </c>
      <c r="G287" s="52" t="str">
        <f>IFERROR(VLOOKUP(Mixed[[#This Row],[TS BE Mi A 17.06.23 R]],$X$7:$Y$102,2,0)*G$5,"")</f>
        <v/>
      </c>
      <c r="H287" s="52" t="str">
        <f>IFERROR(VLOOKUP(Mixed[[#This Row],[TS BE Mi B 17.06.23 R]],$X$7:$Y$102,2,0)*H$5,"")</f>
        <v/>
      </c>
      <c r="I287" s="52" t="str">
        <f>IFERROR(VLOOKUP(Mixed[[#This Row],[TS BA Mi 13.08.23]],$X$7:$Y$102,2,0)*I$5,"")</f>
        <v/>
      </c>
      <c r="J287" s="52" t="str">
        <f>IFERROR(VLOOKUP(Mixed[[#This Row],[SM LT Mi 3.9.23 R]],$X$7:$Y$102,2,0)*J$5,"")</f>
        <v/>
      </c>
      <c r="K287" s="52" t="str">
        <f>IFERROR(VLOOKUP(Mixed[[#This Row],[SM LT Mi 3.9.23 R]],$X$7:$Y$102,2,0)*K$5,"")</f>
        <v/>
      </c>
      <c r="L287" s="52" t="str">
        <f>IFERROR(VLOOKUP(Mixed[[#This Row],[TS SH Mi 14.1.24 R]],$X$7:$Y$102,2,0)*L$5,"")</f>
        <v/>
      </c>
      <c r="M287" s="63"/>
      <c r="N287" s="63"/>
      <c r="O287" s="63"/>
      <c r="P287" s="63"/>
      <c r="Q287" s="63"/>
      <c r="R287" s="63"/>
      <c r="S287" s="63"/>
      <c r="T287" s="63"/>
    </row>
    <row r="288" spans="1:20">
      <c r="A288">
        <f>RANK(D288,$D$7:$D$368,0)</f>
        <v>178</v>
      </c>
      <c r="B288" s="1" t="s">
        <v>341</v>
      </c>
      <c r="C288" s="1" t="s">
        <v>10</v>
      </c>
      <c r="D288" s="52">
        <f>SUM(E288:L288)</f>
        <v>0</v>
      </c>
      <c r="E288" s="52" t="str">
        <f>IFERROR(VLOOKUP(Mixed[[#This Row],[TS ZH Mi 26.03.23 Rang]],$X$7:$Y$102,2,0)*E$5,"")</f>
        <v/>
      </c>
      <c r="F288" s="52" t="str">
        <f>IFERROR(VLOOKUP(Mixed[[#This Row],[TS ES Mi 10.06.23 Rang]],$X$7:$Y$102,2,0)*F$5,"")</f>
        <v/>
      </c>
      <c r="G288" s="52" t="str">
        <f>IFERROR(VLOOKUP(Mixed[[#This Row],[TS BE Mi A 17.06.23 R]],$X$7:$Y$102,2,0)*G$5,"")</f>
        <v/>
      </c>
      <c r="H288" s="52" t="str">
        <f>IFERROR(VLOOKUP(Mixed[[#This Row],[TS BE Mi B 17.06.23 R]],$X$7:$Y$102,2,0)*H$5,"")</f>
        <v/>
      </c>
      <c r="I288" s="52" t="str">
        <f>IFERROR(VLOOKUP(Mixed[[#This Row],[TS BA Mi 13.08.23]],$X$7:$Y$102,2,0)*I$5,"")</f>
        <v/>
      </c>
      <c r="J288" s="52" t="str">
        <f>IFERROR(VLOOKUP(Mixed[[#This Row],[SM LT Mi 3.9.23 R]],$X$7:$Y$102,2,0)*J$5,"")</f>
        <v/>
      </c>
      <c r="K288" s="52" t="str">
        <f>IFERROR(VLOOKUP(Mixed[[#This Row],[SM LT Mi 3.9.23 R]],$X$7:$Y$102,2,0)*K$5,"")</f>
        <v/>
      </c>
      <c r="L288" s="52" t="str">
        <f>IFERROR(VLOOKUP(Mixed[[#This Row],[TS SH Mi 14.1.24 R]],$X$7:$Y$102,2,0)*L$5,"")</f>
        <v/>
      </c>
      <c r="M288" s="63"/>
      <c r="N288" s="63"/>
      <c r="O288" s="63"/>
      <c r="P288" s="63"/>
      <c r="Q288" s="63"/>
      <c r="R288" s="63"/>
      <c r="S288" s="63"/>
      <c r="T288" s="63"/>
    </row>
    <row r="289" spans="1:20">
      <c r="A289">
        <f>RANK(D289,$D$7:$D$368,0)</f>
        <v>178</v>
      </c>
      <c r="B289" s="7" t="s">
        <v>316</v>
      </c>
      <c r="C289" t="s">
        <v>10</v>
      </c>
      <c r="D289" s="52">
        <f>SUM(E289:L289)</f>
        <v>0</v>
      </c>
      <c r="E289" s="52" t="str">
        <f>IFERROR(VLOOKUP(Mixed[[#This Row],[TS ZH Mi 26.03.23 Rang]],$X$7:$Y$102,2,0)*E$5,"")</f>
        <v/>
      </c>
      <c r="F289" s="52" t="str">
        <f>IFERROR(VLOOKUP(Mixed[[#This Row],[TS ES Mi 10.06.23 Rang]],$X$7:$Y$102,2,0)*F$5,"")</f>
        <v/>
      </c>
      <c r="G289" s="52" t="str">
        <f>IFERROR(VLOOKUP(Mixed[[#This Row],[TS BE Mi A 17.06.23 R]],$X$7:$Y$102,2,0)*G$5,"")</f>
        <v/>
      </c>
      <c r="H289" s="52" t="str">
        <f>IFERROR(VLOOKUP(Mixed[[#This Row],[TS BE Mi B 17.06.23 R]],$X$7:$Y$102,2,0)*H$5,"")</f>
        <v/>
      </c>
      <c r="I289" s="52" t="str">
        <f>IFERROR(VLOOKUP(Mixed[[#This Row],[TS BA Mi 13.08.23]],$X$7:$Y$102,2,0)*I$5,"")</f>
        <v/>
      </c>
      <c r="J289" s="52" t="str">
        <f>IFERROR(VLOOKUP(Mixed[[#This Row],[SM LT Mi 3.9.23 R]],$X$7:$Y$102,2,0)*J$5,"")</f>
        <v/>
      </c>
      <c r="K289" s="52" t="str">
        <f>IFERROR(VLOOKUP(Mixed[[#This Row],[SM LT Mi 3.9.23 R]],$X$7:$Y$102,2,0)*K$5,"")</f>
        <v/>
      </c>
      <c r="L289" s="52" t="str">
        <f>IFERROR(VLOOKUP(Mixed[[#This Row],[TS SH Mi 14.1.24 R]],$X$7:$Y$102,2,0)*L$5,"")</f>
        <v/>
      </c>
      <c r="M289" s="63"/>
      <c r="N289" s="63"/>
      <c r="O289" s="63"/>
      <c r="P289" s="63"/>
      <c r="Q289" s="63"/>
      <c r="R289" s="63"/>
      <c r="S289" s="63"/>
      <c r="T289" s="63"/>
    </row>
    <row r="290" spans="1:20">
      <c r="A290">
        <f>RANK(D290,$D$7:$D$368,0)</f>
        <v>178</v>
      </c>
      <c r="B290" s="7" t="s">
        <v>223</v>
      </c>
      <c r="C290" t="s">
        <v>10</v>
      </c>
      <c r="D290" s="52">
        <f>SUM(E290:L290)</f>
        <v>0</v>
      </c>
      <c r="E290" s="52" t="str">
        <f>IFERROR(VLOOKUP(Mixed[[#This Row],[TS ZH Mi 26.03.23 Rang]],$X$7:$Y$102,2,0)*E$5,"")</f>
        <v/>
      </c>
      <c r="F290" s="52" t="str">
        <f>IFERROR(VLOOKUP(Mixed[[#This Row],[TS ES Mi 10.06.23 Rang]],$X$7:$Y$102,2,0)*F$5,"")</f>
        <v/>
      </c>
      <c r="G290" s="52" t="str">
        <f>IFERROR(VLOOKUP(Mixed[[#This Row],[TS BE Mi A 17.06.23 R]],$X$7:$Y$102,2,0)*G$5,"")</f>
        <v/>
      </c>
      <c r="H290" s="52" t="str">
        <f>IFERROR(VLOOKUP(Mixed[[#This Row],[TS BE Mi B 17.06.23 R]],$X$7:$Y$102,2,0)*H$5,"")</f>
        <v/>
      </c>
      <c r="I290" s="52" t="str">
        <f>IFERROR(VLOOKUP(Mixed[[#This Row],[TS BA Mi 13.08.23]],$X$7:$Y$102,2,0)*I$5,"")</f>
        <v/>
      </c>
      <c r="J290" s="52" t="str">
        <f>IFERROR(VLOOKUP(Mixed[[#This Row],[SM LT Mi 3.9.23 R]],$X$7:$Y$102,2,0)*J$5,"")</f>
        <v/>
      </c>
      <c r="K290" s="52" t="str">
        <f>IFERROR(VLOOKUP(Mixed[[#This Row],[SM LT Mi 3.9.23 R]],$X$7:$Y$102,2,0)*K$5,"")</f>
        <v/>
      </c>
      <c r="L290" s="52" t="str">
        <f>IFERROR(VLOOKUP(Mixed[[#This Row],[TS SH Mi 14.1.24 R]],$X$7:$Y$102,2,0)*L$5,"")</f>
        <v/>
      </c>
      <c r="M290" s="63"/>
      <c r="N290" s="63"/>
      <c r="O290" s="63"/>
      <c r="P290" s="63"/>
      <c r="Q290" s="63"/>
      <c r="R290" s="63"/>
      <c r="S290" s="63"/>
      <c r="T290" s="63"/>
    </row>
    <row r="291" spans="1:20">
      <c r="A291">
        <f>RANK(D291,$D$7:$D$368,0)</f>
        <v>178</v>
      </c>
      <c r="B291" s="1" t="s">
        <v>279</v>
      </c>
      <c r="C291" t="s">
        <v>10</v>
      </c>
      <c r="D291" s="52">
        <f>SUM(E291:L291)</f>
        <v>0</v>
      </c>
      <c r="E291" s="52" t="str">
        <f>IFERROR(VLOOKUP(Mixed[[#This Row],[TS ZH Mi 26.03.23 Rang]],$X$7:$Y$102,2,0)*E$5,"")</f>
        <v/>
      </c>
      <c r="F291" s="52" t="str">
        <f>IFERROR(VLOOKUP(Mixed[[#This Row],[TS ES Mi 10.06.23 Rang]],$X$7:$Y$102,2,0)*F$5,"")</f>
        <v/>
      </c>
      <c r="G291" s="52" t="str">
        <f>IFERROR(VLOOKUP(Mixed[[#This Row],[TS BE Mi A 17.06.23 R]],$X$7:$Y$102,2,0)*G$5,"")</f>
        <v/>
      </c>
      <c r="H291" s="52" t="str">
        <f>IFERROR(VLOOKUP(Mixed[[#This Row],[TS BE Mi B 17.06.23 R]],$X$7:$Y$102,2,0)*H$5,"")</f>
        <v/>
      </c>
      <c r="I291" s="52" t="str">
        <f>IFERROR(VLOOKUP(Mixed[[#This Row],[TS BA Mi 13.08.23]],$X$7:$Y$102,2,0)*I$5,"")</f>
        <v/>
      </c>
      <c r="J291" s="52" t="str">
        <f>IFERROR(VLOOKUP(Mixed[[#This Row],[SM LT Mi 3.9.23 R]],$X$7:$Y$102,2,0)*J$5,"")</f>
        <v/>
      </c>
      <c r="K291" s="52" t="str">
        <f>IFERROR(VLOOKUP(Mixed[[#This Row],[SM LT Mi 3.9.23 R]],$X$7:$Y$102,2,0)*K$5,"")</f>
        <v/>
      </c>
      <c r="L291" s="52" t="str">
        <f>IFERROR(VLOOKUP(Mixed[[#This Row],[TS SH Mi 14.1.24 R]],$X$7:$Y$102,2,0)*L$5,"")</f>
        <v/>
      </c>
      <c r="M291" s="63"/>
      <c r="N291" s="63"/>
      <c r="O291" s="63"/>
      <c r="P291" s="63"/>
      <c r="Q291" s="63"/>
      <c r="R291" s="63"/>
      <c r="S291" s="63"/>
      <c r="T291" s="63"/>
    </row>
    <row r="292" spans="1:20">
      <c r="A292">
        <f>RANK(D292,$D$7:$D$368,0)</f>
        <v>178</v>
      </c>
      <c r="B292" s="1" t="s">
        <v>347</v>
      </c>
      <c r="C292" s="1" t="s">
        <v>10</v>
      </c>
      <c r="D292" s="52">
        <f>SUM(E292:L292)</f>
        <v>0</v>
      </c>
      <c r="E292" s="52" t="str">
        <f>IFERROR(VLOOKUP(Mixed[[#This Row],[TS ZH Mi 26.03.23 Rang]],$X$7:$Y$102,2,0)*E$5,"")</f>
        <v/>
      </c>
      <c r="F292" s="52" t="str">
        <f>IFERROR(VLOOKUP(Mixed[[#This Row],[TS ES Mi 10.06.23 Rang]],$X$7:$Y$102,2,0)*F$5,"")</f>
        <v/>
      </c>
      <c r="G292" s="52" t="str">
        <f>IFERROR(VLOOKUP(Mixed[[#This Row],[TS BE Mi A 17.06.23 R]],$X$7:$Y$102,2,0)*G$5,"")</f>
        <v/>
      </c>
      <c r="H292" s="52" t="str">
        <f>IFERROR(VLOOKUP(Mixed[[#This Row],[TS BE Mi B 17.06.23 R]],$X$7:$Y$102,2,0)*H$5,"")</f>
        <v/>
      </c>
      <c r="I292" s="52" t="str">
        <f>IFERROR(VLOOKUP(Mixed[[#This Row],[TS BA Mi 13.08.23]],$X$7:$Y$102,2,0)*I$5,"")</f>
        <v/>
      </c>
      <c r="J292" s="52" t="str">
        <f>IFERROR(VLOOKUP(Mixed[[#This Row],[SM LT Mi 3.9.23 R]],$X$7:$Y$102,2,0)*J$5,"")</f>
        <v/>
      </c>
      <c r="K292" s="52" t="str">
        <f>IFERROR(VLOOKUP(Mixed[[#This Row],[SM LT Mi 3.9.23 R]],$X$7:$Y$102,2,0)*K$5,"")</f>
        <v/>
      </c>
      <c r="L292" s="52" t="str">
        <f>IFERROR(VLOOKUP(Mixed[[#This Row],[TS SH Mi 14.1.24 R]],$X$7:$Y$102,2,0)*L$5,"")</f>
        <v/>
      </c>
      <c r="M292" s="63"/>
      <c r="N292" s="63"/>
      <c r="O292" s="63"/>
      <c r="P292" s="63"/>
      <c r="Q292" s="63"/>
      <c r="R292" s="63"/>
      <c r="S292" s="63"/>
      <c r="T292" s="63"/>
    </row>
    <row r="293" spans="1:20">
      <c r="A293">
        <f>RANK(D293,$D$7:$D$368,0)</f>
        <v>178</v>
      </c>
      <c r="B293" s="1" t="s">
        <v>364</v>
      </c>
      <c r="C293" s="1" t="s">
        <v>10</v>
      </c>
      <c r="D293" s="52">
        <f>SUM(E293:L293)</f>
        <v>0</v>
      </c>
      <c r="E293" s="52" t="str">
        <f>IFERROR(VLOOKUP(Mixed[[#This Row],[TS ZH Mi 26.03.23 Rang]],$X$7:$Y$102,2,0)*E$5,"")</f>
        <v/>
      </c>
      <c r="F293" s="52" t="str">
        <f>IFERROR(VLOOKUP(Mixed[[#This Row],[TS ES Mi 10.06.23 Rang]],$X$7:$Y$102,2,0)*F$5,"")</f>
        <v/>
      </c>
      <c r="G293" s="52" t="str">
        <f>IFERROR(VLOOKUP(Mixed[[#This Row],[TS BE Mi A 17.06.23 R]],$X$7:$Y$102,2,0)*G$5,"")</f>
        <v/>
      </c>
      <c r="H293" s="52" t="str">
        <f>IFERROR(VLOOKUP(Mixed[[#This Row],[TS BE Mi B 17.06.23 R]],$X$7:$Y$102,2,0)*H$5,"")</f>
        <v/>
      </c>
      <c r="I293" s="52" t="str">
        <f>IFERROR(VLOOKUP(Mixed[[#This Row],[TS BA Mi 13.08.23]],$X$7:$Y$102,2,0)*I$5,"")</f>
        <v/>
      </c>
      <c r="J293" s="52" t="str">
        <f>IFERROR(VLOOKUP(Mixed[[#This Row],[SM LT Mi 3.9.23 R]],$X$7:$Y$102,2,0)*J$5,"")</f>
        <v/>
      </c>
      <c r="K293" s="52" t="str">
        <f>IFERROR(VLOOKUP(Mixed[[#This Row],[SM LT Mi 3.9.23 R]],$X$7:$Y$102,2,0)*K$5,"")</f>
        <v/>
      </c>
      <c r="L293" s="52" t="str">
        <f>IFERROR(VLOOKUP(Mixed[[#This Row],[TS SH Mi 14.1.24 R]],$X$7:$Y$102,2,0)*L$5,"")</f>
        <v/>
      </c>
      <c r="M293" s="103"/>
      <c r="N293" s="103"/>
      <c r="O293" s="103"/>
      <c r="P293" s="103"/>
      <c r="Q293" s="103"/>
      <c r="R293" s="103"/>
      <c r="S293" s="103"/>
      <c r="T293" s="103"/>
    </row>
    <row r="294" spans="1:20">
      <c r="A294">
        <f>RANK(D294,$D$7:$D$368,0)</f>
        <v>178</v>
      </c>
      <c r="B294" s="7" t="s">
        <v>222</v>
      </c>
      <c r="C294" t="s">
        <v>10</v>
      </c>
      <c r="D294" s="52">
        <f>SUM(E294:L294)</f>
        <v>0</v>
      </c>
      <c r="E294" s="52" t="str">
        <f>IFERROR(VLOOKUP(Mixed[[#This Row],[TS ZH Mi 26.03.23 Rang]],$X$7:$Y$102,2,0)*E$5,"")</f>
        <v/>
      </c>
      <c r="F294" s="52" t="str">
        <f>IFERROR(VLOOKUP(Mixed[[#This Row],[TS ES Mi 10.06.23 Rang]],$X$7:$Y$102,2,0)*F$5,"")</f>
        <v/>
      </c>
      <c r="G294" s="52" t="str">
        <f>IFERROR(VLOOKUP(Mixed[[#This Row],[TS BE Mi A 17.06.23 R]],$X$7:$Y$102,2,0)*G$5,"")</f>
        <v/>
      </c>
      <c r="H294" s="52" t="str">
        <f>IFERROR(VLOOKUP(Mixed[[#This Row],[TS BE Mi B 17.06.23 R]],$X$7:$Y$102,2,0)*H$5,"")</f>
        <v/>
      </c>
      <c r="I294" s="52" t="str">
        <f>IFERROR(VLOOKUP(Mixed[[#This Row],[TS BA Mi 13.08.23]],$X$7:$Y$102,2,0)*I$5,"")</f>
        <v/>
      </c>
      <c r="J294" s="52" t="str">
        <f>IFERROR(VLOOKUP(Mixed[[#This Row],[SM LT Mi 3.9.23 R]],$X$7:$Y$102,2,0)*J$5,"")</f>
        <v/>
      </c>
      <c r="K294" s="52" t="str">
        <f>IFERROR(VLOOKUP(Mixed[[#This Row],[SM LT Mi 3.9.23 R]],$X$7:$Y$102,2,0)*K$5,"")</f>
        <v/>
      </c>
      <c r="L294" s="52" t="str">
        <f>IFERROR(VLOOKUP(Mixed[[#This Row],[TS SH Mi 14.1.24 R]],$X$7:$Y$102,2,0)*L$5,"")</f>
        <v/>
      </c>
      <c r="M294" s="63"/>
      <c r="N294" s="63"/>
      <c r="O294" s="63"/>
      <c r="P294" s="63"/>
      <c r="Q294" s="63"/>
      <c r="R294" s="63"/>
      <c r="S294" s="63"/>
      <c r="T294" s="63"/>
    </row>
    <row r="295" spans="1:20">
      <c r="A295">
        <f>RANK(D295,$D$7:$D$368,0)</f>
        <v>178</v>
      </c>
      <c r="B295" s="7" t="s">
        <v>315</v>
      </c>
      <c r="C295" t="s">
        <v>10</v>
      </c>
      <c r="D295" s="52">
        <f>SUM(E295:L295)</f>
        <v>0</v>
      </c>
      <c r="E295" s="52" t="str">
        <f>IFERROR(VLOOKUP(Mixed[[#This Row],[TS ZH Mi 26.03.23 Rang]],$X$7:$Y$102,2,0)*E$5,"")</f>
        <v/>
      </c>
      <c r="F295" s="52" t="str">
        <f>IFERROR(VLOOKUP(Mixed[[#This Row],[TS ES Mi 10.06.23 Rang]],$X$7:$Y$102,2,0)*F$5,"")</f>
        <v/>
      </c>
      <c r="G295" s="52" t="str">
        <f>IFERROR(VLOOKUP(Mixed[[#This Row],[TS BE Mi A 17.06.23 R]],$X$7:$Y$102,2,0)*G$5,"")</f>
        <v/>
      </c>
      <c r="H295" s="52" t="str">
        <f>IFERROR(VLOOKUP(Mixed[[#This Row],[TS BE Mi B 17.06.23 R]],$X$7:$Y$102,2,0)*H$5,"")</f>
        <v/>
      </c>
      <c r="I295" s="52" t="str">
        <f>IFERROR(VLOOKUP(Mixed[[#This Row],[TS BA Mi 13.08.23]],$X$7:$Y$102,2,0)*I$5,"")</f>
        <v/>
      </c>
      <c r="J295" s="52" t="str">
        <f>IFERROR(VLOOKUP(Mixed[[#This Row],[SM LT Mi 3.9.23 R]],$X$7:$Y$102,2,0)*J$5,"")</f>
        <v/>
      </c>
      <c r="K295" s="52" t="str">
        <f>IFERROR(VLOOKUP(Mixed[[#This Row],[SM LT Mi 3.9.23 R]],$X$7:$Y$102,2,0)*K$5,"")</f>
        <v/>
      </c>
      <c r="L295" s="52" t="str">
        <f>IFERROR(VLOOKUP(Mixed[[#This Row],[TS SH Mi 14.1.24 R]],$X$7:$Y$102,2,0)*L$5,"")</f>
        <v/>
      </c>
      <c r="M295" s="63"/>
      <c r="N295" s="63"/>
      <c r="O295" s="63"/>
      <c r="P295" s="63"/>
      <c r="Q295" s="63"/>
      <c r="R295" s="63"/>
      <c r="S295" s="63"/>
      <c r="T295" s="63"/>
    </row>
    <row r="296" spans="1:20">
      <c r="A296">
        <f>RANK(D296,$D$7:$D$368,0)</f>
        <v>178</v>
      </c>
      <c r="B296" s="7" t="s">
        <v>280</v>
      </c>
      <c r="C296" t="s">
        <v>10</v>
      </c>
      <c r="D296" s="52">
        <f>SUM(E296:L296)</f>
        <v>0</v>
      </c>
      <c r="E296" s="52" t="str">
        <f>IFERROR(VLOOKUP(Mixed[[#This Row],[TS ZH Mi 26.03.23 Rang]],$X$7:$Y$102,2,0)*E$5,"")</f>
        <v/>
      </c>
      <c r="F296" s="52" t="str">
        <f>IFERROR(VLOOKUP(Mixed[[#This Row],[TS ES Mi 10.06.23 Rang]],$X$7:$Y$102,2,0)*F$5,"")</f>
        <v/>
      </c>
      <c r="G296" s="52" t="str">
        <f>IFERROR(VLOOKUP(Mixed[[#This Row],[TS BE Mi A 17.06.23 R]],$X$7:$Y$102,2,0)*G$5,"")</f>
        <v/>
      </c>
      <c r="H296" s="52" t="str">
        <f>IFERROR(VLOOKUP(Mixed[[#This Row],[TS BE Mi B 17.06.23 R]],$X$7:$Y$102,2,0)*H$5,"")</f>
        <v/>
      </c>
      <c r="I296" s="52" t="str">
        <f>IFERROR(VLOOKUP(Mixed[[#This Row],[TS BA Mi 13.08.23]],$X$7:$Y$102,2,0)*I$5,"")</f>
        <v/>
      </c>
      <c r="J296" s="52" t="str">
        <f>IFERROR(VLOOKUP(Mixed[[#This Row],[SM LT Mi 3.9.23 R]],$X$7:$Y$102,2,0)*J$5,"")</f>
        <v/>
      </c>
      <c r="K296" s="52" t="str">
        <f>IFERROR(VLOOKUP(Mixed[[#This Row],[SM LT Mi 3.9.23 R]],$X$7:$Y$102,2,0)*K$5,"")</f>
        <v/>
      </c>
      <c r="L296" s="52" t="str">
        <f>IFERROR(VLOOKUP(Mixed[[#This Row],[TS SH Mi 14.1.24 R]],$X$7:$Y$102,2,0)*L$5,"")</f>
        <v/>
      </c>
      <c r="M296" s="63"/>
      <c r="N296" s="63"/>
      <c r="O296" s="63"/>
      <c r="P296" s="63"/>
      <c r="Q296" s="63"/>
      <c r="R296" s="63"/>
      <c r="S296" s="63"/>
      <c r="T296" s="63"/>
    </row>
    <row r="297" spans="1:20">
      <c r="A297">
        <f>RANK(D297,$D$7:$D$368,0)</f>
        <v>178</v>
      </c>
      <c r="B297" t="s">
        <v>600</v>
      </c>
      <c r="C297" t="s">
        <v>10</v>
      </c>
      <c r="D297" s="52">
        <f>SUM(E297:L297)</f>
        <v>0</v>
      </c>
      <c r="E297" s="52" t="str">
        <f>IFERROR(VLOOKUP(Mixed[[#This Row],[TS ZH Mi 26.03.23 Rang]],$X$7:$Y$102,2,0)*E$5,"")</f>
        <v/>
      </c>
      <c r="F297" s="52" t="str">
        <f>IFERROR(VLOOKUP(Mixed[[#This Row],[TS ES Mi 10.06.23 Rang]],$X$7:$Y$102,2,0)*F$5,"")</f>
        <v/>
      </c>
      <c r="G297" s="52" t="str">
        <f>IFERROR(VLOOKUP(Mixed[[#This Row],[TS BE Mi A 17.06.23 R]],$X$7:$Y$102,2,0)*G$5,"")</f>
        <v/>
      </c>
      <c r="H297" s="52" t="str">
        <f>IFERROR(VLOOKUP(Mixed[[#This Row],[TS BE Mi B 17.06.23 R]],$X$7:$Y$102,2,0)*H$5,"")</f>
        <v/>
      </c>
      <c r="I297" s="52" t="str">
        <f>IFERROR(VLOOKUP(Mixed[[#This Row],[TS BA Mi 13.08.23]],$X$7:$Y$102,2,0)*I$5,"")</f>
        <v/>
      </c>
      <c r="J297" s="52" t="str">
        <f>IFERROR(VLOOKUP(Mixed[[#This Row],[SM LT Mi 3.9.23 R]],$X$7:$Y$102,2,0)*J$5,"")</f>
        <v/>
      </c>
      <c r="K297" s="52" t="str">
        <f>IFERROR(VLOOKUP(Mixed[[#This Row],[SM LT Mi 3.9.23 R]],$X$7:$Y$102,2,0)*K$5,"")</f>
        <v/>
      </c>
      <c r="L297" s="52" t="str">
        <f>IFERROR(VLOOKUP(Mixed[[#This Row],[TS SH Mi 14.1.24 R]],$X$7:$Y$102,2,0)*L$5,"")</f>
        <v/>
      </c>
      <c r="M297" s="63"/>
      <c r="N297" s="63"/>
      <c r="O297" s="63"/>
      <c r="P297" s="63"/>
      <c r="Q297" s="63"/>
      <c r="R297" s="63"/>
      <c r="S297" s="63"/>
      <c r="T297" s="63"/>
    </row>
    <row r="298" spans="1:20">
      <c r="A298">
        <f>RANK(D298,$D$7:$D$368,0)</f>
        <v>178</v>
      </c>
      <c r="B298" t="s">
        <v>348</v>
      </c>
      <c r="C298" t="s">
        <v>10</v>
      </c>
      <c r="D298" s="52">
        <f>SUM(E298:L298)</f>
        <v>0</v>
      </c>
      <c r="E298" s="52" t="str">
        <f>IFERROR(VLOOKUP(Mixed[[#This Row],[TS ZH Mi 26.03.23 Rang]],$X$7:$Y$102,2,0)*E$5,"")</f>
        <v/>
      </c>
      <c r="F298" s="52" t="str">
        <f>IFERROR(VLOOKUP(Mixed[[#This Row],[TS ES Mi 10.06.23 Rang]],$X$7:$Y$102,2,0)*F$5,"")</f>
        <v/>
      </c>
      <c r="G298" s="52" t="str">
        <f>IFERROR(VLOOKUP(Mixed[[#This Row],[TS BE Mi A 17.06.23 R]],$X$7:$Y$102,2,0)*G$5,"")</f>
        <v/>
      </c>
      <c r="H298" s="52" t="str">
        <f>IFERROR(VLOOKUP(Mixed[[#This Row],[TS BE Mi B 17.06.23 R]],$X$7:$Y$102,2,0)*H$5,"")</f>
        <v/>
      </c>
      <c r="I298" s="52" t="str">
        <f>IFERROR(VLOOKUP(Mixed[[#This Row],[TS BA Mi 13.08.23]],$X$7:$Y$102,2,0)*I$5,"")</f>
        <v/>
      </c>
      <c r="J298" s="52" t="str">
        <f>IFERROR(VLOOKUP(Mixed[[#This Row],[SM LT Mi 3.9.23 R]],$X$7:$Y$102,2,0)*J$5,"")</f>
        <v/>
      </c>
      <c r="K298" s="52" t="str">
        <f>IFERROR(VLOOKUP(Mixed[[#This Row],[SM LT Mi 3.9.23 R]],$X$7:$Y$102,2,0)*K$5,"")</f>
        <v/>
      </c>
      <c r="L298" s="52" t="str">
        <f>IFERROR(VLOOKUP(Mixed[[#This Row],[TS SH Mi 14.1.24 R]],$X$7:$Y$102,2,0)*L$5,"")</f>
        <v/>
      </c>
      <c r="M298" s="63"/>
      <c r="N298" s="63"/>
      <c r="O298" s="63"/>
      <c r="P298" s="63"/>
      <c r="Q298" s="63"/>
      <c r="R298" s="63"/>
      <c r="S298" s="63"/>
      <c r="T298" s="63"/>
    </row>
    <row r="299" spans="1:20">
      <c r="A299">
        <f>RANK(D299,$D$7:$D$368,0)</f>
        <v>178</v>
      </c>
      <c r="B299" s="1" t="s">
        <v>365</v>
      </c>
      <c r="C299" s="1" t="s">
        <v>10</v>
      </c>
      <c r="D299" s="52">
        <f>SUM(E299:L299)</f>
        <v>0</v>
      </c>
      <c r="E299" s="52" t="str">
        <f>IFERROR(VLOOKUP(Mixed[[#This Row],[TS ZH Mi 26.03.23 Rang]],$X$7:$Y$102,2,0)*E$5,"")</f>
        <v/>
      </c>
      <c r="F299" s="52" t="str">
        <f>IFERROR(VLOOKUP(Mixed[[#This Row],[TS ES Mi 10.06.23 Rang]],$X$7:$Y$102,2,0)*F$5,"")</f>
        <v/>
      </c>
      <c r="G299" s="52" t="str">
        <f>IFERROR(VLOOKUP(Mixed[[#This Row],[TS BE Mi A 17.06.23 R]],$X$7:$Y$102,2,0)*G$5,"")</f>
        <v/>
      </c>
      <c r="H299" s="52" t="str">
        <f>IFERROR(VLOOKUP(Mixed[[#This Row],[TS BE Mi B 17.06.23 R]],$X$7:$Y$102,2,0)*H$5,"")</f>
        <v/>
      </c>
      <c r="I299" s="52" t="str">
        <f>IFERROR(VLOOKUP(Mixed[[#This Row],[TS BA Mi 13.08.23]],$X$7:$Y$102,2,0)*I$5,"")</f>
        <v/>
      </c>
      <c r="J299" s="52" t="str">
        <f>IFERROR(VLOOKUP(Mixed[[#This Row],[SM LT Mi 3.9.23 R]],$X$7:$Y$102,2,0)*J$5,"")</f>
        <v/>
      </c>
      <c r="K299" s="52" t="str">
        <f>IFERROR(VLOOKUP(Mixed[[#This Row],[SM LT Mi 3.9.23 R]],$X$7:$Y$102,2,0)*K$5,"")</f>
        <v/>
      </c>
      <c r="L299" s="52" t="str">
        <f>IFERROR(VLOOKUP(Mixed[[#This Row],[TS SH Mi 14.1.24 R]],$X$7:$Y$102,2,0)*L$5,"")</f>
        <v/>
      </c>
      <c r="M299" s="63"/>
      <c r="N299" s="63"/>
      <c r="O299" s="63"/>
      <c r="P299" s="63"/>
      <c r="Q299" s="63"/>
      <c r="R299" s="63"/>
      <c r="S299" s="63"/>
      <c r="T299" s="63"/>
    </row>
    <row r="300" spans="1:20">
      <c r="A300">
        <f>RANK(D300,$D$7:$D$368,0)</f>
        <v>178</v>
      </c>
      <c r="B300" s="7" t="s">
        <v>284</v>
      </c>
      <c r="C300" t="s">
        <v>10</v>
      </c>
      <c r="D300" s="52">
        <f>SUM(E300:L300)</f>
        <v>0</v>
      </c>
      <c r="E300" s="52" t="str">
        <f>IFERROR(VLOOKUP(Mixed[[#This Row],[TS ZH Mi 26.03.23 Rang]],$X$7:$Y$102,2,0)*E$5,"")</f>
        <v/>
      </c>
      <c r="F300" s="52" t="str">
        <f>IFERROR(VLOOKUP(Mixed[[#This Row],[TS ES Mi 10.06.23 Rang]],$X$7:$Y$102,2,0)*F$5,"")</f>
        <v/>
      </c>
      <c r="G300" s="52" t="str">
        <f>IFERROR(VLOOKUP(Mixed[[#This Row],[TS BE Mi A 17.06.23 R]],$X$7:$Y$102,2,0)*G$5,"")</f>
        <v/>
      </c>
      <c r="H300" s="52" t="str">
        <f>IFERROR(VLOOKUP(Mixed[[#This Row],[TS BE Mi B 17.06.23 R]],$X$7:$Y$102,2,0)*H$5,"")</f>
        <v/>
      </c>
      <c r="I300" s="52" t="str">
        <f>IFERROR(VLOOKUP(Mixed[[#This Row],[TS BA Mi 13.08.23]],$X$7:$Y$102,2,0)*I$5,"")</f>
        <v/>
      </c>
      <c r="J300" s="52" t="str">
        <f>IFERROR(VLOOKUP(Mixed[[#This Row],[SM LT Mi 3.9.23 R]],$X$7:$Y$102,2,0)*J$5,"")</f>
        <v/>
      </c>
      <c r="K300" s="52" t="str">
        <f>IFERROR(VLOOKUP(Mixed[[#This Row],[SM LT Mi 3.9.23 R]],$X$7:$Y$102,2,0)*K$5,"")</f>
        <v/>
      </c>
      <c r="L300" s="52" t="str">
        <f>IFERROR(VLOOKUP(Mixed[[#This Row],[TS SH Mi 14.1.24 R]],$X$7:$Y$102,2,0)*L$5,"")</f>
        <v/>
      </c>
      <c r="M300" s="63"/>
      <c r="N300" s="63"/>
      <c r="O300" s="63"/>
      <c r="P300" s="63"/>
      <c r="Q300" s="63"/>
      <c r="R300" s="63"/>
      <c r="S300" s="63"/>
      <c r="T300" s="63"/>
    </row>
    <row r="301" spans="1:20">
      <c r="A301">
        <f>RANK(D301,$D$7:$D$368,0)</f>
        <v>178</v>
      </c>
      <c r="B301" s="1" t="s">
        <v>288</v>
      </c>
      <c r="C301" s="1" t="s">
        <v>10</v>
      </c>
      <c r="D301" s="52">
        <f>SUM(E301:L301)</f>
        <v>0</v>
      </c>
      <c r="E301" s="52" t="str">
        <f>IFERROR(VLOOKUP(Mixed[[#This Row],[TS ZH Mi 26.03.23 Rang]],$X$7:$Y$102,2,0)*E$5,"")</f>
        <v/>
      </c>
      <c r="F301" s="52" t="str">
        <f>IFERROR(VLOOKUP(Mixed[[#This Row],[TS ES Mi 10.06.23 Rang]],$X$7:$Y$102,2,0)*F$5,"")</f>
        <v/>
      </c>
      <c r="G301" s="52" t="str">
        <f>IFERROR(VLOOKUP(Mixed[[#This Row],[TS BE Mi A 17.06.23 R]],$X$7:$Y$102,2,0)*G$5,"")</f>
        <v/>
      </c>
      <c r="H301" s="52" t="str">
        <f>IFERROR(VLOOKUP(Mixed[[#This Row],[TS BE Mi B 17.06.23 R]],$X$7:$Y$102,2,0)*H$5,"")</f>
        <v/>
      </c>
      <c r="I301" s="52" t="str">
        <f>IFERROR(VLOOKUP(Mixed[[#This Row],[TS BA Mi 13.08.23]],$X$7:$Y$102,2,0)*I$5,"")</f>
        <v/>
      </c>
      <c r="J301" s="52" t="str">
        <f>IFERROR(VLOOKUP(Mixed[[#This Row],[SM LT Mi 3.9.23 R]],$X$7:$Y$102,2,0)*J$5,"")</f>
        <v/>
      </c>
      <c r="K301" s="52" t="str">
        <f>IFERROR(VLOOKUP(Mixed[[#This Row],[SM LT Mi 3.9.23 R]],$X$7:$Y$102,2,0)*K$5,"")</f>
        <v/>
      </c>
      <c r="L301" s="52" t="str">
        <f>IFERROR(VLOOKUP(Mixed[[#This Row],[TS SH Mi 14.1.24 R]],$X$7:$Y$102,2,0)*L$5,"")</f>
        <v/>
      </c>
      <c r="M301" s="63"/>
      <c r="N301" s="63"/>
      <c r="O301" s="63"/>
      <c r="P301" s="63"/>
      <c r="Q301" s="63"/>
      <c r="R301" s="63"/>
      <c r="S301" s="63"/>
      <c r="T301" s="63"/>
    </row>
    <row r="302" spans="1:20">
      <c r="A302">
        <f>RANK(D302,$D$7:$D$368,0)</f>
        <v>178</v>
      </c>
      <c r="B302" s="1" t="s">
        <v>353</v>
      </c>
      <c r="C302" s="1" t="s">
        <v>10</v>
      </c>
      <c r="D302" s="52">
        <f>SUM(E302:L302)</f>
        <v>0</v>
      </c>
      <c r="E302" s="52" t="str">
        <f>IFERROR(VLOOKUP(Mixed[[#This Row],[TS ZH Mi 26.03.23 Rang]],$X$7:$Y$102,2,0)*E$5,"")</f>
        <v/>
      </c>
      <c r="F302" s="52" t="str">
        <f>IFERROR(VLOOKUP(Mixed[[#This Row],[TS ES Mi 10.06.23 Rang]],$X$7:$Y$102,2,0)*F$5,"")</f>
        <v/>
      </c>
      <c r="G302" s="52" t="str">
        <f>IFERROR(VLOOKUP(Mixed[[#This Row],[TS BE Mi A 17.06.23 R]],$X$7:$Y$102,2,0)*G$5,"")</f>
        <v/>
      </c>
      <c r="H302" s="52" t="str">
        <f>IFERROR(VLOOKUP(Mixed[[#This Row],[TS BE Mi B 17.06.23 R]],$X$7:$Y$102,2,0)*H$5,"")</f>
        <v/>
      </c>
      <c r="I302" s="52" t="str">
        <f>IFERROR(VLOOKUP(Mixed[[#This Row],[TS BA Mi 13.08.23]],$X$7:$Y$102,2,0)*I$5,"")</f>
        <v/>
      </c>
      <c r="J302" s="52" t="str">
        <f>IFERROR(VLOOKUP(Mixed[[#This Row],[SM LT Mi 3.9.23 R]],$X$7:$Y$102,2,0)*J$5,"")</f>
        <v/>
      </c>
      <c r="K302" s="52" t="str">
        <f>IFERROR(VLOOKUP(Mixed[[#This Row],[SM LT Mi 3.9.23 R]],$X$7:$Y$102,2,0)*K$5,"")</f>
        <v/>
      </c>
      <c r="L302" s="52" t="str">
        <f>IFERROR(VLOOKUP(Mixed[[#This Row],[TS SH Mi 14.1.24 R]],$X$7:$Y$102,2,0)*L$5,"")</f>
        <v/>
      </c>
      <c r="M302" s="63"/>
      <c r="N302" s="63"/>
      <c r="O302" s="63"/>
      <c r="P302" s="63"/>
      <c r="Q302" s="63"/>
      <c r="R302" s="63"/>
      <c r="S302" s="63"/>
      <c r="T302" s="63"/>
    </row>
    <row r="303" spans="1:20">
      <c r="A303">
        <f>RANK(D303,$D$7:$D$368,0)</f>
        <v>178</v>
      </c>
      <c r="B303" s="7" t="s">
        <v>282</v>
      </c>
      <c r="C303" t="s">
        <v>10</v>
      </c>
      <c r="D303" s="52">
        <f>SUM(E303:L303)</f>
        <v>0</v>
      </c>
      <c r="E303" s="52" t="str">
        <f>IFERROR(VLOOKUP(Mixed[[#This Row],[TS ZH Mi 26.03.23 Rang]],$X$7:$Y$102,2,0)*E$5,"")</f>
        <v/>
      </c>
      <c r="F303" s="52" t="str">
        <f>IFERROR(VLOOKUP(Mixed[[#This Row],[TS ES Mi 10.06.23 Rang]],$X$7:$Y$102,2,0)*F$5,"")</f>
        <v/>
      </c>
      <c r="G303" s="52" t="str">
        <f>IFERROR(VLOOKUP(Mixed[[#This Row],[TS BE Mi A 17.06.23 R]],$X$7:$Y$102,2,0)*G$5,"")</f>
        <v/>
      </c>
      <c r="H303" s="52" t="str">
        <f>IFERROR(VLOOKUP(Mixed[[#This Row],[TS BE Mi B 17.06.23 R]],$X$7:$Y$102,2,0)*H$5,"")</f>
        <v/>
      </c>
      <c r="I303" s="52" t="str">
        <f>IFERROR(VLOOKUP(Mixed[[#This Row],[TS BA Mi 13.08.23]],$X$7:$Y$102,2,0)*I$5,"")</f>
        <v/>
      </c>
      <c r="J303" s="52" t="str">
        <f>IFERROR(VLOOKUP(Mixed[[#This Row],[SM LT Mi 3.9.23 R]],$X$7:$Y$102,2,0)*J$5,"")</f>
        <v/>
      </c>
      <c r="K303" s="52" t="str">
        <f>IFERROR(VLOOKUP(Mixed[[#This Row],[SM LT Mi 3.9.23 R]],$X$7:$Y$102,2,0)*K$5,"")</f>
        <v/>
      </c>
      <c r="L303" s="52" t="str">
        <f>IFERROR(VLOOKUP(Mixed[[#This Row],[TS SH Mi 14.1.24 R]],$X$7:$Y$102,2,0)*L$5,"")</f>
        <v/>
      </c>
      <c r="M303" s="103"/>
      <c r="N303" s="103"/>
      <c r="O303" s="103"/>
      <c r="P303" s="103"/>
      <c r="Q303" s="103"/>
      <c r="R303" s="103"/>
      <c r="S303" s="103"/>
      <c r="T303" s="103"/>
    </row>
    <row r="304" spans="1:20">
      <c r="A304">
        <f>RANK(D304,$D$7:$D$368,0)</f>
        <v>178</v>
      </c>
      <c r="B304" s="1" t="s">
        <v>357</v>
      </c>
      <c r="C304" t="s">
        <v>10</v>
      </c>
      <c r="D304" s="52">
        <f>SUM(E304:L304)</f>
        <v>0</v>
      </c>
      <c r="E304" s="52" t="str">
        <f>IFERROR(VLOOKUP(Mixed[[#This Row],[TS ZH Mi 26.03.23 Rang]],$X$7:$Y$102,2,0)*E$5,"")</f>
        <v/>
      </c>
      <c r="F304" s="52" t="str">
        <f>IFERROR(VLOOKUP(Mixed[[#This Row],[TS ES Mi 10.06.23 Rang]],$X$7:$Y$102,2,0)*F$5,"")</f>
        <v/>
      </c>
      <c r="G304" s="52" t="str">
        <f>IFERROR(VLOOKUP(Mixed[[#This Row],[TS BE Mi A 17.06.23 R]],$X$7:$Y$102,2,0)*G$5,"")</f>
        <v/>
      </c>
      <c r="H304" s="52" t="str">
        <f>IFERROR(VLOOKUP(Mixed[[#This Row],[TS BE Mi B 17.06.23 R]],$X$7:$Y$102,2,0)*H$5,"")</f>
        <v/>
      </c>
      <c r="I304" s="52" t="str">
        <f>IFERROR(VLOOKUP(Mixed[[#This Row],[TS BA Mi 13.08.23]],$X$7:$Y$102,2,0)*I$5,"")</f>
        <v/>
      </c>
      <c r="J304" s="52" t="str">
        <f>IFERROR(VLOOKUP(Mixed[[#This Row],[SM LT Mi 3.9.23 R]],$X$7:$Y$102,2,0)*J$5,"")</f>
        <v/>
      </c>
      <c r="K304" s="52" t="str">
        <f>IFERROR(VLOOKUP(Mixed[[#This Row],[SM LT Mi 3.9.23 R]],$X$7:$Y$102,2,0)*K$5,"")</f>
        <v/>
      </c>
      <c r="L304" s="52" t="str">
        <f>IFERROR(VLOOKUP(Mixed[[#This Row],[TS SH Mi 14.1.24 R]],$X$7:$Y$102,2,0)*L$5,"")</f>
        <v/>
      </c>
      <c r="M304" s="63"/>
      <c r="N304" s="63"/>
      <c r="O304" s="63"/>
      <c r="P304" s="63"/>
      <c r="Q304" s="63"/>
      <c r="R304" s="63"/>
      <c r="S304" s="63"/>
      <c r="T304" s="63"/>
    </row>
    <row r="305" spans="1:20">
      <c r="A305">
        <f>RANK(D305,$D$7:$D$368,0)</f>
        <v>178</v>
      </c>
      <c r="B305" t="s">
        <v>577</v>
      </c>
      <c r="C305" t="s">
        <v>10</v>
      </c>
      <c r="D305" s="52">
        <f>SUM(E305:L305)</f>
        <v>0</v>
      </c>
      <c r="E305" s="52" t="str">
        <f>IFERROR(VLOOKUP(Mixed[[#This Row],[TS ZH Mi 26.03.23 Rang]],$X$7:$Y$102,2,0)*E$5,"")</f>
        <v/>
      </c>
      <c r="F305" s="52" t="str">
        <f>IFERROR(VLOOKUP(Mixed[[#This Row],[TS ES Mi 10.06.23 Rang]],$X$7:$Y$102,2,0)*F$5,"")</f>
        <v/>
      </c>
      <c r="G305" s="52" t="str">
        <f>IFERROR(VLOOKUP(Mixed[[#This Row],[TS BE Mi A 17.06.23 R]],$X$7:$Y$102,2,0)*G$5,"")</f>
        <v/>
      </c>
      <c r="H305" s="52" t="str">
        <f>IFERROR(VLOOKUP(Mixed[[#This Row],[TS BE Mi B 17.06.23 R]],$X$7:$Y$102,2,0)*H$5,"")</f>
        <v/>
      </c>
      <c r="I305" s="52" t="str">
        <f>IFERROR(VLOOKUP(Mixed[[#This Row],[TS BA Mi 13.08.23]],$X$7:$Y$102,2,0)*I$5,"")</f>
        <v/>
      </c>
      <c r="J305" s="52" t="str">
        <f>IFERROR(VLOOKUP(Mixed[[#This Row],[SM LT Mi 3.9.23 R]],$X$7:$Y$102,2,0)*J$5,"")</f>
        <v/>
      </c>
      <c r="K305" s="52" t="str">
        <f>IFERROR(VLOOKUP(Mixed[[#This Row],[SM LT Mi 3.9.23 R]],$X$7:$Y$102,2,0)*K$5,"")</f>
        <v/>
      </c>
      <c r="L305" s="52" t="str">
        <f>IFERROR(VLOOKUP(Mixed[[#This Row],[TS SH Mi 14.1.24 R]],$X$7:$Y$102,2,0)*L$5,"")</f>
        <v/>
      </c>
      <c r="M305" s="63"/>
      <c r="N305" s="63"/>
      <c r="O305" s="63"/>
      <c r="P305" s="63"/>
      <c r="Q305" s="63"/>
      <c r="R305" s="63"/>
      <c r="S305" s="63"/>
      <c r="T305" s="63"/>
    </row>
    <row r="306" spans="1:20">
      <c r="A306">
        <f>RANK(D306,$D$7:$D$368,0)</f>
        <v>178</v>
      </c>
      <c r="B306" t="s">
        <v>601</v>
      </c>
      <c r="C306" t="s">
        <v>10</v>
      </c>
      <c r="D306" s="52">
        <f>SUM(E306:L306)</f>
        <v>0</v>
      </c>
      <c r="E306" s="52" t="str">
        <f>IFERROR(VLOOKUP(Mixed[[#This Row],[TS ZH Mi 26.03.23 Rang]],$X$7:$Y$102,2,0)*E$5,"")</f>
        <v/>
      </c>
      <c r="F306" s="52" t="str">
        <f>IFERROR(VLOOKUP(Mixed[[#This Row],[TS ES Mi 10.06.23 Rang]],$X$7:$Y$102,2,0)*F$5,"")</f>
        <v/>
      </c>
      <c r="G306" s="52" t="str">
        <f>IFERROR(VLOOKUP(Mixed[[#This Row],[TS BE Mi A 17.06.23 R]],$X$7:$Y$102,2,0)*G$5,"")</f>
        <v/>
      </c>
      <c r="H306" s="52" t="str">
        <f>IFERROR(VLOOKUP(Mixed[[#This Row],[TS BE Mi B 17.06.23 R]],$X$7:$Y$102,2,0)*H$5,"")</f>
        <v/>
      </c>
      <c r="I306" s="52" t="str">
        <f>IFERROR(VLOOKUP(Mixed[[#This Row],[TS BA Mi 13.08.23]],$X$7:$Y$102,2,0)*I$5,"")</f>
        <v/>
      </c>
      <c r="J306" s="52" t="str">
        <f>IFERROR(VLOOKUP(Mixed[[#This Row],[SM LT Mi 3.9.23 R]],$X$7:$Y$102,2,0)*J$5,"")</f>
        <v/>
      </c>
      <c r="K306" s="52" t="str">
        <f>IFERROR(VLOOKUP(Mixed[[#This Row],[SM LT Mi 3.9.23 R]],$X$7:$Y$102,2,0)*K$5,"")</f>
        <v/>
      </c>
      <c r="L306" s="52" t="str">
        <f>IFERROR(VLOOKUP(Mixed[[#This Row],[TS SH Mi 14.1.24 R]],$X$7:$Y$102,2,0)*L$5,"")</f>
        <v/>
      </c>
      <c r="M306" s="63"/>
      <c r="N306" s="63"/>
      <c r="O306" s="63"/>
      <c r="P306" s="63"/>
      <c r="Q306" s="63"/>
      <c r="R306" s="63"/>
      <c r="S306" s="63"/>
      <c r="T306" s="63"/>
    </row>
    <row r="307" spans="1:20">
      <c r="A307">
        <f>RANK(D307,$D$7:$D$368,0)</f>
        <v>178</v>
      </c>
      <c r="B307" s="1" t="s">
        <v>285</v>
      </c>
      <c r="C307" t="s">
        <v>10</v>
      </c>
      <c r="D307" s="52">
        <f>SUM(E307:L307)</f>
        <v>0</v>
      </c>
      <c r="E307" s="52" t="str">
        <f>IFERROR(VLOOKUP(Mixed[[#This Row],[TS ZH Mi 26.03.23 Rang]],$X$7:$Y$102,2,0)*E$5,"")</f>
        <v/>
      </c>
      <c r="F307" s="52" t="str">
        <f>IFERROR(VLOOKUP(Mixed[[#This Row],[TS ES Mi 10.06.23 Rang]],$X$7:$Y$102,2,0)*F$5,"")</f>
        <v/>
      </c>
      <c r="G307" s="52" t="str">
        <f>IFERROR(VLOOKUP(Mixed[[#This Row],[TS BE Mi A 17.06.23 R]],$X$7:$Y$102,2,0)*G$5,"")</f>
        <v/>
      </c>
      <c r="H307" s="52" t="str">
        <f>IFERROR(VLOOKUP(Mixed[[#This Row],[TS BE Mi B 17.06.23 R]],$X$7:$Y$102,2,0)*H$5,"")</f>
        <v/>
      </c>
      <c r="I307" s="52" t="str">
        <f>IFERROR(VLOOKUP(Mixed[[#This Row],[TS BA Mi 13.08.23]],$X$7:$Y$102,2,0)*I$5,"")</f>
        <v/>
      </c>
      <c r="J307" s="52" t="str">
        <f>IFERROR(VLOOKUP(Mixed[[#This Row],[SM LT Mi 3.9.23 R]],$X$7:$Y$102,2,0)*J$5,"")</f>
        <v/>
      </c>
      <c r="K307" s="52" t="str">
        <f>IFERROR(VLOOKUP(Mixed[[#This Row],[SM LT Mi 3.9.23 R]],$X$7:$Y$102,2,0)*K$5,"")</f>
        <v/>
      </c>
      <c r="L307" s="52" t="str">
        <f>IFERROR(VLOOKUP(Mixed[[#This Row],[TS SH Mi 14.1.24 R]],$X$7:$Y$102,2,0)*L$5,"")</f>
        <v/>
      </c>
      <c r="M307" s="63"/>
      <c r="N307" s="63"/>
      <c r="O307" s="63"/>
      <c r="P307" s="63"/>
      <c r="Q307" s="63"/>
      <c r="R307" s="63"/>
      <c r="S307" s="63"/>
      <c r="T307" s="63"/>
    </row>
    <row r="308" spans="1:20">
      <c r="A308">
        <f>RANK(D308,$D$7:$D$368,0)</f>
        <v>178</v>
      </c>
      <c r="B308" s="1" t="s">
        <v>287</v>
      </c>
      <c r="C308" t="s">
        <v>10</v>
      </c>
      <c r="D308" s="52">
        <f>SUM(E308:L308)</f>
        <v>0</v>
      </c>
      <c r="E308" s="52" t="str">
        <f>IFERROR(VLOOKUP(Mixed[[#This Row],[TS ZH Mi 26.03.23 Rang]],$X$7:$Y$102,2,0)*E$5,"")</f>
        <v/>
      </c>
      <c r="F308" s="52" t="str">
        <f>IFERROR(VLOOKUP(Mixed[[#This Row],[TS ES Mi 10.06.23 Rang]],$X$7:$Y$102,2,0)*F$5,"")</f>
        <v/>
      </c>
      <c r="G308" s="52" t="str">
        <f>IFERROR(VLOOKUP(Mixed[[#This Row],[TS BE Mi A 17.06.23 R]],$X$7:$Y$102,2,0)*G$5,"")</f>
        <v/>
      </c>
      <c r="H308" s="52" t="str">
        <f>IFERROR(VLOOKUP(Mixed[[#This Row],[TS BE Mi B 17.06.23 R]],$X$7:$Y$102,2,0)*H$5,"")</f>
        <v/>
      </c>
      <c r="I308" s="52" t="str">
        <f>IFERROR(VLOOKUP(Mixed[[#This Row],[TS BA Mi 13.08.23]],$X$7:$Y$102,2,0)*I$5,"")</f>
        <v/>
      </c>
      <c r="J308" s="52" t="str">
        <f>IFERROR(VLOOKUP(Mixed[[#This Row],[SM LT Mi 3.9.23 R]],$X$7:$Y$102,2,0)*J$5,"")</f>
        <v/>
      </c>
      <c r="K308" s="52" t="str">
        <f>IFERROR(VLOOKUP(Mixed[[#This Row],[SM LT Mi 3.9.23 R]],$X$7:$Y$102,2,0)*K$5,"")</f>
        <v/>
      </c>
      <c r="L308" s="52" t="str">
        <f>IFERROR(VLOOKUP(Mixed[[#This Row],[TS SH Mi 14.1.24 R]],$X$7:$Y$102,2,0)*L$5,"")</f>
        <v/>
      </c>
      <c r="M308" s="63"/>
      <c r="N308" s="63"/>
      <c r="O308" s="63"/>
      <c r="P308" s="63"/>
      <c r="Q308" s="63"/>
      <c r="R308" s="63"/>
      <c r="S308" s="63"/>
      <c r="T308" s="63"/>
    </row>
    <row r="309" spans="1:20">
      <c r="A309">
        <f>RANK(D309,$D$7:$D$368,0)</f>
        <v>178</v>
      </c>
      <c r="B309" s="1" t="s">
        <v>281</v>
      </c>
      <c r="C309" t="s">
        <v>10</v>
      </c>
      <c r="D309" s="52">
        <f>SUM(E309:L309)</f>
        <v>0</v>
      </c>
      <c r="E309" s="52" t="str">
        <f>IFERROR(VLOOKUP(Mixed[[#This Row],[TS ZH Mi 26.03.23 Rang]],$X$7:$Y$102,2,0)*E$5,"")</f>
        <v/>
      </c>
      <c r="F309" s="52" t="str">
        <f>IFERROR(VLOOKUP(Mixed[[#This Row],[TS ES Mi 10.06.23 Rang]],$X$7:$Y$102,2,0)*F$5,"")</f>
        <v/>
      </c>
      <c r="G309" s="52" t="str">
        <f>IFERROR(VLOOKUP(Mixed[[#This Row],[TS BE Mi A 17.06.23 R]],$X$7:$Y$102,2,0)*G$5,"")</f>
        <v/>
      </c>
      <c r="H309" s="52" t="str">
        <f>IFERROR(VLOOKUP(Mixed[[#This Row],[TS BE Mi B 17.06.23 R]],$X$7:$Y$102,2,0)*H$5,"")</f>
        <v/>
      </c>
      <c r="I309" s="52" t="str">
        <f>IFERROR(VLOOKUP(Mixed[[#This Row],[TS BA Mi 13.08.23]],$X$7:$Y$102,2,0)*I$5,"")</f>
        <v/>
      </c>
      <c r="J309" s="52" t="str">
        <f>IFERROR(VLOOKUP(Mixed[[#This Row],[SM LT Mi 3.9.23 R]],$X$7:$Y$102,2,0)*J$5,"")</f>
        <v/>
      </c>
      <c r="K309" s="52" t="str">
        <f>IFERROR(VLOOKUP(Mixed[[#This Row],[SM LT Mi 3.9.23 R]],$X$7:$Y$102,2,0)*K$5,"")</f>
        <v/>
      </c>
      <c r="L309" s="52" t="str">
        <f>IFERROR(VLOOKUP(Mixed[[#This Row],[TS SH Mi 14.1.24 R]],$X$7:$Y$102,2,0)*L$5,"")</f>
        <v/>
      </c>
      <c r="M309" s="63"/>
      <c r="N309" s="63"/>
      <c r="O309" s="63"/>
      <c r="P309" s="63"/>
      <c r="Q309" s="63"/>
      <c r="R309" s="63"/>
      <c r="S309" s="63"/>
      <c r="T309" s="63"/>
    </row>
    <row r="310" spans="1:20">
      <c r="A310">
        <f>RANK(D310,$D$7:$D$368,0)</f>
        <v>178</v>
      </c>
      <c r="B310" t="s">
        <v>516</v>
      </c>
      <c r="C310" t="s">
        <v>10</v>
      </c>
      <c r="D310" s="52">
        <f>SUM(E310:L310)</f>
        <v>0</v>
      </c>
      <c r="E310" s="52" t="str">
        <f>IFERROR(VLOOKUP(Mixed[[#This Row],[TS ZH Mi 26.03.23 Rang]],$X$7:$Y$102,2,0)*E$5,"")</f>
        <v/>
      </c>
      <c r="F310" s="52" t="str">
        <f>IFERROR(VLOOKUP(Mixed[[#This Row],[TS ES Mi 10.06.23 Rang]],$X$7:$Y$102,2,0)*F$5,"")</f>
        <v/>
      </c>
      <c r="G310" s="52" t="str">
        <f>IFERROR(VLOOKUP(Mixed[[#This Row],[TS BE Mi A 17.06.23 R]],$X$7:$Y$102,2,0)*G$5,"")</f>
        <v/>
      </c>
      <c r="H310" s="52" t="str">
        <f>IFERROR(VLOOKUP(Mixed[[#This Row],[TS BE Mi B 17.06.23 R]],$X$7:$Y$102,2,0)*H$5,"")</f>
        <v/>
      </c>
      <c r="I310" s="52" t="str">
        <f>IFERROR(VLOOKUP(Mixed[[#This Row],[TS BA Mi 13.08.23]],$X$7:$Y$102,2,0)*I$5,"")</f>
        <v/>
      </c>
      <c r="J310" s="52" t="str">
        <f>IFERROR(VLOOKUP(Mixed[[#This Row],[SM LT Mi 3.9.23 R]],$X$7:$Y$102,2,0)*J$5,"")</f>
        <v/>
      </c>
      <c r="K310" s="52" t="str">
        <f>IFERROR(VLOOKUP(Mixed[[#This Row],[SM LT Mi 3.9.23 R]],$X$7:$Y$102,2,0)*K$5,"")</f>
        <v/>
      </c>
      <c r="L310" s="52" t="str">
        <f>IFERROR(VLOOKUP(Mixed[[#This Row],[TS SH Mi 14.1.24 R]],$X$7:$Y$102,2,0)*L$5,"")</f>
        <v/>
      </c>
      <c r="M310" s="63"/>
      <c r="N310" s="63"/>
      <c r="O310" s="63"/>
      <c r="P310" s="63"/>
      <c r="Q310" s="63"/>
      <c r="R310" s="63"/>
      <c r="S310" s="63"/>
      <c r="T310" s="63"/>
    </row>
    <row r="311" spans="1:20">
      <c r="A311">
        <f>RANK(D311,$D$7:$D$368,0)</f>
        <v>178</v>
      </c>
      <c r="B311" s="1" t="s">
        <v>360</v>
      </c>
      <c r="C311" s="1" t="s">
        <v>10</v>
      </c>
      <c r="D311" s="52">
        <f>SUM(E311:L311)</f>
        <v>0</v>
      </c>
      <c r="E311" s="52" t="str">
        <f>IFERROR(VLOOKUP(Mixed[[#This Row],[TS ZH Mi 26.03.23 Rang]],$X$7:$Y$102,2,0)*E$5,"")</f>
        <v/>
      </c>
      <c r="F311" s="52" t="str">
        <f>IFERROR(VLOOKUP(Mixed[[#This Row],[TS ES Mi 10.06.23 Rang]],$X$7:$Y$102,2,0)*F$5,"")</f>
        <v/>
      </c>
      <c r="G311" s="52" t="str">
        <f>IFERROR(VLOOKUP(Mixed[[#This Row],[TS BE Mi A 17.06.23 R]],$X$7:$Y$102,2,0)*G$5,"")</f>
        <v/>
      </c>
      <c r="H311" s="52" t="str">
        <f>IFERROR(VLOOKUP(Mixed[[#This Row],[TS BE Mi B 17.06.23 R]],$X$7:$Y$102,2,0)*H$5,"")</f>
        <v/>
      </c>
      <c r="I311" s="52" t="str">
        <f>IFERROR(VLOOKUP(Mixed[[#This Row],[TS BA Mi 13.08.23]],$X$7:$Y$102,2,0)*I$5,"")</f>
        <v/>
      </c>
      <c r="J311" s="52" t="str">
        <f>IFERROR(VLOOKUP(Mixed[[#This Row],[SM LT Mi 3.9.23 R]],$X$7:$Y$102,2,0)*J$5,"")</f>
        <v/>
      </c>
      <c r="K311" s="52" t="str">
        <f>IFERROR(VLOOKUP(Mixed[[#This Row],[SM LT Mi 3.9.23 R]],$X$7:$Y$102,2,0)*K$5,"")</f>
        <v/>
      </c>
      <c r="L311" s="52" t="str">
        <f>IFERROR(VLOOKUP(Mixed[[#This Row],[TS SH Mi 14.1.24 R]],$X$7:$Y$102,2,0)*L$5,"")</f>
        <v/>
      </c>
      <c r="M311" s="63"/>
      <c r="N311" s="63"/>
      <c r="O311" s="63"/>
      <c r="P311" s="63"/>
      <c r="Q311" s="63"/>
      <c r="R311" s="63"/>
      <c r="S311" s="63"/>
      <c r="T311" s="63"/>
    </row>
    <row r="312" spans="1:20">
      <c r="A312">
        <f>RANK(D312,$D$7:$D$368,0)</f>
        <v>178</v>
      </c>
      <c r="B312" t="s">
        <v>645</v>
      </c>
      <c r="C312" t="s">
        <v>10</v>
      </c>
      <c r="D312" s="52">
        <f>SUM(E312:L312)</f>
        <v>0</v>
      </c>
      <c r="E312" s="52" t="str">
        <f>IFERROR(VLOOKUP(Mixed[[#This Row],[TS ZH Mi 26.03.23 Rang]],$X$7:$Y$102,2,0)*E$5,"")</f>
        <v/>
      </c>
      <c r="F312" s="52" t="str">
        <f>IFERROR(VLOOKUP(Mixed[[#This Row],[TS ES Mi 10.06.23 Rang]],$X$7:$Y$102,2,0)*F$5,"")</f>
        <v/>
      </c>
      <c r="G312" s="52" t="str">
        <f>IFERROR(VLOOKUP(Mixed[[#This Row],[TS BE Mi A 17.06.23 R]],$X$7:$Y$102,2,0)*G$5,"")</f>
        <v/>
      </c>
      <c r="H312" s="52" t="str">
        <f>IFERROR(VLOOKUP(Mixed[[#This Row],[TS BE Mi B 17.06.23 R]],$X$7:$Y$102,2,0)*H$5,"")</f>
        <v/>
      </c>
      <c r="I312" s="52" t="str">
        <f>IFERROR(VLOOKUP(Mixed[[#This Row],[TS BA Mi 13.08.23]],$X$7:$Y$102,2,0)*I$5,"")</f>
        <v/>
      </c>
      <c r="J312" s="52" t="str">
        <f>IFERROR(VLOOKUP(Mixed[[#This Row],[SM LT Mi 3.9.23 R]],$X$7:$Y$102,2,0)*J$5,"")</f>
        <v/>
      </c>
      <c r="K312" s="52" t="str">
        <f>IFERROR(VLOOKUP(Mixed[[#This Row],[SM LT Mi 3.9.23 R]],$X$7:$Y$102,2,0)*K$5,"")</f>
        <v/>
      </c>
      <c r="L312" s="52" t="str">
        <f>IFERROR(VLOOKUP(Mixed[[#This Row],[TS SH Mi 14.1.24 R]],$X$7:$Y$102,2,0)*L$5,"")</f>
        <v/>
      </c>
      <c r="M312" s="63"/>
      <c r="N312" s="63"/>
      <c r="O312" s="63"/>
      <c r="P312" s="63"/>
      <c r="Q312" s="63"/>
      <c r="R312" s="63"/>
      <c r="S312" s="63"/>
      <c r="T312" s="63"/>
    </row>
    <row r="313" spans="1:20">
      <c r="A313">
        <f>RANK(D313,$D$7:$D$368,0)</f>
        <v>178</v>
      </c>
      <c r="B313" s="1" t="s">
        <v>314</v>
      </c>
      <c r="C313" t="s">
        <v>10</v>
      </c>
      <c r="D313" s="52">
        <f>SUM(E313:L313)</f>
        <v>0</v>
      </c>
      <c r="E313" s="52" t="str">
        <f>IFERROR(VLOOKUP(Mixed[[#This Row],[TS ZH Mi 26.03.23 Rang]],$X$7:$Y$102,2,0)*E$5,"")</f>
        <v/>
      </c>
      <c r="F313" s="52" t="str">
        <f>IFERROR(VLOOKUP(Mixed[[#This Row],[TS ES Mi 10.06.23 Rang]],$X$7:$Y$102,2,0)*F$5,"")</f>
        <v/>
      </c>
      <c r="G313" s="52" t="str">
        <f>IFERROR(VLOOKUP(Mixed[[#This Row],[TS BE Mi A 17.06.23 R]],$X$7:$Y$102,2,0)*G$5,"")</f>
        <v/>
      </c>
      <c r="H313" s="52" t="str">
        <f>IFERROR(VLOOKUP(Mixed[[#This Row],[TS BE Mi B 17.06.23 R]],$X$7:$Y$102,2,0)*H$5,"")</f>
        <v/>
      </c>
      <c r="I313" s="52" t="str">
        <f>IFERROR(VLOOKUP(Mixed[[#This Row],[TS BA Mi 13.08.23]],$X$7:$Y$102,2,0)*I$5,"")</f>
        <v/>
      </c>
      <c r="J313" s="52" t="str">
        <f>IFERROR(VLOOKUP(Mixed[[#This Row],[SM LT Mi 3.9.23 R]],$X$7:$Y$102,2,0)*J$5,"")</f>
        <v/>
      </c>
      <c r="K313" s="52" t="str">
        <f>IFERROR(VLOOKUP(Mixed[[#This Row],[SM LT Mi 3.9.23 R]],$X$7:$Y$102,2,0)*K$5,"")</f>
        <v/>
      </c>
      <c r="L313" s="52" t="str">
        <f>IFERROR(VLOOKUP(Mixed[[#This Row],[TS SH Mi 14.1.24 R]],$X$7:$Y$102,2,0)*L$5,"")</f>
        <v/>
      </c>
      <c r="M313" s="63"/>
      <c r="N313" s="63"/>
      <c r="O313" s="63"/>
      <c r="P313" s="63"/>
      <c r="Q313" s="63"/>
      <c r="R313" s="63"/>
      <c r="S313" s="63"/>
      <c r="T313" s="63"/>
    </row>
    <row r="314" spans="1:20">
      <c r="A314">
        <f>RANK(D314,$D$7:$D$368,0)</f>
        <v>178</v>
      </c>
      <c r="B314" s="7" t="s">
        <v>226</v>
      </c>
      <c r="C314" t="s">
        <v>10</v>
      </c>
      <c r="D314" s="52">
        <f>SUM(E314:L314)</f>
        <v>0</v>
      </c>
      <c r="E314" s="52" t="str">
        <f>IFERROR(VLOOKUP(Mixed[[#This Row],[TS ZH Mi 26.03.23 Rang]],$X$7:$Y$102,2,0)*E$5,"")</f>
        <v/>
      </c>
      <c r="F314" s="52" t="str">
        <f>IFERROR(VLOOKUP(Mixed[[#This Row],[TS ES Mi 10.06.23 Rang]],$X$7:$Y$102,2,0)*F$5,"")</f>
        <v/>
      </c>
      <c r="G314" s="52" t="str">
        <f>IFERROR(VLOOKUP(Mixed[[#This Row],[TS BE Mi A 17.06.23 R]],$X$7:$Y$102,2,0)*G$5,"")</f>
        <v/>
      </c>
      <c r="H314" s="52" t="str">
        <f>IFERROR(VLOOKUP(Mixed[[#This Row],[TS BE Mi B 17.06.23 R]],$X$7:$Y$102,2,0)*H$5,"")</f>
        <v/>
      </c>
      <c r="I314" s="52" t="str">
        <f>IFERROR(VLOOKUP(Mixed[[#This Row],[TS BA Mi 13.08.23]],$X$7:$Y$102,2,0)*I$5,"")</f>
        <v/>
      </c>
      <c r="J314" s="52" t="str">
        <f>IFERROR(VLOOKUP(Mixed[[#This Row],[SM LT Mi 3.9.23 R]],$X$7:$Y$102,2,0)*J$5,"")</f>
        <v/>
      </c>
      <c r="K314" s="52" t="str">
        <f>IFERROR(VLOOKUP(Mixed[[#This Row],[SM LT Mi 3.9.23 R]],$X$7:$Y$102,2,0)*K$5,"")</f>
        <v/>
      </c>
      <c r="L314" s="52" t="str">
        <f>IFERROR(VLOOKUP(Mixed[[#This Row],[TS SH Mi 14.1.24 R]],$X$7:$Y$102,2,0)*L$5,"")</f>
        <v/>
      </c>
      <c r="M314" s="63"/>
      <c r="N314" s="63"/>
      <c r="O314" s="63"/>
      <c r="P314" s="63"/>
      <c r="Q314" s="63"/>
      <c r="R314" s="63"/>
      <c r="S314" s="63"/>
      <c r="T314" s="63"/>
    </row>
    <row r="315" spans="1:20">
      <c r="A315">
        <f>RANK(D315,$D$7:$D$368,0)</f>
        <v>178</v>
      </c>
      <c r="B315" s="1" t="s">
        <v>362</v>
      </c>
      <c r="C315" s="1" t="s">
        <v>10</v>
      </c>
      <c r="D315" s="52">
        <f>SUM(E315:L315)</f>
        <v>0</v>
      </c>
      <c r="E315" s="52" t="str">
        <f>IFERROR(VLOOKUP(Mixed[[#This Row],[TS ZH Mi 26.03.23 Rang]],$X$7:$Y$102,2,0)*E$5,"")</f>
        <v/>
      </c>
      <c r="F315" s="52" t="str">
        <f>IFERROR(VLOOKUP(Mixed[[#This Row],[TS ES Mi 10.06.23 Rang]],$X$7:$Y$102,2,0)*F$5,"")</f>
        <v/>
      </c>
      <c r="G315" s="52" t="str">
        <f>IFERROR(VLOOKUP(Mixed[[#This Row],[TS BE Mi A 17.06.23 R]],$X$7:$Y$102,2,0)*G$5,"")</f>
        <v/>
      </c>
      <c r="H315" s="52" t="str">
        <f>IFERROR(VLOOKUP(Mixed[[#This Row],[TS BE Mi B 17.06.23 R]],$X$7:$Y$102,2,0)*H$5,"")</f>
        <v/>
      </c>
      <c r="I315" s="52" t="str">
        <f>IFERROR(VLOOKUP(Mixed[[#This Row],[TS BA Mi 13.08.23]],$X$7:$Y$102,2,0)*I$5,"")</f>
        <v/>
      </c>
      <c r="J315" s="52" t="str">
        <f>IFERROR(VLOOKUP(Mixed[[#This Row],[SM LT Mi 3.9.23 R]],$X$7:$Y$102,2,0)*J$5,"")</f>
        <v/>
      </c>
      <c r="K315" s="52" t="str">
        <f>IFERROR(VLOOKUP(Mixed[[#This Row],[SM LT Mi 3.9.23 R]],$X$7:$Y$102,2,0)*K$5,"")</f>
        <v/>
      </c>
      <c r="L315" s="52" t="str">
        <f>IFERROR(VLOOKUP(Mixed[[#This Row],[TS SH Mi 14.1.24 R]],$X$7:$Y$102,2,0)*L$5,"")</f>
        <v/>
      </c>
      <c r="M315" s="63"/>
      <c r="N315" s="63"/>
      <c r="O315" s="63"/>
      <c r="P315" s="63"/>
      <c r="Q315" s="63"/>
      <c r="R315" s="63"/>
      <c r="S315" s="63"/>
      <c r="T315" s="63"/>
    </row>
    <row r="316" spans="1:20">
      <c r="A316">
        <f>RANK(D316,$D$7:$D$368,0)</f>
        <v>178</v>
      </c>
      <c r="B316" s="7" t="s">
        <v>236</v>
      </c>
      <c r="C316" t="s">
        <v>10</v>
      </c>
      <c r="D316" s="52">
        <f>SUM(E316:L316)</f>
        <v>0</v>
      </c>
      <c r="E316" s="52" t="str">
        <f>IFERROR(VLOOKUP(Mixed[[#This Row],[TS ZH Mi 26.03.23 Rang]],$X$7:$Y$102,2,0)*E$5,"")</f>
        <v/>
      </c>
      <c r="F316" s="52" t="str">
        <f>IFERROR(VLOOKUP(Mixed[[#This Row],[TS ES Mi 10.06.23 Rang]],$X$7:$Y$102,2,0)*F$5,"")</f>
        <v/>
      </c>
      <c r="G316" s="52" t="str">
        <f>IFERROR(VLOOKUP(Mixed[[#This Row],[TS BE Mi A 17.06.23 R]],$X$7:$Y$102,2,0)*G$5,"")</f>
        <v/>
      </c>
      <c r="H316" s="52" t="str">
        <f>IFERROR(VLOOKUP(Mixed[[#This Row],[TS BE Mi B 17.06.23 R]],$X$7:$Y$102,2,0)*H$5,"")</f>
        <v/>
      </c>
      <c r="I316" s="52" t="str">
        <f>IFERROR(VLOOKUP(Mixed[[#This Row],[TS BA Mi 13.08.23]],$X$7:$Y$102,2,0)*I$5,"")</f>
        <v/>
      </c>
      <c r="J316" s="52" t="str">
        <f>IFERROR(VLOOKUP(Mixed[[#This Row],[SM LT Mi 3.9.23 R]],$X$7:$Y$102,2,0)*J$5,"")</f>
        <v/>
      </c>
      <c r="K316" s="52" t="str">
        <f>IFERROR(VLOOKUP(Mixed[[#This Row],[SM LT Mi 3.9.23 R]],$X$7:$Y$102,2,0)*K$5,"")</f>
        <v/>
      </c>
      <c r="L316" s="52" t="str">
        <f>IFERROR(VLOOKUP(Mixed[[#This Row],[TS SH Mi 14.1.24 R]],$X$7:$Y$102,2,0)*L$5,"")</f>
        <v/>
      </c>
      <c r="M316" s="63"/>
      <c r="N316" s="63"/>
      <c r="O316" s="63"/>
      <c r="P316" s="63"/>
      <c r="Q316" s="63"/>
      <c r="R316" s="63"/>
      <c r="S316" s="63"/>
      <c r="T316" s="63"/>
    </row>
    <row r="317" spans="1:20">
      <c r="A317">
        <f>RANK(D317,$D$7:$D$368,0)</f>
        <v>178</v>
      </c>
      <c r="B317" s="1" t="s">
        <v>359</v>
      </c>
      <c r="C317" s="1" t="s">
        <v>10</v>
      </c>
      <c r="D317" s="52">
        <f>SUM(E317:L317)</f>
        <v>0</v>
      </c>
      <c r="E317" s="52" t="str">
        <f>IFERROR(VLOOKUP(Mixed[[#This Row],[TS ZH Mi 26.03.23 Rang]],$X$7:$Y$102,2,0)*E$5,"")</f>
        <v/>
      </c>
      <c r="F317" s="52" t="str">
        <f>IFERROR(VLOOKUP(Mixed[[#This Row],[TS ES Mi 10.06.23 Rang]],$X$7:$Y$102,2,0)*F$5,"")</f>
        <v/>
      </c>
      <c r="G317" s="52" t="str">
        <f>IFERROR(VLOOKUP(Mixed[[#This Row],[TS BE Mi A 17.06.23 R]],$X$7:$Y$102,2,0)*G$5,"")</f>
        <v/>
      </c>
      <c r="H317" s="52" t="str">
        <f>IFERROR(VLOOKUP(Mixed[[#This Row],[TS BE Mi B 17.06.23 R]],$X$7:$Y$102,2,0)*H$5,"")</f>
        <v/>
      </c>
      <c r="I317" s="52" t="str">
        <f>IFERROR(VLOOKUP(Mixed[[#This Row],[TS BA Mi 13.08.23]],$X$7:$Y$102,2,0)*I$5,"")</f>
        <v/>
      </c>
      <c r="J317" s="52" t="str">
        <f>IFERROR(VLOOKUP(Mixed[[#This Row],[SM LT Mi 3.9.23 R]],$X$7:$Y$102,2,0)*J$5,"")</f>
        <v/>
      </c>
      <c r="K317" s="52" t="str">
        <f>IFERROR(VLOOKUP(Mixed[[#This Row],[SM LT Mi 3.9.23 R]],$X$7:$Y$102,2,0)*K$5,"")</f>
        <v/>
      </c>
      <c r="L317" s="52" t="str">
        <f>IFERROR(VLOOKUP(Mixed[[#This Row],[TS SH Mi 14.1.24 R]],$X$7:$Y$102,2,0)*L$5,"")</f>
        <v/>
      </c>
      <c r="M317" s="63"/>
      <c r="N317" s="63"/>
      <c r="O317" s="63"/>
      <c r="P317" s="63"/>
      <c r="Q317" s="63"/>
      <c r="R317" s="63"/>
      <c r="S317" s="63"/>
      <c r="T317" s="63"/>
    </row>
    <row r="318" spans="1:20">
      <c r="A318">
        <f>RANK(D318,$D$7:$D$368,0)</f>
        <v>178</v>
      </c>
      <c r="B318" s="7" t="s">
        <v>286</v>
      </c>
      <c r="C318" t="s">
        <v>10</v>
      </c>
      <c r="D318" s="52">
        <f>SUM(E318:L318)</f>
        <v>0</v>
      </c>
      <c r="E318" s="52" t="str">
        <f>IFERROR(VLOOKUP(Mixed[[#This Row],[TS ZH Mi 26.03.23 Rang]],$X$7:$Y$102,2,0)*E$5,"")</f>
        <v/>
      </c>
      <c r="F318" s="52" t="str">
        <f>IFERROR(VLOOKUP(Mixed[[#This Row],[TS ES Mi 10.06.23 Rang]],$X$7:$Y$102,2,0)*F$5,"")</f>
        <v/>
      </c>
      <c r="G318" s="52" t="str">
        <f>IFERROR(VLOOKUP(Mixed[[#This Row],[TS BE Mi A 17.06.23 R]],$X$7:$Y$102,2,0)*G$5,"")</f>
        <v/>
      </c>
      <c r="H318" s="52" t="str">
        <f>IFERROR(VLOOKUP(Mixed[[#This Row],[TS BE Mi B 17.06.23 R]],$X$7:$Y$102,2,0)*H$5,"")</f>
        <v/>
      </c>
      <c r="I318" s="52" t="str">
        <f>IFERROR(VLOOKUP(Mixed[[#This Row],[TS BA Mi 13.08.23]],$X$7:$Y$102,2,0)*I$5,"")</f>
        <v/>
      </c>
      <c r="J318" s="52" t="str">
        <f>IFERROR(VLOOKUP(Mixed[[#This Row],[SM LT Mi 3.9.23 R]],$X$7:$Y$102,2,0)*J$5,"")</f>
        <v/>
      </c>
      <c r="K318" s="52" t="str">
        <f>IFERROR(VLOOKUP(Mixed[[#This Row],[SM LT Mi 3.9.23 R]],$X$7:$Y$102,2,0)*K$5,"")</f>
        <v/>
      </c>
      <c r="L318" s="52" t="str">
        <f>IFERROR(VLOOKUP(Mixed[[#This Row],[TS SH Mi 14.1.24 R]],$X$7:$Y$102,2,0)*L$5,"")</f>
        <v/>
      </c>
      <c r="M318" s="63"/>
      <c r="N318" s="63"/>
      <c r="O318" s="63"/>
      <c r="P318" s="63"/>
      <c r="Q318" s="63"/>
      <c r="R318" s="63"/>
      <c r="S318" s="63"/>
      <c r="T318" s="63"/>
    </row>
    <row r="319" spans="1:20">
      <c r="A319">
        <f>RANK(D319,$D$7:$D$368,0)</f>
        <v>178</v>
      </c>
      <c r="B319" s="1" t="s">
        <v>351</v>
      </c>
      <c r="C319" s="1" t="s">
        <v>10</v>
      </c>
      <c r="D319" s="52">
        <f>SUM(E319:L319)</f>
        <v>0</v>
      </c>
      <c r="E319" s="52" t="str">
        <f>IFERROR(VLOOKUP(Mixed[[#This Row],[TS ZH Mi 26.03.23 Rang]],$X$7:$Y$102,2,0)*E$5,"")</f>
        <v/>
      </c>
      <c r="F319" s="52" t="str">
        <f>IFERROR(VLOOKUP(Mixed[[#This Row],[TS ES Mi 10.06.23 Rang]],$X$7:$Y$102,2,0)*F$5,"")</f>
        <v/>
      </c>
      <c r="G319" s="52" t="str">
        <f>IFERROR(VLOOKUP(Mixed[[#This Row],[TS BE Mi A 17.06.23 R]],$X$7:$Y$102,2,0)*G$5,"")</f>
        <v/>
      </c>
      <c r="H319" s="52" t="str">
        <f>IFERROR(VLOOKUP(Mixed[[#This Row],[TS BE Mi B 17.06.23 R]],$X$7:$Y$102,2,0)*H$5,"")</f>
        <v/>
      </c>
      <c r="I319" s="52" t="str">
        <f>IFERROR(VLOOKUP(Mixed[[#This Row],[TS BA Mi 13.08.23]],$X$7:$Y$102,2,0)*I$5,"")</f>
        <v/>
      </c>
      <c r="J319" s="52" t="str">
        <f>IFERROR(VLOOKUP(Mixed[[#This Row],[SM LT Mi 3.9.23 R]],$X$7:$Y$102,2,0)*J$5,"")</f>
        <v/>
      </c>
      <c r="K319" s="52" t="str">
        <f>IFERROR(VLOOKUP(Mixed[[#This Row],[SM LT Mi 3.9.23 R]],$X$7:$Y$102,2,0)*K$5,"")</f>
        <v/>
      </c>
      <c r="L319" s="52" t="str">
        <f>IFERROR(VLOOKUP(Mixed[[#This Row],[TS SH Mi 14.1.24 R]],$X$7:$Y$102,2,0)*L$5,"")</f>
        <v/>
      </c>
      <c r="M319" s="63"/>
      <c r="N319" s="63"/>
      <c r="O319" s="63"/>
      <c r="P319" s="63"/>
      <c r="Q319" s="63"/>
      <c r="R319" s="63"/>
      <c r="S319" s="63"/>
      <c r="T319" s="63"/>
    </row>
    <row r="320" spans="1:20">
      <c r="A320">
        <f>RANK(D320,$D$7:$D$368,0)</f>
        <v>178</v>
      </c>
      <c r="B320" s="7" t="s">
        <v>264</v>
      </c>
      <c r="C320" t="s">
        <v>10</v>
      </c>
      <c r="D320" s="52">
        <f>SUM(E320:L320)</f>
        <v>0</v>
      </c>
      <c r="E320" s="52" t="str">
        <f>IFERROR(VLOOKUP(Mixed[[#This Row],[TS ZH Mi 26.03.23 Rang]],$X$7:$Y$102,2,0)*E$5,"")</f>
        <v/>
      </c>
      <c r="F320" s="52" t="str">
        <f>IFERROR(VLOOKUP(Mixed[[#This Row],[TS ES Mi 10.06.23 Rang]],$X$7:$Y$102,2,0)*F$5,"")</f>
        <v/>
      </c>
      <c r="G320" s="52" t="str">
        <f>IFERROR(VLOOKUP(Mixed[[#This Row],[TS BE Mi A 17.06.23 R]],$X$7:$Y$102,2,0)*G$5,"")</f>
        <v/>
      </c>
      <c r="H320" s="52" t="str">
        <f>IFERROR(VLOOKUP(Mixed[[#This Row],[TS BE Mi B 17.06.23 R]],$X$7:$Y$102,2,0)*H$5,"")</f>
        <v/>
      </c>
      <c r="I320" s="52" t="str">
        <f>IFERROR(VLOOKUP(Mixed[[#This Row],[TS BA Mi 13.08.23]],$X$7:$Y$102,2,0)*I$5,"")</f>
        <v/>
      </c>
      <c r="J320" s="52" t="str">
        <f>IFERROR(VLOOKUP(Mixed[[#This Row],[SM LT Mi 3.9.23 R]],$X$7:$Y$102,2,0)*J$5,"")</f>
        <v/>
      </c>
      <c r="K320" s="52" t="str">
        <f>IFERROR(VLOOKUP(Mixed[[#This Row],[SM LT Mi 3.9.23 R]],$X$7:$Y$102,2,0)*K$5,"")</f>
        <v/>
      </c>
      <c r="L320" s="52" t="str">
        <f>IFERROR(VLOOKUP(Mixed[[#This Row],[TS SH Mi 14.1.24 R]],$X$7:$Y$102,2,0)*L$5,"")</f>
        <v/>
      </c>
      <c r="M320" s="63"/>
      <c r="N320" s="63"/>
      <c r="O320" s="63"/>
      <c r="P320" s="63"/>
      <c r="Q320" s="63"/>
      <c r="R320" s="63"/>
      <c r="S320" s="63"/>
      <c r="T320" s="63"/>
    </row>
    <row r="321" spans="1:20">
      <c r="A321">
        <f>RANK(D321,$D$7:$D$368,0)</f>
        <v>178</v>
      </c>
      <c r="B321" s="1" t="s">
        <v>363</v>
      </c>
      <c r="C321" s="1" t="s">
        <v>10</v>
      </c>
      <c r="D321" s="52">
        <f>SUM(E321:L321)</f>
        <v>0</v>
      </c>
      <c r="E321" s="52" t="str">
        <f>IFERROR(VLOOKUP(Mixed[[#This Row],[TS ZH Mi 26.03.23 Rang]],$X$7:$Y$102,2,0)*E$5,"")</f>
        <v/>
      </c>
      <c r="F321" s="52" t="str">
        <f>IFERROR(VLOOKUP(Mixed[[#This Row],[TS ES Mi 10.06.23 Rang]],$X$7:$Y$102,2,0)*F$5,"")</f>
        <v/>
      </c>
      <c r="G321" s="52" t="str">
        <f>IFERROR(VLOOKUP(Mixed[[#This Row],[TS BE Mi A 17.06.23 R]],$X$7:$Y$102,2,0)*G$5,"")</f>
        <v/>
      </c>
      <c r="H321" s="52" t="str">
        <f>IFERROR(VLOOKUP(Mixed[[#This Row],[TS BE Mi B 17.06.23 R]],$X$7:$Y$102,2,0)*H$5,"")</f>
        <v/>
      </c>
      <c r="I321" s="52" t="str">
        <f>IFERROR(VLOOKUP(Mixed[[#This Row],[TS BA Mi 13.08.23]],$X$7:$Y$102,2,0)*I$5,"")</f>
        <v/>
      </c>
      <c r="J321" s="52" t="str">
        <f>IFERROR(VLOOKUP(Mixed[[#This Row],[SM LT Mi 3.9.23 R]],$X$7:$Y$102,2,0)*J$5,"")</f>
        <v/>
      </c>
      <c r="K321" s="52" t="str">
        <f>IFERROR(VLOOKUP(Mixed[[#This Row],[SM LT Mi 3.9.23 R]],$X$7:$Y$102,2,0)*K$5,"")</f>
        <v/>
      </c>
      <c r="L321" s="52" t="str">
        <f>IFERROR(VLOOKUP(Mixed[[#This Row],[TS SH Mi 14.1.24 R]],$X$7:$Y$102,2,0)*L$5,"")</f>
        <v/>
      </c>
      <c r="M321" s="63"/>
      <c r="N321" s="63"/>
      <c r="O321" s="63"/>
      <c r="P321" s="63"/>
      <c r="Q321" s="63"/>
      <c r="R321" s="63"/>
      <c r="S321" s="63"/>
      <c r="T321" s="63"/>
    </row>
    <row r="322" spans="1:20">
      <c r="A322">
        <f>RANK(D322,$D$7:$D$368,0)</f>
        <v>178</v>
      </c>
      <c r="B322" t="s">
        <v>70</v>
      </c>
      <c r="C322" s="1" t="s">
        <v>10</v>
      </c>
      <c r="D322" s="52">
        <f>SUM(E322:L322)</f>
        <v>0</v>
      </c>
      <c r="E322" s="52" t="str">
        <f>IFERROR(VLOOKUP(Mixed[[#This Row],[TS ZH Mi 26.03.23 Rang]],$X$7:$Y$102,2,0)*E$5,"")</f>
        <v/>
      </c>
      <c r="F322" s="52" t="str">
        <f>IFERROR(VLOOKUP(Mixed[[#This Row],[TS ES Mi 10.06.23 Rang]],$X$7:$Y$102,2,0)*F$5,"")</f>
        <v/>
      </c>
      <c r="G322" s="52" t="str">
        <f>IFERROR(VLOOKUP(Mixed[[#This Row],[TS BE Mi A 17.06.23 R]],$X$7:$Y$102,2,0)*G$5,"")</f>
        <v/>
      </c>
      <c r="H322" s="52" t="str">
        <f>IFERROR(VLOOKUP(Mixed[[#This Row],[TS BE Mi B 17.06.23 R]],$X$7:$Y$102,2,0)*H$5,"")</f>
        <v/>
      </c>
      <c r="I322" s="52" t="str">
        <f>IFERROR(VLOOKUP(Mixed[[#This Row],[TS BA Mi 13.08.23]],$X$7:$Y$102,2,0)*I$5,"")</f>
        <v/>
      </c>
      <c r="J322" s="52" t="str">
        <f>IFERROR(VLOOKUP(Mixed[[#This Row],[SM LT Mi 3.9.23 R]],$X$7:$Y$102,2,0)*J$5,"")</f>
        <v/>
      </c>
      <c r="K322" s="52" t="str">
        <f>IFERROR(VLOOKUP(Mixed[[#This Row],[SM LT Mi 3.9.23 R]],$X$7:$Y$102,2,0)*K$5,"")</f>
        <v/>
      </c>
      <c r="L322" s="52" t="str">
        <f>IFERROR(VLOOKUP(Mixed[[#This Row],[TS SH Mi 14.1.24 R]],$X$7:$Y$102,2,0)*L$5,"")</f>
        <v/>
      </c>
      <c r="M322" s="63"/>
      <c r="N322" s="63"/>
      <c r="O322" s="63"/>
      <c r="P322" s="63"/>
      <c r="Q322" s="63"/>
      <c r="R322" s="63"/>
      <c r="S322" s="63"/>
      <c r="T322" s="63"/>
    </row>
    <row r="323" spans="1:20">
      <c r="A323">
        <f>RANK(D323,$D$7:$D$368,0)</f>
        <v>178</v>
      </c>
      <c r="B323" t="s">
        <v>578</v>
      </c>
      <c r="C323" t="s">
        <v>10</v>
      </c>
      <c r="D323" s="52">
        <f>SUM(E323:L323)</f>
        <v>0</v>
      </c>
      <c r="E323" s="52" t="str">
        <f>IFERROR(VLOOKUP(Mixed[[#This Row],[TS ZH Mi 26.03.23 Rang]],$X$7:$Y$102,2,0)*E$5,"")</f>
        <v/>
      </c>
      <c r="F323" s="52" t="str">
        <f>IFERROR(VLOOKUP(Mixed[[#This Row],[TS ES Mi 10.06.23 Rang]],$X$7:$Y$102,2,0)*F$5,"")</f>
        <v/>
      </c>
      <c r="G323" s="52" t="str">
        <f>IFERROR(VLOOKUP(Mixed[[#This Row],[TS BE Mi A 17.06.23 R]],$X$7:$Y$102,2,0)*G$5,"")</f>
        <v/>
      </c>
      <c r="H323" s="52" t="str">
        <f>IFERROR(VLOOKUP(Mixed[[#This Row],[TS BE Mi B 17.06.23 R]],$X$7:$Y$102,2,0)*H$5,"")</f>
        <v/>
      </c>
      <c r="I323" s="52" t="str">
        <f>IFERROR(VLOOKUP(Mixed[[#This Row],[TS BA Mi 13.08.23]],$X$7:$Y$102,2,0)*I$5,"")</f>
        <v/>
      </c>
      <c r="J323" s="52" t="str">
        <f>IFERROR(VLOOKUP(Mixed[[#This Row],[SM LT Mi 3.9.23 R]],$X$7:$Y$102,2,0)*J$5,"")</f>
        <v/>
      </c>
      <c r="K323" s="52" t="str">
        <f>IFERROR(VLOOKUP(Mixed[[#This Row],[SM LT Mi 3.9.23 R]],$X$7:$Y$102,2,0)*K$5,"")</f>
        <v/>
      </c>
      <c r="L323" s="52" t="str">
        <f>IFERROR(VLOOKUP(Mixed[[#This Row],[TS SH Mi 14.1.24 R]],$X$7:$Y$102,2,0)*L$5,"")</f>
        <v/>
      </c>
      <c r="M323" s="63"/>
      <c r="N323" s="63"/>
      <c r="O323" s="63"/>
      <c r="P323" s="63"/>
      <c r="Q323" s="63"/>
      <c r="R323" s="63"/>
      <c r="S323" s="63"/>
      <c r="T323" s="63"/>
    </row>
    <row r="324" spans="1:20">
      <c r="A324">
        <f>RANK(D324,$D$7:$D$368,0)</f>
        <v>178</v>
      </c>
      <c r="B324" s="7" t="s">
        <v>251</v>
      </c>
      <c r="C324" t="s">
        <v>13</v>
      </c>
      <c r="D324" s="52">
        <f>SUM(E324:L324)</f>
        <v>0</v>
      </c>
      <c r="E324" s="52" t="str">
        <f>IFERROR(VLOOKUP(Mixed[[#This Row],[TS ZH Mi 26.03.23 Rang]],$X$7:$Y$102,2,0)*E$5,"")</f>
        <v/>
      </c>
      <c r="F324" s="52" t="str">
        <f>IFERROR(VLOOKUP(Mixed[[#This Row],[TS ES Mi 10.06.23 Rang]],$X$7:$Y$102,2,0)*F$5,"")</f>
        <v/>
      </c>
      <c r="G324" s="52" t="str">
        <f>IFERROR(VLOOKUP(Mixed[[#This Row],[TS BE Mi A 17.06.23 R]],$X$7:$Y$102,2,0)*G$5,"")</f>
        <v/>
      </c>
      <c r="H324" s="52" t="str">
        <f>IFERROR(VLOOKUP(Mixed[[#This Row],[TS BE Mi B 17.06.23 R]],$X$7:$Y$102,2,0)*H$5,"")</f>
        <v/>
      </c>
      <c r="I324" s="52" t="str">
        <f>IFERROR(VLOOKUP(Mixed[[#This Row],[TS BA Mi 13.08.23]],$X$7:$Y$102,2,0)*I$5,"")</f>
        <v/>
      </c>
      <c r="J324" s="52" t="str">
        <f>IFERROR(VLOOKUP(Mixed[[#This Row],[SM LT Mi 3.9.23 R]],$X$7:$Y$102,2,0)*J$5,"")</f>
        <v/>
      </c>
      <c r="K324" s="52" t="str">
        <f>IFERROR(VLOOKUP(Mixed[[#This Row],[SM LT Mi 3.9.23 R]],$X$7:$Y$102,2,0)*K$5,"")</f>
        <v/>
      </c>
      <c r="L324" s="52" t="str">
        <f>IFERROR(VLOOKUP(Mixed[[#This Row],[TS SH Mi 14.1.24 R]],$X$7:$Y$102,2,0)*L$5,"")</f>
        <v/>
      </c>
      <c r="M324" s="63"/>
      <c r="N324" s="63"/>
      <c r="O324" s="63"/>
      <c r="P324" s="63"/>
      <c r="Q324" s="63"/>
      <c r="R324" s="63"/>
      <c r="S324" s="63"/>
      <c r="T324" s="63"/>
    </row>
    <row r="325" spans="1:20">
      <c r="A325">
        <f>RANK(D325,$D$7:$D$368,0)</f>
        <v>178</v>
      </c>
      <c r="B325" t="s">
        <v>640</v>
      </c>
      <c r="C325" t="s">
        <v>641</v>
      </c>
      <c r="D325" s="52">
        <f>SUM(E325:L325)</f>
        <v>0</v>
      </c>
      <c r="E325" s="52" t="str">
        <f>IFERROR(VLOOKUP(Mixed[[#This Row],[TS ZH Mi 26.03.23 Rang]],$X$7:$Y$102,2,0)*E$5,"")</f>
        <v/>
      </c>
      <c r="F325" s="52" t="str">
        <f>IFERROR(VLOOKUP(Mixed[[#This Row],[TS ES Mi 10.06.23 Rang]],$X$7:$Y$102,2,0)*F$5,"")</f>
        <v/>
      </c>
      <c r="G325" s="52" t="str">
        <f>IFERROR(VLOOKUP(Mixed[[#This Row],[TS BE Mi A 17.06.23 R]],$X$7:$Y$102,2,0)*G$5,"")</f>
        <v/>
      </c>
      <c r="H325" s="52" t="str">
        <f>IFERROR(VLOOKUP(Mixed[[#This Row],[TS BE Mi B 17.06.23 R]],$X$7:$Y$102,2,0)*H$5,"")</f>
        <v/>
      </c>
      <c r="I325" s="52" t="str">
        <f>IFERROR(VLOOKUP(Mixed[[#This Row],[TS BA Mi 13.08.23]],$X$7:$Y$102,2,0)*I$5,"")</f>
        <v/>
      </c>
      <c r="J325" s="52" t="str">
        <f>IFERROR(VLOOKUP(Mixed[[#This Row],[SM LT Mi 3.9.23 R]],$X$7:$Y$102,2,0)*J$5,"")</f>
        <v/>
      </c>
      <c r="K325" s="52" t="str">
        <f>IFERROR(VLOOKUP(Mixed[[#This Row],[SM LT Mi 3.9.23 R]],$X$7:$Y$102,2,0)*K$5,"")</f>
        <v/>
      </c>
      <c r="L325" s="52" t="str">
        <f>IFERROR(VLOOKUP(Mixed[[#This Row],[TS SH Mi 14.1.24 R]],$X$7:$Y$102,2,0)*L$5,"")</f>
        <v/>
      </c>
      <c r="M325" s="63"/>
      <c r="N325" s="63"/>
      <c r="O325" s="63"/>
      <c r="P325" s="63"/>
      <c r="Q325" s="63"/>
      <c r="R325" s="63"/>
      <c r="S325" s="63"/>
      <c r="T325" s="63"/>
    </row>
    <row r="326" spans="1:20">
      <c r="A326">
        <f>RANK(D326,$D$7:$D$368,0)</f>
        <v>178</v>
      </c>
      <c r="B326" t="s">
        <v>594</v>
      </c>
      <c r="C326" t="s">
        <v>15</v>
      </c>
      <c r="D326" s="52">
        <f>SUM(E326:L326)</f>
        <v>0</v>
      </c>
      <c r="E326" s="52" t="str">
        <f>IFERROR(VLOOKUP(Mixed[[#This Row],[TS ZH Mi 26.03.23 Rang]],$X$7:$Y$102,2,0)*E$5,"")</f>
        <v/>
      </c>
      <c r="F326" s="52" t="str">
        <f>IFERROR(VLOOKUP(Mixed[[#This Row],[TS ES Mi 10.06.23 Rang]],$X$7:$Y$102,2,0)*F$5,"")</f>
        <v/>
      </c>
      <c r="G326" s="52" t="str">
        <f>IFERROR(VLOOKUP(Mixed[[#This Row],[TS BE Mi A 17.06.23 R]],$X$7:$Y$102,2,0)*G$5,"")</f>
        <v/>
      </c>
      <c r="H326" s="52" t="str">
        <f>IFERROR(VLOOKUP(Mixed[[#This Row],[TS BE Mi B 17.06.23 R]],$X$7:$Y$102,2,0)*H$5,"")</f>
        <v/>
      </c>
      <c r="I326" s="52" t="str">
        <f>IFERROR(VLOOKUP(Mixed[[#This Row],[TS BA Mi 13.08.23]],$X$7:$Y$102,2,0)*I$5,"")</f>
        <v/>
      </c>
      <c r="J326" s="52" t="str">
        <f>IFERROR(VLOOKUP(Mixed[[#This Row],[SM LT Mi 3.9.23 R]],$X$7:$Y$102,2,0)*J$5,"")</f>
        <v/>
      </c>
      <c r="K326" s="52" t="str">
        <f>IFERROR(VLOOKUP(Mixed[[#This Row],[SM LT Mi 3.9.23 R]],$X$7:$Y$102,2,0)*K$5,"")</f>
        <v/>
      </c>
      <c r="L326" s="52" t="str">
        <f>IFERROR(VLOOKUP(Mixed[[#This Row],[TS SH Mi 14.1.24 R]],$X$7:$Y$102,2,0)*L$5,"")</f>
        <v/>
      </c>
      <c r="M326" s="63"/>
      <c r="N326" s="63"/>
      <c r="O326" s="63"/>
      <c r="P326" s="63"/>
      <c r="Q326" s="63"/>
      <c r="R326" s="63"/>
      <c r="S326" s="63"/>
      <c r="T326" s="63"/>
    </row>
    <row r="327" spans="1:20">
      <c r="A327">
        <f>RANK(D327,$D$7:$D$368,0)</f>
        <v>178</v>
      </c>
      <c r="B327" t="s">
        <v>595</v>
      </c>
      <c r="C327" t="s">
        <v>15</v>
      </c>
      <c r="D327" s="52">
        <f>SUM(E327:L327)</f>
        <v>0</v>
      </c>
      <c r="E327" s="52" t="str">
        <f>IFERROR(VLOOKUP(Mixed[[#This Row],[TS ZH Mi 26.03.23 Rang]],$X$7:$Y$102,2,0)*E$5,"")</f>
        <v/>
      </c>
      <c r="F327" s="52" t="str">
        <f>IFERROR(VLOOKUP(Mixed[[#This Row],[TS ES Mi 10.06.23 Rang]],$X$7:$Y$102,2,0)*F$5,"")</f>
        <v/>
      </c>
      <c r="G327" s="52" t="str">
        <f>IFERROR(VLOOKUP(Mixed[[#This Row],[TS BE Mi A 17.06.23 R]],$X$7:$Y$102,2,0)*G$5,"")</f>
        <v/>
      </c>
      <c r="H327" s="52" t="str">
        <f>IFERROR(VLOOKUP(Mixed[[#This Row],[TS BE Mi B 17.06.23 R]],$X$7:$Y$102,2,0)*H$5,"")</f>
        <v/>
      </c>
      <c r="I327" s="52" t="str">
        <f>IFERROR(VLOOKUP(Mixed[[#This Row],[TS BA Mi 13.08.23]],$X$7:$Y$102,2,0)*I$5,"")</f>
        <v/>
      </c>
      <c r="J327" s="52" t="str">
        <f>IFERROR(VLOOKUP(Mixed[[#This Row],[SM LT Mi 3.9.23 R]],$X$7:$Y$102,2,0)*J$5,"")</f>
        <v/>
      </c>
      <c r="K327" s="52" t="str">
        <f>IFERROR(VLOOKUP(Mixed[[#This Row],[SM LT Mi 3.9.23 R]],$X$7:$Y$102,2,0)*K$5,"")</f>
        <v/>
      </c>
      <c r="L327" s="52" t="str">
        <f>IFERROR(VLOOKUP(Mixed[[#This Row],[TS SH Mi 14.1.24 R]],$X$7:$Y$102,2,0)*L$5,"")</f>
        <v/>
      </c>
      <c r="M327" s="63"/>
      <c r="N327" s="63"/>
      <c r="O327" s="63"/>
      <c r="P327" s="63"/>
      <c r="Q327" s="63"/>
      <c r="R327" s="63"/>
      <c r="S327" s="63"/>
      <c r="T327" s="63"/>
    </row>
    <row r="328" spans="1:20">
      <c r="A328">
        <f>RANK(D328,$D$7:$D$368,0)</f>
        <v>178</v>
      </c>
      <c r="B328" t="s">
        <v>653</v>
      </c>
      <c r="C328" t="s">
        <v>636</v>
      </c>
      <c r="D328" s="52">
        <f>SUM(E328:L328)</f>
        <v>0</v>
      </c>
      <c r="E328" s="52" t="str">
        <f>IFERROR(VLOOKUP(Mixed[[#This Row],[TS ZH Mi 26.03.23 Rang]],$X$7:$Y$102,2,0)*E$5,"")</f>
        <v/>
      </c>
      <c r="F328" s="52" t="str">
        <f>IFERROR(VLOOKUP(Mixed[[#This Row],[TS ES Mi 10.06.23 Rang]],$X$7:$Y$102,2,0)*F$5,"")</f>
        <v/>
      </c>
      <c r="G328" s="52" t="str">
        <f>IFERROR(VLOOKUP(Mixed[[#This Row],[TS BE Mi A 17.06.23 R]],$X$7:$Y$102,2,0)*G$5,"")</f>
        <v/>
      </c>
      <c r="H328" s="52" t="str">
        <f>IFERROR(VLOOKUP(Mixed[[#This Row],[TS BE Mi B 17.06.23 R]],$X$7:$Y$102,2,0)*H$5,"")</f>
        <v/>
      </c>
      <c r="I328" s="52" t="str">
        <f>IFERROR(VLOOKUP(Mixed[[#This Row],[TS BA Mi 13.08.23]],$X$7:$Y$102,2,0)*I$5,"")</f>
        <v/>
      </c>
      <c r="J328" s="52" t="str">
        <f>IFERROR(VLOOKUP(Mixed[[#This Row],[SM LT Mi 3.9.23 R]],$X$7:$Y$102,2,0)*J$5,"")</f>
        <v/>
      </c>
      <c r="K328" s="52" t="str">
        <f>IFERROR(VLOOKUP(Mixed[[#This Row],[SM LT Mi 3.9.23 R]],$X$7:$Y$102,2,0)*K$5,"")</f>
        <v/>
      </c>
      <c r="L328" s="52" t="str">
        <f>IFERROR(VLOOKUP(Mixed[[#This Row],[TS SH Mi 14.1.24 R]],$X$7:$Y$102,2,0)*L$5,"")</f>
        <v/>
      </c>
      <c r="M328" s="63"/>
      <c r="N328" s="63"/>
      <c r="O328" s="63"/>
      <c r="P328" s="63"/>
      <c r="Q328" s="63"/>
      <c r="R328" s="63"/>
      <c r="S328" s="63"/>
      <c r="T328" s="63"/>
    </row>
    <row r="329" spans="1:20">
      <c r="A329">
        <f>RANK(D329,$D$7:$D$368,0)</f>
        <v>178</v>
      </c>
      <c r="B329" t="s">
        <v>62</v>
      </c>
      <c r="C329" s="6" t="s">
        <v>6</v>
      </c>
      <c r="D329" s="52">
        <f>SUM(E329:L329)</f>
        <v>0</v>
      </c>
      <c r="E329" s="52" t="str">
        <f>IFERROR(VLOOKUP(Mixed[[#This Row],[TS ZH Mi 26.03.23 Rang]],$X$7:$Y$102,2,0)*E$5,"")</f>
        <v/>
      </c>
      <c r="F329" s="52" t="str">
        <f>IFERROR(VLOOKUP(Mixed[[#This Row],[TS ES Mi 10.06.23 Rang]],$X$7:$Y$102,2,0)*F$5,"")</f>
        <v/>
      </c>
      <c r="G329" s="52" t="str">
        <f>IFERROR(VLOOKUP(Mixed[[#This Row],[TS BE Mi A 17.06.23 R]],$X$7:$Y$102,2,0)*G$5,"")</f>
        <v/>
      </c>
      <c r="H329" s="52" t="str">
        <f>IFERROR(VLOOKUP(Mixed[[#This Row],[TS BE Mi B 17.06.23 R]],$X$7:$Y$102,2,0)*H$5,"")</f>
        <v/>
      </c>
      <c r="I329" s="52" t="str">
        <f>IFERROR(VLOOKUP(Mixed[[#This Row],[TS BA Mi 13.08.23]],$X$7:$Y$102,2,0)*I$5,"")</f>
        <v/>
      </c>
      <c r="J329" s="52" t="str">
        <f>IFERROR(VLOOKUP(Mixed[[#This Row],[SM LT Mi 3.9.23 R]],$X$7:$Y$102,2,0)*J$5,"")</f>
        <v/>
      </c>
      <c r="K329" s="52" t="str">
        <f>IFERROR(VLOOKUP(Mixed[[#This Row],[SM LT Mi 3.9.23 R]],$X$7:$Y$102,2,0)*K$5,"")</f>
        <v/>
      </c>
      <c r="L329" s="52" t="str">
        <f>IFERROR(VLOOKUP(Mixed[[#This Row],[TS SH Mi 14.1.24 R]],$X$7:$Y$102,2,0)*L$5,"")</f>
        <v/>
      </c>
      <c r="M329" s="63"/>
      <c r="N329" s="63"/>
      <c r="O329" s="63"/>
      <c r="P329" s="63"/>
      <c r="Q329" s="63"/>
      <c r="R329" s="63"/>
      <c r="S329" s="63"/>
      <c r="T329" s="63"/>
    </row>
    <row r="330" spans="1:20">
      <c r="A330">
        <f>RANK(D330,$D$7:$D$368,0)</f>
        <v>178</v>
      </c>
      <c r="B330" t="s">
        <v>36</v>
      </c>
      <c r="C330" s="1" t="s">
        <v>6</v>
      </c>
      <c r="D330" s="52">
        <f>SUM(E330:L330)</f>
        <v>0</v>
      </c>
      <c r="E330" s="52" t="str">
        <f>IFERROR(VLOOKUP(Mixed[[#This Row],[TS ZH Mi 26.03.23 Rang]],$X$7:$Y$102,2,0)*E$5,"")</f>
        <v/>
      </c>
      <c r="F330" s="52" t="str">
        <f>IFERROR(VLOOKUP(Mixed[[#This Row],[TS ES Mi 10.06.23 Rang]],$X$7:$Y$102,2,0)*F$5,"")</f>
        <v/>
      </c>
      <c r="G330" s="52" t="str">
        <f>IFERROR(VLOOKUP(Mixed[[#This Row],[TS BE Mi A 17.06.23 R]],$X$7:$Y$102,2,0)*G$5,"")</f>
        <v/>
      </c>
      <c r="H330" s="52" t="str">
        <f>IFERROR(VLOOKUP(Mixed[[#This Row],[TS BE Mi B 17.06.23 R]],$X$7:$Y$102,2,0)*H$5,"")</f>
        <v/>
      </c>
      <c r="I330" s="52" t="str">
        <f>IFERROR(VLOOKUP(Mixed[[#This Row],[TS BA Mi 13.08.23]],$X$7:$Y$102,2,0)*I$5,"")</f>
        <v/>
      </c>
      <c r="J330" s="52" t="str">
        <f>IFERROR(VLOOKUP(Mixed[[#This Row],[SM LT Mi 3.9.23 R]],$X$7:$Y$102,2,0)*J$5,"")</f>
        <v/>
      </c>
      <c r="K330" s="52" t="str">
        <f>IFERROR(VLOOKUP(Mixed[[#This Row],[SM LT Mi 3.9.23 R]],$X$7:$Y$102,2,0)*K$5,"")</f>
        <v/>
      </c>
      <c r="L330" s="52" t="str">
        <f>IFERROR(VLOOKUP(Mixed[[#This Row],[TS SH Mi 14.1.24 R]],$X$7:$Y$102,2,0)*L$5,"")</f>
        <v/>
      </c>
      <c r="M330" s="63"/>
      <c r="N330" s="63"/>
      <c r="O330" s="63"/>
      <c r="P330" s="63"/>
      <c r="Q330" s="63"/>
      <c r="R330" s="63"/>
      <c r="S330" s="63"/>
      <c r="T330" s="63"/>
    </row>
    <row r="331" spans="1:20">
      <c r="A331">
        <f>RANK(D331,$D$7:$D$368,0)</f>
        <v>178</v>
      </c>
      <c r="B331" t="s">
        <v>186</v>
      </c>
      <c r="C331" t="s">
        <v>6</v>
      </c>
      <c r="D331" s="52">
        <f>SUM(E331:L331)</f>
        <v>0</v>
      </c>
      <c r="E331" s="52" t="str">
        <f>IFERROR(VLOOKUP(Mixed[[#This Row],[TS ZH Mi 26.03.23 Rang]],$X$7:$Y$102,2,0)*E$5,"")</f>
        <v/>
      </c>
      <c r="F331" s="52" t="str">
        <f>IFERROR(VLOOKUP(Mixed[[#This Row],[TS ES Mi 10.06.23 Rang]],$X$7:$Y$102,2,0)*F$5,"")</f>
        <v/>
      </c>
      <c r="G331" s="52" t="str">
        <f>IFERROR(VLOOKUP(Mixed[[#This Row],[TS BE Mi A 17.06.23 R]],$X$7:$Y$102,2,0)*G$5,"")</f>
        <v/>
      </c>
      <c r="H331" s="52" t="str">
        <f>IFERROR(VLOOKUP(Mixed[[#This Row],[TS BE Mi B 17.06.23 R]],$X$7:$Y$102,2,0)*H$5,"")</f>
        <v/>
      </c>
      <c r="I331" s="52" t="str">
        <f>IFERROR(VLOOKUP(Mixed[[#This Row],[TS BA Mi 13.08.23]],$X$7:$Y$102,2,0)*I$5,"")</f>
        <v/>
      </c>
      <c r="J331" s="52" t="str">
        <f>IFERROR(VLOOKUP(Mixed[[#This Row],[SM LT Mi 3.9.23 R]],$X$7:$Y$102,2,0)*J$5,"")</f>
        <v/>
      </c>
      <c r="K331" s="52" t="str">
        <f>IFERROR(VLOOKUP(Mixed[[#This Row],[SM LT Mi 3.9.23 R]],$X$7:$Y$102,2,0)*K$5,"")</f>
        <v/>
      </c>
      <c r="L331" s="52" t="str">
        <f>IFERROR(VLOOKUP(Mixed[[#This Row],[TS SH Mi 14.1.24 R]],$X$7:$Y$102,2,0)*L$5,"")</f>
        <v/>
      </c>
      <c r="M331" s="63"/>
      <c r="N331" s="63"/>
      <c r="O331" s="63"/>
      <c r="P331" s="63"/>
      <c r="Q331" s="63"/>
      <c r="R331" s="63"/>
      <c r="S331" s="63"/>
      <c r="T331" s="63"/>
    </row>
    <row r="332" spans="1:20">
      <c r="A332">
        <f>RANK(D332,$D$7:$D$368,0)</f>
        <v>178</v>
      </c>
      <c r="B332" t="s">
        <v>61</v>
      </c>
      <c r="C332" s="1" t="s">
        <v>6</v>
      </c>
      <c r="D332" s="52">
        <f>SUM(E332:L332)</f>
        <v>0</v>
      </c>
      <c r="E332" s="52" t="str">
        <f>IFERROR(VLOOKUP(Mixed[[#This Row],[TS ZH Mi 26.03.23 Rang]],$X$7:$Y$102,2,0)*E$5,"")</f>
        <v/>
      </c>
      <c r="F332" s="52" t="str">
        <f>IFERROR(VLOOKUP(Mixed[[#This Row],[TS ES Mi 10.06.23 Rang]],$X$7:$Y$102,2,0)*F$5,"")</f>
        <v/>
      </c>
      <c r="G332" s="52" t="str">
        <f>IFERROR(VLOOKUP(Mixed[[#This Row],[TS BE Mi A 17.06.23 R]],$X$7:$Y$102,2,0)*G$5,"")</f>
        <v/>
      </c>
      <c r="H332" s="52" t="str">
        <f>IFERROR(VLOOKUP(Mixed[[#This Row],[TS BE Mi B 17.06.23 R]],$X$7:$Y$102,2,0)*H$5,"")</f>
        <v/>
      </c>
      <c r="I332" s="52" t="str">
        <f>IFERROR(VLOOKUP(Mixed[[#This Row],[TS BA Mi 13.08.23]],$X$7:$Y$102,2,0)*I$5,"")</f>
        <v/>
      </c>
      <c r="J332" s="52" t="str">
        <f>IFERROR(VLOOKUP(Mixed[[#This Row],[SM LT Mi 3.9.23 R]],$X$7:$Y$102,2,0)*J$5,"")</f>
        <v/>
      </c>
      <c r="K332" s="52" t="str">
        <f>IFERROR(VLOOKUP(Mixed[[#This Row],[SM LT Mi 3.9.23 R]],$X$7:$Y$102,2,0)*K$5,"")</f>
        <v/>
      </c>
      <c r="L332" s="52" t="str">
        <f>IFERROR(VLOOKUP(Mixed[[#This Row],[TS SH Mi 14.1.24 R]],$X$7:$Y$102,2,0)*L$5,"")</f>
        <v/>
      </c>
      <c r="M332" s="63"/>
      <c r="N332" s="63"/>
      <c r="O332" s="63"/>
      <c r="P332" s="63"/>
      <c r="Q332" s="63"/>
      <c r="R332" s="63"/>
      <c r="S332" s="63"/>
      <c r="T332" s="63"/>
    </row>
    <row r="333" spans="1:20">
      <c r="A333">
        <f>RANK(D333,$D$7:$D$368,0)</f>
        <v>178</v>
      </c>
      <c r="B333" t="s">
        <v>164</v>
      </c>
      <c r="C333" t="s">
        <v>6</v>
      </c>
      <c r="D333" s="52">
        <f>SUM(E333:L333)</f>
        <v>0</v>
      </c>
      <c r="E333" s="52" t="str">
        <f>IFERROR(VLOOKUP(Mixed[[#This Row],[TS ZH Mi 26.03.23 Rang]],$X$7:$Y$102,2,0)*E$5,"")</f>
        <v/>
      </c>
      <c r="F333" s="52" t="str">
        <f>IFERROR(VLOOKUP(Mixed[[#This Row],[TS ES Mi 10.06.23 Rang]],$X$7:$Y$102,2,0)*F$5,"")</f>
        <v/>
      </c>
      <c r="G333" s="52" t="str">
        <f>IFERROR(VLOOKUP(Mixed[[#This Row],[TS BE Mi A 17.06.23 R]],$X$7:$Y$102,2,0)*G$5,"")</f>
        <v/>
      </c>
      <c r="H333" s="52" t="str">
        <f>IFERROR(VLOOKUP(Mixed[[#This Row],[TS BE Mi B 17.06.23 R]],$X$7:$Y$102,2,0)*H$5,"")</f>
        <v/>
      </c>
      <c r="I333" s="52" t="str">
        <f>IFERROR(VLOOKUP(Mixed[[#This Row],[TS BA Mi 13.08.23]],$X$7:$Y$102,2,0)*I$5,"")</f>
        <v/>
      </c>
      <c r="J333" s="52" t="str">
        <f>IFERROR(VLOOKUP(Mixed[[#This Row],[SM LT Mi 3.9.23 R]],$X$7:$Y$102,2,0)*J$5,"")</f>
        <v/>
      </c>
      <c r="K333" s="52" t="str">
        <f>IFERROR(VLOOKUP(Mixed[[#This Row],[SM LT Mi 3.9.23 R]],$X$7:$Y$102,2,0)*K$5,"")</f>
        <v/>
      </c>
      <c r="L333" s="52" t="str">
        <f>IFERROR(VLOOKUP(Mixed[[#This Row],[TS SH Mi 14.1.24 R]],$X$7:$Y$102,2,0)*L$5,"")</f>
        <v/>
      </c>
      <c r="M333" s="63"/>
      <c r="N333" s="63"/>
      <c r="O333" s="63"/>
      <c r="P333" s="63"/>
      <c r="Q333" s="63"/>
      <c r="R333" s="63"/>
      <c r="S333" s="63"/>
      <c r="T333" s="63"/>
    </row>
    <row r="334" spans="1:20">
      <c r="A334">
        <f>RANK(D334,$D$7:$D$368,0)</f>
        <v>178</v>
      </c>
      <c r="B334" t="s">
        <v>40</v>
      </c>
      <c r="C334" t="s">
        <v>9</v>
      </c>
      <c r="D334" s="52">
        <f>SUM(E334:L334)</f>
        <v>0</v>
      </c>
      <c r="E334" s="52" t="str">
        <f>IFERROR(VLOOKUP(Mixed[[#This Row],[TS ZH Mi 26.03.23 Rang]],$X$7:$Y$102,2,0)*E$5,"")</f>
        <v/>
      </c>
      <c r="F334" s="52" t="str">
        <f>IFERROR(VLOOKUP(Mixed[[#This Row],[TS ES Mi 10.06.23 Rang]],$X$7:$Y$102,2,0)*F$5,"")</f>
        <v/>
      </c>
      <c r="G334" s="52" t="str">
        <f>IFERROR(VLOOKUP(Mixed[[#This Row],[TS BE Mi A 17.06.23 R]],$X$7:$Y$102,2,0)*G$5,"")</f>
        <v/>
      </c>
      <c r="H334" s="52" t="str">
        <f>IFERROR(VLOOKUP(Mixed[[#This Row],[TS BE Mi B 17.06.23 R]],$X$7:$Y$102,2,0)*H$5,"")</f>
        <v/>
      </c>
      <c r="I334" s="52" t="str">
        <f>IFERROR(VLOOKUP(Mixed[[#This Row],[TS BA Mi 13.08.23]],$X$7:$Y$102,2,0)*I$5,"")</f>
        <v/>
      </c>
      <c r="J334" s="52" t="str">
        <f>IFERROR(VLOOKUP(Mixed[[#This Row],[SM LT Mi 3.9.23 R]],$X$7:$Y$102,2,0)*J$5,"")</f>
        <v/>
      </c>
      <c r="K334" s="52" t="str">
        <f>IFERROR(VLOOKUP(Mixed[[#This Row],[SM LT Mi 3.9.23 R]],$X$7:$Y$102,2,0)*K$5,"")</f>
        <v/>
      </c>
      <c r="L334" s="52" t="str">
        <f>IFERROR(VLOOKUP(Mixed[[#This Row],[TS SH Mi 14.1.24 R]],$X$7:$Y$102,2,0)*L$5,"")</f>
        <v/>
      </c>
      <c r="M334" s="63"/>
      <c r="N334" s="63"/>
      <c r="O334" s="63"/>
      <c r="P334" s="63"/>
      <c r="Q334" s="63"/>
      <c r="R334" s="63"/>
      <c r="S334" s="63"/>
      <c r="T334" s="63"/>
    </row>
    <row r="335" spans="1:20">
      <c r="A335">
        <f>RANK(D335,$D$7:$D$368,0)</f>
        <v>178</v>
      </c>
      <c r="B335" t="s">
        <v>547</v>
      </c>
      <c r="C335" t="s">
        <v>9</v>
      </c>
      <c r="D335" s="52">
        <f>SUM(E335:L335)</f>
        <v>0</v>
      </c>
      <c r="E335" s="52" t="str">
        <f>IFERROR(VLOOKUP(Mixed[[#This Row],[TS ZH Mi 26.03.23 Rang]],$X$7:$Y$102,2,0)*E$5,"")</f>
        <v/>
      </c>
      <c r="F335" s="52" t="str">
        <f>IFERROR(VLOOKUP(Mixed[[#This Row],[TS ES Mi 10.06.23 Rang]],$X$7:$Y$102,2,0)*F$5,"")</f>
        <v/>
      </c>
      <c r="G335" s="52" t="str">
        <f>IFERROR(VLOOKUP(Mixed[[#This Row],[TS BE Mi A 17.06.23 R]],$X$7:$Y$102,2,0)*G$5,"")</f>
        <v/>
      </c>
      <c r="H335" s="52" t="str">
        <f>IFERROR(VLOOKUP(Mixed[[#This Row],[TS BE Mi B 17.06.23 R]],$X$7:$Y$102,2,0)*H$5,"")</f>
        <v/>
      </c>
      <c r="I335" s="52" t="str">
        <f>IFERROR(VLOOKUP(Mixed[[#This Row],[TS BA Mi 13.08.23]],$X$7:$Y$102,2,0)*I$5,"")</f>
        <v/>
      </c>
      <c r="J335" s="52" t="str">
        <f>IFERROR(VLOOKUP(Mixed[[#This Row],[SM LT Mi 3.9.23 R]],$X$7:$Y$102,2,0)*J$5,"")</f>
        <v/>
      </c>
      <c r="K335" s="52" t="str">
        <f>IFERROR(VLOOKUP(Mixed[[#This Row],[SM LT Mi 3.9.23 R]],$X$7:$Y$102,2,0)*K$5,"")</f>
        <v/>
      </c>
      <c r="L335" s="52" t="str">
        <f>IFERROR(VLOOKUP(Mixed[[#This Row],[TS SH Mi 14.1.24 R]],$X$7:$Y$102,2,0)*L$5,"")</f>
        <v/>
      </c>
      <c r="M335" s="63"/>
      <c r="N335" s="63"/>
      <c r="O335" s="63"/>
      <c r="P335" s="63"/>
      <c r="Q335" s="63"/>
      <c r="R335" s="63"/>
      <c r="S335" s="63"/>
      <c r="T335" s="63"/>
    </row>
    <row r="336" spans="1:20">
      <c r="A336">
        <f>RANK(D336,$D$7:$D$368,0)</f>
        <v>178</v>
      </c>
      <c r="B336" t="s">
        <v>548</v>
      </c>
      <c r="C336" t="s">
        <v>9</v>
      </c>
      <c r="D336" s="52">
        <f>SUM(E336:L336)</f>
        <v>0</v>
      </c>
      <c r="E336" s="52" t="str">
        <f>IFERROR(VLOOKUP(Mixed[[#This Row],[TS ZH Mi 26.03.23 Rang]],$X$7:$Y$102,2,0)*E$5,"")</f>
        <v/>
      </c>
      <c r="F336" s="52" t="str">
        <f>IFERROR(VLOOKUP(Mixed[[#This Row],[TS ES Mi 10.06.23 Rang]],$X$7:$Y$102,2,0)*F$5,"")</f>
        <v/>
      </c>
      <c r="G336" s="52" t="str">
        <f>IFERROR(VLOOKUP(Mixed[[#This Row],[TS BE Mi A 17.06.23 R]],$X$7:$Y$102,2,0)*G$5,"")</f>
        <v/>
      </c>
      <c r="H336" s="52" t="str">
        <f>IFERROR(VLOOKUP(Mixed[[#This Row],[TS BE Mi B 17.06.23 R]],$X$7:$Y$102,2,0)*H$5,"")</f>
        <v/>
      </c>
      <c r="I336" s="52" t="str">
        <f>IFERROR(VLOOKUP(Mixed[[#This Row],[TS BA Mi 13.08.23]],$X$7:$Y$102,2,0)*I$5,"")</f>
        <v/>
      </c>
      <c r="J336" s="52" t="str">
        <f>IFERROR(VLOOKUP(Mixed[[#This Row],[SM LT Mi 3.9.23 R]],$X$7:$Y$102,2,0)*J$5,"")</f>
        <v/>
      </c>
      <c r="K336" s="52" t="str">
        <f>IFERROR(VLOOKUP(Mixed[[#This Row],[SM LT Mi 3.9.23 R]],$X$7:$Y$102,2,0)*K$5,"")</f>
        <v/>
      </c>
      <c r="L336" s="52" t="str">
        <f>IFERROR(VLOOKUP(Mixed[[#This Row],[TS SH Mi 14.1.24 R]],$X$7:$Y$102,2,0)*L$5,"")</f>
        <v/>
      </c>
      <c r="M336" s="63"/>
      <c r="N336" s="63"/>
      <c r="O336" s="63"/>
      <c r="P336" s="63"/>
      <c r="Q336" s="63"/>
      <c r="R336" s="63"/>
      <c r="S336" s="63"/>
      <c r="T336" s="63"/>
    </row>
    <row r="337" spans="1:20">
      <c r="A337">
        <f>RANK(D337,$D$7:$D$368,0)</f>
        <v>178</v>
      </c>
      <c r="B337" t="s">
        <v>639</v>
      </c>
      <c r="C337" t="s">
        <v>9</v>
      </c>
      <c r="D337" s="52">
        <f>SUM(E337:L337)</f>
        <v>0</v>
      </c>
      <c r="E337" s="52" t="str">
        <f>IFERROR(VLOOKUP(Mixed[[#This Row],[TS ZH Mi 26.03.23 Rang]],$X$7:$Y$102,2,0)*E$5,"")</f>
        <v/>
      </c>
      <c r="F337" s="52" t="str">
        <f>IFERROR(VLOOKUP(Mixed[[#This Row],[TS ES Mi 10.06.23 Rang]],$X$7:$Y$102,2,0)*F$5,"")</f>
        <v/>
      </c>
      <c r="G337" s="52" t="str">
        <f>IFERROR(VLOOKUP(Mixed[[#This Row],[TS BE Mi A 17.06.23 R]],$X$7:$Y$102,2,0)*G$5,"")</f>
        <v/>
      </c>
      <c r="H337" s="52" t="str">
        <f>IFERROR(VLOOKUP(Mixed[[#This Row],[TS BE Mi B 17.06.23 R]],$X$7:$Y$102,2,0)*H$5,"")</f>
        <v/>
      </c>
      <c r="I337" s="52" t="str">
        <f>IFERROR(VLOOKUP(Mixed[[#This Row],[TS BA Mi 13.08.23]],$X$7:$Y$102,2,0)*I$5,"")</f>
        <v/>
      </c>
      <c r="J337" s="52" t="str">
        <f>IFERROR(VLOOKUP(Mixed[[#This Row],[SM LT Mi 3.9.23 R]],$X$7:$Y$102,2,0)*J$5,"")</f>
        <v/>
      </c>
      <c r="K337" s="52" t="str">
        <f>IFERROR(VLOOKUP(Mixed[[#This Row],[SM LT Mi 3.9.23 R]],$X$7:$Y$102,2,0)*K$5,"")</f>
        <v/>
      </c>
      <c r="L337" s="52" t="str">
        <f>IFERROR(VLOOKUP(Mixed[[#This Row],[TS SH Mi 14.1.24 R]],$X$7:$Y$102,2,0)*L$5,"")</f>
        <v/>
      </c>
      <c r="M337" s="63"/>
      <c r="N337" s="63"/>
      <c r="O337" s="63"/>
      <c r="P337" s="63"/>
      <c r="Q337" s="63"/>
      <c r="R337" s="63"/>
      <c r="S337" s="63"/>
      <c r="T337" s="63"/>
    </row>
    <row r="338" spans="1:20">
      <c r="A338">
        <f>RANK(D338,$D$7:$D$368,0)</f>
        <v>178</v>
      </c>
      <c r="B338" s="57" t="s">
        <v>158</v>
      </c>
      <c r="C338" s="1" t="s">
        <v>9</v>
      </c>
      <c r="D338" s="52">
        <f>SUM(E338:L338)</f>
        <v>0</v>
      </c>
      <c r="E338" s="52" t="str">
        <f>IFERROR(VLOOKUP(Mixed[[#This Row],[TS ZH Mi 26.03.23 Rang]],$X$7:$Y$102,2,0)*E$5,"")</f>
        <v/>
      </c>
      <c r="F338" s="52" t="str">
        <f>IFERROR(VLOOKUP(Mixed[[#This Row],[TS ES Mi 10.06.23 Rang]],$X$7:$Y$102,2,0)*F$5,"")</f>
        <v/>
      </c>
      <c r="G338" s="52" t="str">
        <f>IFERROR(VLOOKUP(Mixed[[#This Row],[TS BE Mi A 17.06.23 R]],$X$7:$Y$102,2,0)*G$5,"")</f>
        <v/>
      </c>
      <c r="H338" s="52" t="str">
        <f>IFERROR(VLOOKUP(Mixed[[#This Row],[TS BE Mi B 17.06.23 R]],$X$7:$Y$102,2,0)*H$5,"")</f>
        <v/>
      </c>
      <c r="I338" s="52" t="str">
        <f>IFERROR(VLOOKUP(Mixed[[#This Row],[TS BA Mi 13.08.23]],$X$7:$Y$102,2,0)*I$5,"")</f>
        <v/>
      </c>
      <c r="J338" s="52" t="str">
        <f>IFERROR(VLOOKUP(Mixed[[#This Row],[SM LT Mi 3.9.23 R]],$X$7:$Y$102,2,0)*J$5,"")</f>
        <v/>
      </c>
      <c r="K338" s="52" t="str">
        <f>IFERROR(VLOOKUP(Mixed[[#This Row],[SM LT Mi 3.9.23 R]],$X$7:$Y$102,2,0)*K$5,"")</f>
        <v/>
      </c>
      <c r="L338" s="52" t="str">
        <f>IFERROR(VLOOKUP(Mixed[[#This Row],[TS SH Mi 14.1.24 R]],$X$7:$Y$102,2,0)*L$5,"")</f>
        <v/>
      </c>
      <c r="M338" s="103"/>
      <c r="N338" s="103"/>
      <c r="O338" s="103"/>
      <c r="P338" s="103"/>
      <c r="Q338" s="103"/>
      <c r="R338" s="103"/>
      <c r="S338" s="103"/>
      <c r="T338" s="103"/>
    </row>
    <row r="339" spans="1:20">
      <c r="A339">
        <f>RANK(D339,$D$7:$D$368,0)</f>
        <v>178</v>
      </c>
      <c r="B339" s="4" t="s">
        <v>39</v>
      </c>
      <c r="C339" s="1" t="s">
        <v>9</v>
      </c>
      <c r="D339" s="52">
        <f>SUM(E339:L339)</f>
        <v>0</v>
      </c>
      <c r="E339" s="52" t="str">
        <f>IFERROR(VLOOKUP(Mixed[[#This Row],[TS ZH Mi 26.03.23 Rang]],$X$7:$Y$102,2,0)*E$5,"")</f>
        <v/>
      </c>
      <c r="F339" s="52" t="str">
        <f>IFERROR(VLOOKUP(Mixed[[#This Row],[TS ES Mi 10.06.23 Rang]],$X$7:$Y$102,2,0)*F$5,"")</f>
        <v/>
      </c>
      <c r="G339" s="52" t="str">
        <f>IFERROR(VLOOKUP(Mixed[[#This Row],[TS BE Mi A 17.06.23 R]],$X$7:$Y$102,2,0)*G$5,"")</f>
        <v/>
      </c>
      <c r="H339" s="52" t="str">
        <f>IFERROR(VLOOKUP(Mixed[[#This Row],[TS BE Mi B 17.06.23 R]],$X$7:$Y$102,2,0)*H$5,"")</f>
        <v/>
      </c>
      <c r="I339" s="52" t="str">
        <f>IFERROR(VLOOKUP(Mixed[[#This Row],[TS BA Mi 13.08.23]],$X$7:$Y$102,2,0)*I$5,"")</f>
        <v/>
      </c>
      <c r="J339" s="52" t="str">
        <f>IFERROR(VLOOKUP(Mixed[[#This Row],[SM LT Mi 3.9.23 R]],$X$7:$Y$102,2,0)*J$5,"")</f>
        <v/>
      </c>
      <c r="K339" s="52" t="str">
        <f>IFERROR(VLOOKUP(Mixed[[#This Row],[SM LT Mi 3.9.23 R]],$X$7:$Y$102,2,0)*K$5,"")</f>
        <v/>
      </c>
      <c r="L339" s="52" t="str">
        <f>IFERROR(VLOOKUP(Mixed[[#This Row],[TS SH Mi 14.1.24 R]],$X$7:$Y$102,2,0)*L$5,"")</f>
        <v/>
      </c>
      <c r="M339" s="63"/>
      <c r="N339" s="63"/>
      <c r="O339" s="63"/>
      <c r="P339" s="63"/>
      <c r="Q339" s="63"/>
      <c r="R339" s="63"/>
      <c r="S339" s="63"/>
      <c r="T339" s="63"/>
    </row>
    <row r="340" spans="1:20">
      <c r="A340">
        <f>RANK(D340,$D$7:$D$368,0)</f>
        <v>178</v>
      </c>
      <c r="B340" s="7" t="s">
        <v>305</v>
      </c>
      <c r="C340" t="s">
        <v>9</v>
      </c>
      <c r="D340" s="52">
        <f>SUM(E340:L340)</f>
        <v>0</v>
      </c>
      <c r="E340" s="52" t="str">
        <f>IFERROR(VLOOKUP(Mixed[[#This Row],[TS ZH Mi 26.03.23 Rang]],$X$7:$Y$102,2,0)*E$5,"")</f>
        <v/>
      </c>
      <c r="F340" s="52" t="str">
        <f>IFERROR(VLOOKUP(Mixed[[#This Row],[TS ES Mi 10.06.23 Rang]],$X$7:$Y$102,2,0)*F$5,"")</f>
        <v/>
      </c>
      <c r="G340" s="52" t="str">
        <f>IFERROR(VLOOKUP(Mixed[[#This Row],[TS BE Mi A 17.06.23 R]],$X$7:$Y$102,2,0)*G$5,"")</f>
        <v/>
      </c>
      <c r="H340" s="52" t="str">
        <f>IFERROR(VLOOKUP(Mixed[[#This Row],[TS BE Mi B 17.06.23 R]],$X$7:$Y$102,2,0)*H$5,"")</f>
        <v/>
      </c>
      <c r="I340" s="52" t="str">
        <f>IFERROR(VLOOKUP(Mixed[[#This Row],[TS BA Mi 13.08.23]],$X$7:$Y$102,2,0)*I$5,"")</f>
        <v/>
      </c>
      <c r="J340" s="52" t="str">
        <f>IFERROR(VLOOKUP(Mixed[[#This Row],[SM LT Mi 3.9.23 R]],$X$7:$Y$102,2,0)*J$5,"")</f>
        <v/>
      </c>
      <c r="K340" s="52" t="str">
        <f>IFERROR(VLOOKUP(Mixed[[#This Row],[SM LT Mi 3.9.23 R]],$X$7:$Y$102,2,0)*K$5,"")</f>
        <v/>
      </c>
      <c r="L340" s="52" t="str">
        <f>IFERROR(VLOOKUP(Mixed[[#This Row],[TS SH Mi 14.1.24 R]],$X$7:$Y$102,2,0)*L$5,"")</f>
        <v/>
      </c>
      <c r="M340" s="63"/>
      <c r="N340" s="63"/>
      <c r="O340" s="63"/>
      <c r="P340" s="63"/>
      <c r="Q340" s="63"/>
      <c r="R340" s="63"/>
      <c r="S340" s="63"/>
      <c r="T340" s="63"/>
    </row>
    <row r="341" spans="1:20">
      <c r="A341">
        <f>RANK(D341,$D$7:$D$368,0)</f>
        <v>178</v>
      </c>
      <c r="B341" s="7" t="s">
        <v>342</v>
      </c>
      <c r="C341" s="7" t="s">
        <v>9</v>
      </c>
      <c r="D341" s="52">
        <f>SUM(E341:L341)</f>
        <v>0</v>
      </c>
      <c r="E341" s="52" t="str">
        <f>IFERROR(VLOOKUP(Mixed[[#This Row],[TS ZH Mi 26.03.23 Rang]],$X$7:$Y$102,2,0)*E$5,"")</f>
        <v/>
      </c>
      <c r="F341" s="52" t="str">
        <f>IFERROR(VLOOKUP(Mixed[[#This Row],[TS ES Mi 10.06.23 Rang]],$X$7:$Y$102,2,0)*F$5,"")</f>
        <v/>
      </c>
      <c r="G341" s="52" t="str">
        <f>IFERROR(VLOOKUP(Mixed[[#This Row],[TS BE Mi A 17.06.23 R]],$X$7:$Y$102,2,0)*G$5,"")</f>
        <v/>
      </c>
      <c r="H341" s="52" t="str">
        <f>IFERROR(VLOOKUP(Mixed[[#This Row],[TS BE Mi B 17.06.23 R]],$X$7:$Y$102,2,0)*H$5,"")</f>
        <v/>
      </c>
      <c r="I341" s="52" t="str">
        <f>IFERROR(VLOOKUP(Mixed[[#This Row],[TS BA Mi 13.08.23]],$X$7:$Y$102,2,0)*I$5,"")</f>
        <v/>
      </c>
      <c r="J341" s="52" t="str">
        <f>IFERROR(VLOOKUP(Mixed[[#This Row],[SM LT Mi 3.9.23 R]],$X$7:$Y$102,2,0)*J$5,"")</f>
        <v/>
      </c>
      <c r="K341" s="52" t="str">
        <f>IFERROR(VLOOKUP(Mixed[[#This Row],[SM LT Mi 3.9.23 R]],$X$7:$Y$102,2,0)*K$5,"")</f>
        <v/>
      </c>
      <c r="L341" s="52" t="str">
        <f>IFERROR(VLOOKUP(Mixed[[#This Row],[TS SH Mi 14.1.24 R]],$X$7:$Y$102,2,0)*L$5,"")</f>
        <v/>
      </c>
      <c r="M341" s="63"/>
      <c r="N341" s="63"/>
      <c r="O341" s="63"/>
      <c r="P341" s="63"/>
      <c r="Q341" s="63"/>
      <c r="R341" s="63"/>
      <c r="S341" s="63"/>
      <c r="T341" s="63"/>
    </row>
    <row r="342" spans="1:20">
      <c r="A342">
        <f>RANK(D342,$D$7:$D$368,0)</f>
        <v>178</v>
      </c>
      <c r="B342" t="s">
        <v>74</v>
      </c>
      <c r="C342" s="1" t="s">
        <v>9</v>
      </c>
      <c r="D342" s="52">
        <f>SUM(E342:L342)</f>
        <v>0</v>
      </c>
      <c r="E342" s="52" t="str">
        <f>IFERROR(VLOOKUP(Mixed[[#This Row],[TS ZH Mi 26.03.23 Rang]],$X$7:$Y$102,2,0)*E$5,"")</f>
        <v/>
      </c>
      <c r="F342" s="52" t="str">
        <f>IFERROR(VLOOKUP(Mixed[[#This Row],[TS ES Mi 10.06.23 Rang]],$X$7:$Y$102,2,0)*F$5,"")</f>
        <v/>
      </c>
      <c r="G342" s="52" t="str">
        <f>IFERROR(VLOOKUP(Mixed[[#This Row],[TS BE Mi A 17.06.23 R]],$X$7:$Y$102,2,0)*G$5,"")</f>
        <v/>
      </c>
      <c r="H342" s="52" t="str">
        <f>IFERROR(VLOOKUP(Mixed[[#This Row],[TS BE Mi B 17.06.23 R]],$X$7:$Y$102,2,0)*H$5,"")</f>
        <v/>
      </c>
      <c r="I342" s="52" t="str">
        <f>IFERROR(VLOOKUP(Mixed[[#This Row],[TS BA Mi 13.08.23]],$X$7:$Y$102,2,0)*I$5,"")</f>
        <v/>
      </c>
      <c r="J342" s="52" t="str">
        <f>IFERROR(VLOOKUP(Mixed[[#This Row],[SM LT Mi 3.9.23 R]],$X$7:$Y$102,2,0)*J$5,"")</f>
        <v/>
      </c>
      <c r="K342" s="52" t="str">
        <f>IFERROR(VLOOKUP(Mixed[[#This Row],[SM LT Mi 3.9.23 R]],$X$7:$Y$102,2,0)*K$5,"")</f>
        <v/>
      </c>
      <c r="L342" s="52" t="str">
        <f>IFERROR(VLOOKUP(Mixed[[#This Row],[TS SH Mi 14.1.24 R]],$X$7:$Y$102,2,0)*L$5,"")</f>
        <v/>
      </c>
      <c r="M342" s="63"/>
      <c r="N342" s="63"/>
      <c r="O342" s="63"/>
      <c r="P342" s="63"/>
      <c r="Q342" s="63"/>
      <c r="R342" s="63"/>
      <c r="S342" s="63"/>
      <c r="T342" s="63"/>
    </row>
    <row r="343" spans="1:20">
      <c r="A343">
        <f>RANK(D343,$D$7:$D$368,0)</f>
        <v>178</v>
      </c>
      <c r="B343" t="s">
        <v>64</v>
      </c>
      <c r="C343" s="1" t="s">
        <v>9</v>
      </c>
      <c r="D343" s="52">
        <f>SUM(E343:L343)</f>
        <v>0</v>
      </c>
      <c r="E343" s="52" t="str">
        <f>IFERROR(VLOOKUP(Mixed[[#This Row],[TS ZH Mi 26.03.23 Rang]],$X$7:$Y$102,2,0)*E$5,"")</f>
        <v/>
      </c>
      <c r="F343" s="52" t="str">
        <f>IFERROR(VLOOKUP(Mixed[[#This Row],[TS ES Mi 10.06.23 Rang]],$X$7:$Y$102,2,0)*F$5,"")</f>
        <v/>
      </c>
      <c r="G343" s="52" t="str">
        <f>IFERROR(VLOOKUP(Mixed[[#This Row],[TS BE Mi A 17.06.23 R]],$X$7:$Y$102,2,0)*G$5,"")</f>
        <v/>
      </c>
      <c r="H343" s="52" t="str">
        <f>IFERROR(VLOOKUP(Mixed[[#This Row],[TS BE Mi B 17.06.23 R]],$X$7:$Y$102,2,0)*H$5,"")</f>
        <v/>
      </c>
      <c r="I343" s="52" t="str">
        <f>IFERROR(VLOOKUP(Mixed[[#This Row],[TS BA Mi 13.08.23]],$X$7:$Y$102,2,0)*I$5,"")</f>
        <v/>
      </c>
      <c r="J343" s="52" t="str">
        <f>IFERROR(VLOOKUP(Mixed[[#This Row],[SM LT Mi 3.9.23 R]],$X$7:$Y$102,2,0)*J$5,"")</f>
        <v/>
      </c>
      <c r="K343" s="52" t="str">
        <f>IFERROR(VLOOKUP(Mixed[[#This Row],[SM LT Mi 3.9.23 R]],$X$7:$Y$102,2,0)*K$5,"")</f>
        <v/>
      </c>
      <c r="L343" s="52" t="str">
        <f>IFERROR(VLOOKUP(Mixed[[#This Row],[TS SH Mi 14.1.24 R]],$X$7:$Y$102,2,0)*L$5,"")</f>
        <v/>
      </c>
      <c r="M343" s="63"/>
      <c r="N343" s="63"/>
      <c r="O343" s="63"/>
      <c r="P343" s="63"/>
      <c r="Q343" s="63"/>
      <c r="R343" s="63"/>
      <c r="S343" s="63"/>
      <c r="T343" s="63"/>
    </row>
    <row r="344" spans="1:20">
      <c r="A344">
        <f>RANK(D344,$D$7:$D$368,0)</f>
        <v>178</v>
      </c>
      <c r="B344" s="7" t="s">
        <v>277</v>
      </c>
      <c r="C344" s="1" t="s">
        <v>9</v>
      </c>
      <c r="D344" s="52">
        <f>SUM(E344:L344)</f>
        <v>0</v>
      </c>
      <c r="E344" s="52" t="str">
        <f>IFERROR(VLOOKUP(Mixed[[#This Row],[TS ZH Mi 26.03.23 Rang]],$X$7:$Y$102,2,0)*E$5,"")</f>
        <v/>
      </c>
      <c r="F344" s="52" t="str">
        <f>IFERROR(VLOOKUP(Mixed[[#This Row],[TS ES Mi 10.06.23 Rang]],$X$7:$Y$102,2,0)*F$5,"")</f>
        <v/>
      </c>
      <c r="G344" s="52" t="str">
        <f>IFERROR(VLOOKUP(Mixed[[#This Row],[TS BE Mi A 17.06.23 R]],$X$7:$Y$102,2,0)*G$5,"")</f>
        <v/>
      </c>
      <c r="H344" s="52" t="str">
        <f>IFERROR(VLOOKUP(Mixed[[#This Row],[TS BE Mi B 17.06.23 R]],$X$7:$Y$102,2,0)*H$5,"")</f>
        <v/>
      </c>
      <c r="I344" s="52" t="str">
        <f>IFERROR(VLOOKUP(Mixed[[#This Row],[TS BA Mi 13.08.23]],$X$7:$Y$102,2,0)*I$5,"")</f>
        <v/>
      </c>
      <c r="J344" s="52" t="str">
        <f>IFERROR(VLOOKUP(Mixed[[#This Row],[SM LT Mi 3.9.23 R]],$X$7:$Y$102,2,0)*J$5,"")</f>
        <v/>
      </c>
      <c r="K344" s="52" t="str">
        <f>IFERROR(VLOOKUP(Mixed[[#This Row],[SM LT Mi 3.9.23 R]],$X$7:$Y$102,2,0)*K$5,"")</f>
        <v/>
      </c>
      <c r="L344" s="52" t="str">
        <f>IFERROR(VLOOKUP(Mixed[[#This Row],[TS SH Mi 14.1.24 R]],$X$7:$Y$102,2,0)*L$5,"")</f>
        <v/>
      </c>
      <c r="M344" s="63"/>
      <c r="N344" s="63"/>
      <c r="O344" s="63"/>
      <c r="P344" s="63"/>
      <c r="Q344" s="63"/>
      <c r="R344" s="63"/>
      <c r="S344" s="63"/>
      <c r="T344" s="63"/>
    </row>
    <row r="345" spans="1:20">
      <c r="A345">
        <f>RANK(D345,$D$7:$D$368,0)</f>
        <v>178</v>
      </c>
      <c r="B345" s="1" t="s">
        <v>313</v>
      </c>
      <c r="C345" s="1" t="s">
        <v>9</v>
      </c>
      <c r="D345" s="52">
        <f>SUM(E345:L345)</f>
        <v>0</v>
      </c>
      <c r="E345" s="52" t="str">
        <f>IFERROR(VLOOKUP(Mixed[[#This Row],[TS ZH Mi 26.03.23 Rang]],$X$7:$Y$102,2,0)*E$5,"")</f>
        <v/>
      </c>
      <c r="F345" s="52" t="str">
        <f>IFERROR(VLOOKUP(Mixed[[#This Row],[TS ES Mi 10.06.23 Rang]],$X$7:$Y$102,2,0)*F$5,"")</f>
        <v/>
      </c>
      <c r="G345" s="52" t="str">
        <f>IFERROR(VLOOKUP(Mixed[[#This Row],[TS BE Mi A 17.06.23 R]],$X$7:$Y$102,2,0)*G$5,"")</f>
        <v/>
      </c>
      <c r="H345" s="52" t="str">
        <f>IFERROR(VLOOKUP(Mixed[[#This Row],[TS BE Mi B 17.06.23 R]],$X$7:$Y$102,2,0)*H$5,"")</f>
        <v/>
      </c>
      <c r="I345" s="52" t="str">
        <f>IFERROR(VLOOKUP(Mixed[[#This Row],[TS BA Mi 13.08.23]],$X$7:$Y$102,2,0)*I$5,"")</f>
        <v/>
      </c>
      <c r="J345" s="52" t="str">
        <f>IFERROR(VLOOKUP(Mixed[[#This Row],[SM LT Mi 3.9.23 R]],$X$7:$Y$102,2,0)*J$5,"")</f>
        <v/>
      </c>
      <c r="K345" s="52" t="str">
        <f>IFERROR(VLOOKUP(Mixed[[#This Row],[SM LT Mi 3.9.23 R]],$X$7:$Y$102,2,0)*K$5,"")</f>
        <v/>
      </c>
      <c r="L345" s="52" t="str">
        <f>IFERROR(VLOOKUP(Mixed[[#This Row],[TS SH Mi 14.1.24 R]],$X$7:$Y$102,2,0)*L$5,"")</f>
        <v/>
      </c>
      <c r="M345" s="63"/>
      <c r="N345" s="63"/>
      <c r="O345" s="63"/>
      <c r="P345" s="63"/>
      <c r="Q345" s="63"/>
      <c r="R345" s="63"/>
      <c r="S345" s="63"/>
      <c r="T345" s="63"/>
    </row>
    <row r="346" spans="1:20">
      <c r="A346">
        <f>RANK(D346,$D$7:$D$368,0)</f>
        <v>178</v>
      </c>
      <c r="B346" t="s">
        <v>507</v>
      </c>
      <c r="D346" s="52">
        <f>SUM(E346:L346)</f>
        <v>0</v>
      </c>
      <c r="E346" s="52" t="str">
        <f>IFERROR(VLOOKUP(Mixed[[#This Row],[TS ZH Mi 26.03.23 Rang]],$X$7:$Y$102,2,0)*E$5,"")</f>
        <v/>
      </c>
      <c r="F346" s="52" t="str">
        <f>IFERROR(VLOOKUP(Mixed[[#This Row],[TS ES Mi 10.06.23 Rang]],$X$7:$Y$102,2,0)*F$5,"")</f>
        <v/>
      </c>
      <c r="G346" s="52" t="str">
        <f>IFERROR(VLOOKUP(Mixed[[#This Row],[TS BE Mi A 17.06.23 R]],$X$7:$Y$102,2,0)*G$5,"")</f>
        <v/>
      </c>
      <c r="H346" s="52" t="str">
        <f>IFERROR(VLOOKUP(Mixed[[#This Row],[TS BE Mi B 17.06.23 R]],$X$7:$Y$102,2,0)*H$5,"")</f>
        <v/>
      </c>
      <c r="I346" s="52" t="str">
        <f>IFERROR(VLOOKUP(Mixed[[#This Row],[TS BA Mi 13.08.23]],$X$7:$Y$102,2,0)*I$5,"")</f>
        <v/>
      </c>
      <c r="J346" s="52" t="str">
        <f>IFERROR(VLOOKUP(Mixed[[#This Row],[SM LT Mi 3.9.23 R]],$X$7:$Y$102,2,0)*J$5,"")</f>
        <v/>
      </c>
      <c r="K346" s="52" t="str">
        <f>IFERROR(VLOOKUP(Mixed[[#This Row],[SM LT Mi 3.9.23 R]],$X$7:$Y$102,2,0)*K$5,"")</f>
        <v/>
      </c>
      <c r="L346" s="52" t="str">
        <f>IFERROR(VLOOKUP(Mixed[[#This Row],[TS SH Mi 14.1.24 R]],$X$7:$Y$102,2,0)*L$5,"")</f>
        <v/>
      </c>
      <c r="M346" s="63"/>
      <c r="N346" s="63"/>
      <c r="O346" s="63"/>
      <c r="P346" s="63"/>
      <c r="Q346" s="63"/>
      <c r="R346" s="63"/>
      <c r="S346" s="63"/>
      <c r="T346" s="63"/>
    </row>
    <row r="347" spans="1:20">
      <c r="A347">
        <f>RANK(D347,$D$7:$D$368,0)</f>
        <v>178</v>
      </c>
      <c r="B347" t="s">
        <v>316</v>
      </c>
      <c r="D347" s="52">
        <f>SUM(E347:L347)</f>
        <v>0</v>
      </c>
      <c r="E347" s="52" t="str">
        <f>IFERROR(VLOOKUP(Mixed[[#This Row],[TS ZH Mi 26.03.23 Rang]],$X$7:$Y$102,2,0)*E$5,"")</f>
        <v/>
      </c>
      <c r="F347" s="52" t="str">
        <f>IFERROR(VLOOKUP(Mixed[[#This Row],[TS ES Mi 10.06.23 Rang]],$X$7:$Y$102,2,0)*F$5,"")</f>
        <v/>
      </c>
      <c r="G347" s="52" t="str">
        <f>IFERROR(VLOOKUP(Mixed[[#This Row],[TS BE Mi A 17.06.23 R]],$X$7:$Y$102,2,0)*G$5,"")</f>
        <v/>
      </c>
      <c r="H347" s="52" t="str">
        <f>IFERROR(VLOOKUP(Mixed[[#This Row],[TS BE Mi B 17.06.23 R]],$X$7:$Y$102,2,0)*H$5,"")</f>
        <v/>
      </c>
      <c r="I347" s="52" t="str">
        <f>IFERROR(VLOOKUP(Mixed[[#This Row],[TS BA Mi 13.08.23]],$X$7:$Y$102,2,0)*I$5,"")</f>
        <v/>
      </c>
      <c r="J347" s="52" t="str">
        <f>IFERROR(VLOOKUP(Mixed[[#This Row],[SM LT Mi 3.9.23 R]],$X$7:$Y$102,2,0)*J$5,"")</f>
        <v/>
      </c>
      <c r="K347" s="52" t="str">
        <f>IFERROR(VLOOKUP(Mixed[[#This Row],[SM LT Mi 3.9.23 R]],$X$7:$Y$102,2,0)*K$5,"")</f>
        <v/>
      </c>
      <c r="L347" s="52" t="str">
        <f>IFERROR(VLOOKUP(Mixed[[#This Row],[TS SH Mi 14.1.24 R]],$X$7:$Y$102,2,0)*L$5,"")</f>
        <v/>
      </c>
      <c r="M347" s="63"/>
      <c r="N347" s="63"/>
      <c r="O347" s="63"/>
      <c r="P347" s="63"/>
      <c r="Q347" s="63"/>
      <c r="R347" s="63"/>
      <c r="S347" s="63"/>
      <c r="T347" s="63"/>
    </row>
    <row r="348" spans="1:20">
      <c r="A348">
        <f>RANK(D348,$D$7:$D$368,0)</f>
        <v>178</v>
      </c>
      <c r="B348" t="s">
        <v>509</v>
      </c>
      <c r="D348" s="52">
        <f>SUM(E348:L348)</f>
        <v>0</v>
      </c>
      <c r="E348" s="52" t="str">
        <f>IFERROR(VLOOKUP(Mixed[[#This Row],[TS ZH Mi 26.03.23 Rang]],$X$7:$Y$102,2,0)*E$5,"")</f>
        <v/>
      </c>
      <c r="F348" s="52" t="str">
        <f>IFERROR(VLOOKUP(Mixed[[#This Row],[TS ES Mi 10.06.23 Rang]],$X$7:$Y$102,2,0)*F$5,"")</f>
        <v/>
      </c>
      <c r="G348" s="52" t="str">
        <f>IFERROR(VLOOKUP(Mixed[[#This Row],[TS BE Mi A 17.06.23 R]],$X$7:$Y$102,2,0)*G$5,"")</f>
        <v/>
      </c>
      <c r="H348" s="52" t="str">
        <f>IFERROR(VLOOKUP(Mixed[[#This Row],[TS BE Mi B 17.06.23 R]],$X$7:$Y$102,2,0)*H$5,"")</f>
        <v/>
      </c>
      <c r="I348" s="52" t="str">
        <f>IFERROR(VLOOKUP(Mixed[[#This Row],[TS BA Mi 13.08.23]],$X$7:$Y$102,2,0)*I$5,"")</f>
        <v/>
      </c>
      <c r="J348" s="52" t="str">
        <f>IFERROR(VLOOKUP(Mixed[[#This Row],[SM LT Mi 3.9.23 R]],$X$7:$Y$102,2,0)*J$5,"")</f>
        <v/>
      </c>
      <c r="K348" s="52" t="str">
        <f>IFERROR(VLOOKUP(Mixed[[#This Row],[SM LT Mi 3.9.23 R]],$X$7:$Y$102,2,0)*K$5,"")</f>
        <v/>
      </c>
      <c r="L348" s="52" t="str">
        <f>IFERROR(VLOOKUP(Mixed[[#This Row],[TS SH Mi 14.1.24 R]],$X$7:$Y$102,2,0)*L$5,"")</f>
        <v/>
      </c>
      <c r="M348" s="63"/>
      <c r="N348" s="63"/>
      <c r="O348" s="63"/>
      <c r="P348" s="63"/>
      <c r="Q348" s="63"/>
      <c r="R348" s="63"/>
      <c r="S348" s="63"/>
      <c r="T348" s="63"/>
    </row>
    <row r="349" spans="1:20">
      <c r="A349">
        <f>RANK(D349,$D$7:$D$368,0)</f>
        <v>178</v>
      </c>
      <c r="B349" t="s">
        <v>512</v>
      </c>
      <c r="D349" s="52">
        <f>SUM(E349:L349)</f>
        <v>0</v>
      </c>
      <c r="E349" s="52" t="str">
        <f>IFERROR(VLOOKUP(Mixed[[#This Row],[TS ZH Mi 26.03.23 Rang]],$X$7:$Y$102,2,0)*E$5,"")</f>
        <v/>
      </c>
      <c r="F349" s="52" t="str">
        <f>IFERROR(VLOOKUP(Mixed[[#This Row],[TS ES Mi 10.06.23 Rang]],$X$7:$Y$102,2,0)*F$5,"")</f>
        <v/>
      </c>
      <c r="G349" s="52" t="str">
        <f>IFERROR(VLOOKUP(Mixed[[#This Row],[TS BE Mi A 17.06.23 R]],$X$7:$Y$102,2,0)*G$5,"")</f>
        <v/>
      </c>
      <c r="H349" s="52" t="str">
        <f>IFERROR(VLOOKUP(Mixed[[#This Row],[TS BE Mi B 17.06.23 R]],$X$7:$Y$102,2,0)*H$5,"")</f>
        <v/>
      </c>
      <c r="I349" s="52" t="str">
        <f>IFERROR(VLOOKUP(Mixed[[#This Row],[TS BA Mi 13.08.23]],$X$7:$Y$102,2,0)*I$5,"")</f>
        <v/>
      </c>
      <c r="J349" s="52" t="str">
        <f>IFERROR(VLOOKUP(Mixed[[#This Row],[SM LT Mi 3.9.23 R]],$X$7:$Y$102,2,0)*J$5,"")</f>
        <v/>
      </c>
      <c r="K349" s="52" t="str">
        <f>IFERROR(VLOOKUP(Mixed[[#This Row],[SM LT Mi 3.9.23 R]],$X$7:$Y$102,2,0)*K$5,"")</f>
        <v/>
      </c>
      <c r="L349" s="52" t="str">
        <f>IFERROR(VLOOKUP(Mixed[[#This Row],[TS SH Mi 14.1.24 R]],$X$7:$Y$102,2,0)*L$5,"")</f>
        <v/>
      </c>
      <c r="M349" s="63"/>
      <c r="N349" s="63"/>
      <c r="O349" s="63"/>
      <c r="P349" s="63"/>
      <c r="Q349" s="63"/>
      <c r="R349" s="63"/>
      <c r="S349" s="63"/>
      <c r="T349" s="63"/>
    </row>
    <row r="350" spans="1:20">
      <c r="A350">
        <f>RANK(D350,$D$7:$D$368,0)</f>
        <v>178</v>
      </c>
      <c r="B350" t="s">
        <v>511</v>
      </c>
      <c r="D350" s="52">
        <f>SUM(E350:L350)</f>
        <v>0</v>
      </c>
      <c r="E350" s="52" t="str">
        <f>IFERROR(VLOOKUP(Mixed[[#This Row],[TS ZH Mi 26.03.23 Rang]],$X$7:$Y$102,2,0)*E$5,"")</f>
        <v/>
      </c>
      <c r="F350" s="52" t="str">
        <f>IFERROR(VLOOKUP(Mixed[[#This Row],[TS ES Mi 10.06.23 Rang]],$X$7:$Y$102,2,0)*F$5,"")</f>
        <v/>
      </c>
      <c r="G350" s="52" t="str">
        <f>IFERROR(VLOOKUP(Mixed[[#This Row],[TS BE Mi A 17.06.23 R]],$X$7:$Y$102,2,0)*G$5,"")</f>
        <v/>
      </c>
      <c r="H350" s="52" t="str">
        <f>IFERROR(VLOOKUP(Mixed[[#This Row],[TS BE Mi B 17.06.23 R]],$X$7:$Y$102,2,0)*H$5,"")</f>
        <v/>
      </c>
      <c r="I350" s="52" t="str">
        <f>IFERROR(VLOOKUP(Mixed[[#This Row],[TS BA Mi 13.08.23]],$X$7:$Y$102,2,0)*I$5,"")</f>
        <v/>
      </c>
      <c r="J350" s="52" t="str">
        <f>IFERROR(VLOOKUP(Mixed[[#This Row],[SM LT Mi 3.9.23 R]],$X$7:$Y$102,2,0)*J$5,"")</f>
        <v/>
      </c>
      <c r="K350" s="52" t="str">
        <f>IFERROR(VLOOKUP(Mixed[[#This Row],[SM LT Mi 3.9.23 R]],$X$7:$Y$102,2,0)*K$5,"")</f>
        <v/>
      </c>
      <c r="L350" s="52" t="str">
        <f>IFERROR(VLOOKUP(Mixed[[#This Row],[TS SH Mi 14.1.24 R]],$X$7:$Y$102,2,0)*L$5,"")</f>
        <v/>
      </c>
      <c r="M350" s="63"/>
      <c r="N350" s="63"/>
      <c r="O350" s="63"/>
      <c r="P350" s="63"/>
      <c r="Q350" s="63"/>
      <c r="R350" s="63"/>
      <c r="S350" s="63"/>
      <c r="T350" s="63"/>
    </row>
    <row r="351" spans="1:20">
      <c r="A351">
        <f>RANK(D351,$D$7:$D$368,0)</f>
        <v>178</v>
      </c>
      <c r="B351" t="s">
        <v>237</v>
      </c>
      <c r="D351" s="52">
        <f>SUM(E351:L351)</f>
        <v>0</v>
      </c>
      <c r="E351" s="52" t="str">
        <f>IFERROR(VLOOKUP(Mixed[[#This Row],[TS ZH Mi 26.03.23 Rang]],$X$7:$Y$102,2,0)*E$5,"")</f>
        <v/>
      </c>
      <c r="F351" s="52" t="str">
        <f>IFERROR(VLOOKUP(Mixed[[#This Row],[TS ES Mi 10.06.23 Rang]],$X$7:$Y$102,2,0)*F$5,"")</f>
        <v/>
      </c>
      <c r="G351" s="52" t="str">
        <f>IFERROR(VLOOKUP(Mixed[[#This Row],[TS BE Mi A 17.06.23 R]],$X$7:$Y$102,2,0)*G$5,"")</f>
        <v/>
      </c>
      <c r="H351" s="52" t="str">
        <f>IFERROR(VLOOKUP(Mixed[[#This Row],[TS BE Mi B 17.06.23 R]],$X$7:$Y$102,2,0)*H$5,"")</f>
        <v/>
      </c>
      <c r="I351" s="52" t="str">
        <f>IFERROR(VLOOKUP(Mixed[[#This Row],[TS BA Mi 13.08.23]],$X$7:$Y$102,2,0)*I$5,"")</f>
        <v/>
      </c>
      <c r="J351" s="52" t="str">
        <f>IFERROR(VLOOKUP(Mixed[[#This Row],[SM LT Mi 3.9.23 R]],$X$7:$Y$102,2,0)*J$5,"")</f>
        <v/>
      </c>
      <c r="K351" s="52" t="str">
        <f>IFERROR(VLOOKUP(Mixed[[#This Row],[SM LT Mi 3.9.23 R]],$X$7:$Y$102,2,0)*K$5,"")</f>
        <v/>
      </c>
      <c r="L351" s="52" t="str">
        <f>IFERROR(VLOOKUP(Mixed[[#This Row],[TS SH Mi 14.1.24 R]],$X$7:$Y$102,2,0)*L$5,"")</f>
        <v/>
      </c>
      <c r="M351" s="63"/>
      <c r="N351" s="63"/>
      <c r="O351" s="63"/>
      <c r="P351" s="63"/>
      <c r="Q351" s="63"/>
      <c r="R351" s="63"/>
      <c r="S351" s="63"/>
      <c r="T351" s="63"/>
    </row>
    <row r="352" spans="1:20">
      <c r="A352">
        <f>RANK(D352,$D$7:$D$368,0)</f>
        <v>178</v>
      </c>
      <c r="B352" t="s">
        <v>650</v>
      </c>
      <c r="D352" s="52">
        <f>SUM(E352:L352)</f>
        <v>0</v>
      </c>
      <c r="E352" s="52" t="str">
        <f>IFERROR(VLOOKUP(Mixed[[#This Row],[TS ZH Mi 26.03.23 Rang]],$X$7:$Y$102,2,0)*E$5,"")</f>
        <v/>
      </c>
      <c r="F352" s="52" t="str">
        <f>IFERROR(VLOOKUP(Mixed[[#This Row],[TS ES Mi 10.06.23 Rang]],$X$7:$Y$102,2,0)*F$5,"")</f>
        <v/>
      </c>
      <c r="G352" s="52" t="str">
        <f>IFERROR(VLOOKUP(Mixed[[#This Row],[TS BE Mi A 17.06.23 R]],$X$7:$Y$102,2,0)*G$5,"")</f>
        <v/>
      </c>
      <c r="H352" s="52" t="str">
        <f>IFERROR(VLOOKUP(Mixed[[#This Row],[TS BE Mi B 17.06.23 R]],$X$7:$Y$102,2,0)*H$5,"")</f>
        <v/>
      </c>
      <c r="I352" s="52" t="str">
        <f>IFERROR(VLOOKUP(Mixed[[#This Row],[TS BA Mi 13.08.23]],$X$7:$Y$102,2,0)*I$5,"")</f>
        <v/>
      </c>
      <c r="J352" s="52" t="str">
        <f>IFERROR(VLOOKUP(Mixed[[#This Row],[SM LT Mi 3.9.23 R]],$X$7:$Y$102,2,0)*J$5,"")</f>
        <v/>
      </c>
      <c r="K352" s="52" t="str">
        <f>IFERROR(VLOOKUP(Mixed[[#This Row],[SM LT Mi 3.9.23 R]],$X$7:$Y$102,2,0)*K$5,"")</f>
        <v/>
      </c>
      <c r="L352" s="52" t="str">
        <f>IFERROR(VLOOKUP(Mixed[[#This Row],[TS SH Mi 14.1.24 R]],$X$7:$Y$102,2,0)*L$5,"")</f>
        <v/>
      </c>
      <c r="M352" s="63"/>
      <c r="N352" s="63"/>
      <c r="O352" s="63"/>
      <c r="P352" s="63"/>
      <c r="Q352" s="63"/>
      <c r="R352" s="63"/>
      <c r="S352" s="63"/>
      <c r="T352" s="63"/>
    </row>
    <row r="353" spans="1:20">
      <c r="A353">
        <f>RANK(D353,$D$7:$D$368,0)</f>
        <v>178</v>
      </c>
      <c r="B353" t="s">
        <v>648</v>
      </c>
      <c r="D353" s="52">
        <f>SUM(E353:L353)</f>
        <v>0</v>
      </c>
      <c r="E353" s="52" t="str">
        <f>IFERROR(VLOOKUP(Mixed[[#This Row],[TS ZH Mi 26.03.23 Rang]],$X$7:$Y$102,2,0)*E$5,"")</f>
        <v/>
      </c>
      <c r="F353" s="52" t="str">
        <f>IFERROR(VLOOKUP(Mixed[[#This Row],[TS ES Mi 10.06.23 Rang]],$X$7:$Y$102,2,0)*F$5,"")</f>
        <v/>
      </c>
      <c r="G353" s="52" t="str">
        <f>IFERROR(VLOOKUP(Mixed[[#This Row],[TS BE Mi A 17.06.23 R]],$X$7:$Y$102,2,0)*G$5,"")</f>
        <v/>
      </c>
      <c r="H353" s="52" t="str">
        <f>IFERROR(VLOOKUP(Mixed[[#This Row],[TS BE Mi B 17.06.23 R]],$X$7:$Y$102,2,0)*H$5,"")</f>
        <v/>
      </c>
      <c r="I353" s="52" t="str">
        <f>IFERROR(VLOOKUP(Mixed[[#This Row],[TS BA Mi 13.08.23]],$X$7:$Y$102,2,0)*I$5,"")</f>
        <v/>
      </c>
      <c r="J353" s="52" t="str">
        <f>IFERROR(VLOOKUP(Mixed[[#This Row],[SM LT Mi 3.9.23 R]],$X$7:$Y$102,2,0)*J$5,"")</f>
        <v/>
      </c>
      <c r="K353" s="52" t="str">
        <f>IFERROR(VLOOKUP(Mixed[[#This Row],[SM LT Mi 3.9.23 R]],$X$7:$Y$102,2,0)*K$5,"")</f>
        <v/>
      </c>
      <c r="L353" s="52" t="str">
        <f>IFERROR(VLOOKUP(Mixed[[#This Row],[TS SH Mi 14.1.24 R]],$X$7:$Y$102,2,0)*L$5,"")</f>
        <v/>
      </c>
      <c r="M353" s="63"/>
      <c r="N353" s="63"/>
      <c r="O353" s="63"/>
      <c r="P353" s="63"/>
      <c r="Q353" s="63"/>
      <c r="R353" s="63"/>
      <c r="S353" s="63"/>
      <c r="T353" s="63"/>
    </row>
    <row r="354" spans="1:20">
      <c r="A354">
        <f>RANK(D354,$D$7:$D$368,0)</f>
        <v>178</v>
      </c>
      <c r="B354" t="s">
        <v>238</v>
      </c>
      <c r="D354" s="52">
        <f>SUM(E354:L354)</f>
        <v>0</v>
      </c>
      <c r="E354" s="52" t="str">
        <f>IFERROR(VLOOKUP(Mixed[[#This Row],[TS ZH Mi 26.03.23 Rang]],$X$7:$Y$102,2,0)*E$5,"")</f>
        <v/>
      </c>
      <c r="F354" s="52" t="str">
        <f>IFERROR(VLOOKUP(Mixed[[#This Row],[TS ES Mi 10.06.23 Rang]],$X$7:$Y$102,2,0)*F$5,"")</f>
        <v/>
      </c>
      <c r="G354" s="52" t="str">
        <f>IFERROR(VLOOKUP(Mixed[[#This Row],[TS BE Mi A 17.06.23 R]],$X$7:$Y$102,2,0)*G$5,"")</f>
        <v/>
      </c>
      <c r="H354" s="52" t="str">
        <f>IFERROR(VLOOKUP(Mixed[[#This Row],[TS BE Mi B 17.06.23 R]],$X$7:$Y$102,2,0)*H$5,"")</f>
        <v/>
      </c>
      <c r="I354" s="52" t="str">
        <f>IFERROR(VLOOKUP(Mixed[[#This Row],[TS BA Mi 13.08.23]],$X$7:$Y$102,2,0)*I$5,"")</f>
        <v/>
      </c>
      <c r="J354" s="52" t="str">
        <f>IFERROR(VLOOKUP(Mixed[[#This Row],[SM LT Mi 3.9.23 R]],$X$7:$Y$102,2,0)*J$5,"")</f>
        <v/>
      </c>
      <c r="K354" s="52" t="str">
        <f>IFERROR(VLOOKUP(Mixed[[#This Row],[SM LT Mi 3.9.23 R]],$X$7:$Y$102,2,0)*K$5,"")</f>
        <v/>
      </c>
      <c r="L354" s="52" t="str">
        <f>IFERROR(VLOOKUP(Mixed[[#This Row],[TS SH Mi 14.1.24 R]],$X$7:$Y$102,2,0)*L$5,"")</f>
        <v/>
      </c>
      <c r="M354" s="63"/>
      <c r="N354" s="63"/>
      <c r="O354" s="63"/>
      <c r="P354" s="63"/>
      <c r="Q354" s="63"/>
      <c r="R354" s="63"/>
      <c r="S354" s="63"/>
      <c r="T354" s="63"/>
    </row>
    <row r="355" spans="1:20">
      <c r="A355">
        <f>RANK(D355,$D$7:$D$368,0)</f>
        <v>178</v>
      </c>
      <c r="B355" t="s">
        <v>647</v>
      </c>
      <c r="D355" s="52">
        <f>SUM(E355:L355)</f>
        <v>0</v>
      </c>
      <c r="E355" s="52" t="str">
        <f>IFERROR(VLOOKUP(Mixed[[#This Row],[TS ZH Mi 26.03.23 Rang]],$X$7:$Y$102,2,0)*E$5,"")</f>
        <v/>
      </c>
      <c r="F355" s="52" t="str">
        <f>IFERROR(VLOOKUP(Mixed[[#This Row],[TS ES Mi 10.06.23 Rang]],$X$7:$Y$102,2,0)*F$5,"")</f>
        <v/>
      </c>
      <c r="G355" s="52" t="str">
        <f>IFERROR(VLOOKUP(Mixed[[#This Row],[TS BE Mi A 17.06.23 R]],$X$7:$Y$102,2,0)*G$5,"")</f>
        <v/>
      </c>
      <c r="H355" s="52" t="str">
        <f>IFERROR(VLOOKUP(Mixed[[#This Row],[TS BE Mi B 17.06.23 R]],$X$7:$Y$102,2,0)*H$5,"")</f>
        <v/>
      </c>
      <c r="I355" s="52" t="str">
        <f>IFERROR(VLOOKUP(Mixed[[#This Row],[TS BA Mi 13.08.23]],$X$7:$Y$102,2,0)*I$5,"")</f>
        <v/>
      </c>
      <c r="J355" s="52" t="str">
        <f>IFERROR(VLOOKUP(Mixed[[#This Row],[SM LT Mi 3.9.23 R]],$X$7:$Y$102,2,0)*J$5,"")</f>
        <v/>
      </c>
      <c r="K355" s="52" t="str">
        <f>IFERROR(VLOOKUP(Mixed[[#This Row],[SM LT Mi 3.9.23 R]],$X$7:$Y$102,2,0)*K$5,"")</f>
        <v/>
      </c>
      <c r="L355" s="52" t="str">
        <f>IFERROR(VLOOKUP(Mixed[[#This Row],[TS SH Mi 14.1.24 R]],$X$7:$Y$102,2,0)*L$5,"")</f>
        <v/>
      </c>
      <c r="M355" s="63"/>
      <c r="N355" s="63"/>
      <c r="O355" s="63"/>
      <c r="P355" s="63"/>
      <c r="Q355" s="63"/>
      <c r="R355" s="63"/>
      <c r="S355" s="63"/>
      <c r="T355" s="63"/>
    </row>
    <row r="356" spans="1:20">
      <c r="A356">
        <f>RANK(D356,$D$7:$D$368,0)</f>
        <v>178</v>
      </c>
      <c r="B356" t="s">
        <v>508</v>
      </c>
      <c r="D356" s="52">
        <f>SUM(E356:L356)</f>
        <v>0</v>
      </c>
      <c r="E356" s="52" t="str">
        <f>IFERROR(VLOOKUP(Mixed[[#This Row],[TS ZH Mi 26.03.23 Rang]],$X$7:$Y$102,2,0)*E$5,"")</f>
        <v/>
      </c>
      <c r="F356" s="52" t="str">
        <f>IFERROR(VLOOKUP(Mixed[[#This Row],[TS ES Mi 10.06.23 Rang]],$X$7:$Y$102,2,0)*F$5,"")</f>
        <v/>
      </c>
      <c r="G356" s="52" t="str">
        <f>IFERROR(VLOOKUP(Mixed[[#This Row],[TS BE Mi A 17.06.23 R]],$X$7:$Y$102,2,0)*G$5,"")</f>
        <v/>
      </c>
      <c r="H356" s="52" t="str">
        <f>IFERROR(VLOOKUP(Mixed[[#This Row],[TS BE Mi B 17.06.23 R]],$X$7:$Y$102,2,0)*H$5,"")</f>
        <v/>
      </c>
      <c r="I356" s="52" t="str">
        <f>IFERROR(VLOOKUP(Mixed[[#This Row],[TS BA Mi 13.08.23]],$X$7:$Y$102,2,0)*I$5,"")</f>
        <v/>
      </c>
      <c r="J356" s="52" t="str">
        <f>IFERROR(VLOOKUP(Mixed[[#This Row],[SM LT Mi 3.9.23 R]],$X$7:$Y$102,2,0)*J$5,"")</f>
        <v/>
      </c>
      <c r="K356" s="52" t="str">
        <f>IFERROR(VLOOKUP(Mixed[[#This Row],[SM LT Mi 3.9.23 R]],$X$7:$Y$102,2,0)*K$5,"")</f>
        <v/>
      </c>
      <c r="L356" s="52" t="str">
        <f>IFERROR(VLOOKUP(Mixed[[#This Row],[TS SH Mi 14.1.24 R]],$X$7:$Y$102,2,0)*L$5,"")</f>
        <v/>
      </c>
      <c r="M356" s="63"/>
      <c r="N356" s="63"/>
      <c r="O356" s="63"/>
      <c r="P356" s="63"/>
      <c r="Q356" s="63"/>
      <c r="R356" s="63"/>
      <c r="S356" s="63"/>
      <c r="T356" s="63"/>
    </row>
    <row r="357" spans="1:20">
      <c r="A357">
        <f>RANK(D357,$D$7:$D$368,0)</f>
        <v>178</v>
      </c>
      <c r="B357" t="s">
        <v>580</v>
      </c>
      <c r="D357" s="52">
        <f>SUM(E357:L357)</f>
        <v>0</v>
      </c>
      <c r="E357" s="52" t="str">
        <f>IFERROR(VLOOKUP(Mixed[[#This Row],[TS ZH Mi 26.03.23 Rang]],$X$7:$Y$102,2,0)*E$5,"")</f>
        <v/>
      </c>
      <c r="F357" s="52" t="str">
        <f>IFERROR(VLOOKUP(Mixed[[#This Row],[TS ES Mi 10.06.23 Rang]],$X$7:$Y$102,2,0)*F$5,"")</f>
        <v/>
      </c>
      <c r="G357" s="52" t="str">
        <f>IFERROR(VLOOKUP(Mixed[[#This Row],[TS BE Mi A 17.06.23 R]],$X$7:$Y$102,2,0)*G$5,"")</f>
        <v/>
      </c>
      <c r="H357" s="52" t="str">
        <f>IFERROR(VLOOKUP(Mixed[[#This Row],[TS BE Mi B 17.06.23 R]],$X$7:$Y$102,2,0)*H$5,"")</f>
        <v/>
      </c>
      <c r="I357" s="52" t="str">
        <f>IFERROR(VLOOKUP(Mixed[[#This Row],[TS BA Mi 13.08.23]],$X$7:$Y$102,2,0)*I$5,"")</f>
        <v/>
      </c>
      <c r="J357" s="52" t="str">
        <f>IFERROR(VLOOKUP(Mixed[[#This Row],[SM LT Mi 3.9.23 R]],$X$7:$Y$102,2,0)*J$5,"")</f>
        <v/>
      </c>
      <c r="K357" s="52" t="str">
        <f>IFERROR(VLOOKUP(Mixed[[#This Row],[SM LT Mi 3.9.23 R]],$X$7:$Y$102,2,0)*K$5,"")</f>
        <v/>
      </c>
      <c r="L357" s="52" t="str">
        <f>IFERROR(VLOOKUP(Mixed[[#This Row],[TS SH Mi 14.1.24 R]],$X$7:$Y$102,2,0)*L$5,"")</f>
        <v/>
      </c>
      <c r="M357" s="63"/>
      <c r="N357" s="63"/>
      <c r="O357" s="63"/>
      <c r="P357" s="63"/>
      <c r="Q357" s="63"/>
      <c r="R357" s="63"/>
      <c r="S357" s="63"/>
      <c r="T357" s="63"/>
    </row>
    <row r="358" spans="1:20">
      <c r="A358">
        <f>RANK(D358,$D$7:$D$368,0)</f>
        <v>178</v>
      </c>
      <c r="B358" t="s">
        <v>576</v>
      </c>
      <c r="D358" s="52">
        <f>SUM(E358:L358)</f>
        <v>0</v>
      </c>
      <c r="E358" s="52" t="str">
        <f>IFERROR(VLOOKUP(Mixed[[#This Row],[TS ZH Mi 26.03.23 Rang]],$X$7:$Y$102,2,0)*E$5,"")</f>
        <v/>
      </c>
      <c r="F358" s="52" t="str">
        <f>IFERROR(VLOOKUP(Mixed[[#This Row],[TS ES Mi 10.06.23 Rang]],$X$7:$Y$102,2,0)*F$5,"")</f>
        <v/>
      </c>
      <c r="G358" s="52" t="str">
        <f>IFERROR(VLOOKUP(Mixed[[#This Row],[TS BE Mi A 17.06.23 R]],$X$7:$Y$102,2,0)*G$5,"")</f>
        <v/>
      </c>
      <c r="H358" s="52" t="str">
        <f>IFERROR(VLOOKUP(Mixed[[#This Row],[TS BE Mi B 17.06.23 R]],$X$7:$Y$102,2,0)*H$5,"")</f>
        <v/>
      </c>
      <c r="I358" s="52" t="str">
        <f>IFERROR(VLOOKUP(Mixed[[#This Row],[TS BA Mi 13.08.23]],$X$7:$Y$102,2,0)*I$5,"")</f>
        <v/>
      </c>
      <c r="J358" s="52" t="str">
        <f>IFERROR(VLOOKUP(Mixed[[#This Row],[SM LT Mi 3.9.23 R]],$X$7:$Y$102,2,0)*J$5,"")</f>
        <v/>
      </c>
      <c r="K358" s="52" t="str">
        <f>IFERROR(VLOOKUP(Mixed[[#This Row],[SM LT Mi 3.9.23 R]],$X$7:$Y$102,2,0)*K$5,"")</f>
        <v/>
      </c>
      <c r="L358" s="52" t="str">
        <f>IFERROR(VLOOKUP(Mixed[[#This Row],[TS SH Mi 14.1.24 R]],$X$7:$Y$102,2,0)*L$5,"")</f>
        <v/>
      </c>
      <c r="M358" s="63"/>
      <c r="N358" s="63"/>
      <c r="O358" s="63"/>
      <c r="P358" s="63"/>
      <c r="Q358" s="63"/>
      <c r="R358" s="63"/>
      <c r="S358" s="63"/>
      <c r="T358" s="63"/>
    </row>
    <row r="359" spans="1:20">
      <c r="A359">
        <f>RANK(D359,$D$7:$D$368,0)</f>
        <v>178</v>
      </c>
      <c r="B359" t="s">
        <v>384</v>
      </c>
      <c r="D359" s="52">
        <f>SUM(E359:L359)</f>
        <v>0</v>
      </c>
      <c r="E359" s="52" t="str">
        <f>IFERROR(VLOOKUP(Mixed[[#This Row],[TS ZH Mi 26.03.23 Rang]],$X$7:$Y$102,2,0)*E$5,"")</f>
        <v/>
      </c>
      <c r="F359" s="52" t="str">
        <f>IFERROR(VLOOKUP(Mixed[[#This Row],[TS ES Mi 10.06.23 Rang]],$X$7:$Y$102,2,0)*F$5,"")</f>
        <v/>
      </c>
      <c r="G359" s="52" t="str">
        <f>IFERROR(VLOOKUP(Mixed[[#This Row],[TS BE Mi A 17.06.23 R]],$X$7:$Y$102,2,0)*G$5,"")</f>
        <v/>
      </c>
      <c r="H359" s="52" t="str">
        <f>IFERROR(VLOOKUP(Mixed[[#This Row],[TS BE Mi B 17.06.23 R]],$X$7:$Y$102,2,0)*H$5,"")</f>
        <v/>
      </c>
      <c r="I359" s="52" t="str">
        <f>IFERROR(VLOOKUP(Mixed[[#This Row],[TS BA Mi 13.08.23]],$X$7:$Y$102,2,0)*I$5,"")</f>
        <v/>
      </c>
      <c r="J359" s="52" t="str">
        <f>IFERROR(VLOOKUP(Mixed[[#This Row],[SM LT Mi 3.9.23 R]],$X$7:$Y$102,2,0)*J$5,"")</f>
        <v/>
      </c>
      <c r="K359" s="52" t="str">
        <f>IFERROR(VLOOKUP(Mixed[[#This Row],[SM LT Mi 3.9.23 R]],$X$7:$Y$102,2,0)*K$5,"")</f>
        <v/>
      </c>
      <c r="L359" s="52" t="str">
        <f>IFERROR(VLOOKUP(Mixed[[#This Row],[TS SH Mi 14.1.24 R]],$X$7:$Y$102,2,0)*L$5,"")</f>
        <v/>
      </c>
      <c r="M359" s="63"/>
      <c r="N359" s="63"/>
      <c r="O359" s="63"/>
      <c r="P359" s="63"/>
      <c r="Q359" s="63"/>
      <c r="R359" s="63"/>
      <c r="S359" s="63"/>
      <c r="T359" s="63"/>
    </row>
    <row r="360" spans="1:20">
      <c r="A360">
        <f>RANK(D360,$D$7:$D$368,0)</f>
        <v>178</v>
      </c>
      <c r="B360" t="s">
        <v>572</v>
      </c>
      <c r="D360" s="52">
        <f>SUM(E360:L360)</f>
        <v>0</v>
      </c>
      <c r="E360" s="52" t="str">
        <f>IFERROR(VLOOKUP(Mixed[[#This Row],[TS ZH Mi 26.03.23 Rang]],$X$7:$Y$102,2,0)*E$5,"")</f>
        <v/>
      </c>
      <c r="F360" s="52" t="str">
        <f>IFERROR(VLOOKUP(Mixed[[#This Row],[TS ES Mi 10.06.23 Rang]],$X$7:$Y$102,2,0)*F$5,"")</f>
        <v/>
      </c>
      <c r="G360" s="52" t="str">
        <f>IFERROR(VLOOKUP(Mixed[[#This Row],[TS BE Mi A 17.06.23 R]],$X$7:$Y$102,2,0)*G$5,"")</f>
        <v/>
      </c>
      <c r="H360" s="52" t="str">
        <f>IFERROR(VLOOKUP(Mixed[[#This Row],[TS BE Mi B 17.06.23 R]],$X$7:$Y$102,2,0)*H$5,"")</f>
        <v/>
      </c>
      <c r="I360" s="52" t="str">
        <f>IFERROR(VLOOKUP(Mixed[[#This Row],[TS BA Mi 13.08.23]],$X$7:$Y$102,2,0)*I$5,"")</f>
        <v/>
      </c>
      <c r="J360" s="52" t="str">
        <f>IFERROR(VLOOKUP(Mixed[[#This Row],[SM LT Mi 3.9.23 R]],$X$7:$Y$102,2,0)*J$5,"")</f>
        <v/>
      </c>
      <c r="K360" s="52" t="str">
        <f>IFERROR(VLOOKUP(Mixed[[#This Row],[SM LT Mi 3.9.23 R]],$X$7:$Y$102,2,0)*K$5,"")</f>
        <v/>
      </c>
      <c r="L360" s="52" t="str">
        <f>IFERROR(VLOOKUP(Mixed[[#This Row],[TS SH Mi 14.1.24 R]],$X$7:$Y$102,2,0)*L$5,"")</f>
        <v/>
      </c>
      <c r="M360" s="63"/>
      <c r="N360" s="63"/>
      <c r="O360" s="63"/>
      <c r="P360" s="63"/>
      <c r="Q360" s="63"/>
      <c r="R360" s="63"/>
      <c r="S360" s="63"/>
      <c r="T360" s="63"/>
    </row>
    <row r="361" spans="1:20">
      <c r="A361">
        <f>RANK(D361,$D$7:$D$368,0)</f>
        <v>178</v>
      </c>
      <c r="B361" t="s">
        <v>652</v>
      </c>
      <c r="D361" s="52">
        <f>SUM(E361:L361)</f>
        <v>0</v>
      </c>
      <c r="E361" s="52" t="str">
        <f>IFERROR(VLOOKUP(Mixed[[#This Row],[TS ZH Mi 26.03.23 Rang]],$X$7:$Y$102,2,0)*E$5,"")</f>
        <v/>
      </c>
      <c r="F361" s="52" t="str">
        <f>IFERROR(VLOOKUP(Mixed[[#This Row],[TS ES Mi 10.06.23 Rang]],$X$7:$Y$102,2,0)*F$5,"")</f>
        <v/>
      </c>
      <c r="G361" s="52" t="str">
        <f>IFERROR(VLOOKUP(Mixed[[#This Row],[TS BE Mi A 17.06.23 R]],$X$7:$Y$102,2,0)*G$5,"")</f>
        <v/>
      </c>
      <c r="H361" s="52" t="str">
        <f>IFERROR(VLOOKUP(Mixed[[#This Row],[TS BE Mi B 17.06.23 R]],$X$7:$Y$102,2,0)*H$5,"")</f>
        <v/>
      </c>
      <c r="I361" s="52" t="str">
        <f>IFERROR(VLOOKUP(Mixed[[#This Row],[TS BA Mi 13.08.23]],$X$7:$Y$102,2,0)*I$5,"")</f>
        <v/>
      </c>
      <c r="J361" s="52" t="str">
        <f>IFERROR(VLOOKUP(Mixed[[#This Row],[SM LT Mi 3.9.23 R]],$X$7:$Y$102,2,0)*J$5,"")</f>
        <v/>
      </c>
      <c r="K361" s="52" t="str">
        <f>IFERROR(VLOOKUP(Mixed[[#This Row],[SM LT Mi 3.9.23 R]],$X$7:$Y$102,2,0)*K$5,"")</f>
        <v/>
      </c>
      <c r="L361" s="52" t="str">
        <f>IFERROR(VLOOKUP(Mixed[[#This Row],[TS SH Mi 14.1.24 R]],$X$7:$Y$102,2,0)*L$5,"")</f>
        <v/>
      </c>
      <c r="M361" s="63"/>
      <c r="N361" s="63"/>
      <c r="O361" s="63"/>
      <c r="P361" s="63"/>
      <c r="Q361" s="63"/>
      <c r="R361" s="63"/>
      <c r="S361" s="63"/>
      <c r="T361" s="63"/>
    </row>
    <row r="362" spans="1:20">
      <c r="A362">
        <f>RANK(D362,$D$7:$D$368,0)</f>
        <v>178</v>
      </c>
      <c r="B362" t="s">
        <v>649</v>
      </c>
      <c r="D362" s="52">
        <f>SUM(E362:L362)</f>
        <v>0</v>
      </c>
      <c r="E362" s="52" t="str">
        <f>IFERROR(VLOOKUP(Mixed[[#This Row],[TS ZH Mi 26.03.23 Rang]],$X$7:$Y$102,2,0)*E$5,"")</f>
        <v/>
      </c>
      <c r="F362" s="52" t="str">
        <f>IFERROR(VLOOKUP(Mixed[[#This Row],[TS ES Mi 10.06.23 Rang]],$X$7:$Y$102,2,0)*F$5,"")</f>
        <v/>
      </c>
      <c r="G362" s="52" t="str">
        <f>IFERROR(VLOOKUP(Mixed[[#This Row],[TS BE Mi A 17.06.23 R]],$X$7:$Y$102,2,0)*G$5,"")</f>
        <v/>
      </c>
      <c r="H362" s="52" t="str">
        <f>IFERROR(VLOOKUP(Mixed[[#This Row],[TS BE Mi B 17.06.23 R]],$X$7:$Y$102,2,0)*H$5,"")</f>
        <v/>
      </c>
      <c r="I362" s="52" t="str">
        <f>IFERROR(VLOOKUP(Mixed[[#This Row],[TS BA Mi 13.08.23]],$X$7:$Y$102,2,0)*I$5,"")</f>
        <v/>
      </c>
      <c r="J362" s="52" t="str">
        <f>IFERROR(VLOOKUP(Mixed[[#This Row],[SM LT Mi 3.9.23 R]],$X$7:$Y$102,2,0)*J$5,"")</f>
        <v/>
      </c>
      <c r="K362" s="52" t="str">
        <f>IFERROR(VLOOKUP(Mixed[[#This Row],[SM LT Mi 3.9.23 R]],$X$7:$Y$102,2,0)*K$5,"")</f>
        <v/>
      </c>
      <c r="L362" s="52" t="str">
        <f>IFERROR(VLOOKUP(Mixed[[#This Row],[TS SH Mi 14.1.24 R]],$X$7:$Y$102,2,0)*L$5,"")</f>
        <v/>
      </c>
      <c r="M362" s="63"/>
      <c r="N362" s="63"/>
      <c r="O362" s="63"/>
      <c r="P362" s="63"/>
      <c r="Q362" s="63"/>
      <c r="R362" s="63"/>
      <c r="S362" s="63"/>
      <c r="T362" s="63"/>
    </row>
    <row r="363" spans="1:20">
      <c r="A363">
        <f>RANK(D363,$D$7:$D$368,0)</f>
        <v>178</v>
      </c>
      <c r="B363" t="s">
        <v>654</v>
      </c>
      <c r="D363" s="52">
        <f>SUM(E363:L363)</f>
        <v>0</v>
      </c>
      <c r="E363" s="52" t="str">
        <f>IFERROR(VLOOKUP(Mixed[[#This Row],[TS ZH Mi 26.03.23 Rang]],$X$7:$Y$102,2,0)*E$5,"")</f>
        <v/>
      </c>
      <c r="F363" s="52" t="str">
        <f>IFERROR(VLOOKUP(Mixed[[#This Row],[TS ES Mi 10.06.23 Rang]],$X$7:$Y$102,2,0)*F$5,"")</f>
        <v/>
      </c>
      <c r="G363" s="52" t="str">
        <f>IFERROR(VLOOKUP(Mixed[[#This Row],[TS BE Mi A 17.06.23 R]],$X$7:$Y$102,2,0)*G$5,"")</f>
        <v/>
      </c>
      <c r="H363" s="52" t="str">
        <f>IFERROR(VLOOKUP(Mixed[[#This Row],[TS BE Mi B 17.06.23 R]],$X$7:$Y$102,2,0)*H$5,"")</f>
        <v/>
      </c>
      <c r="I363" s="52" t="str">
        <f>IFERROR(VLOOKUP(Mixed[[#This Row],[TS BA Mi 13.08.23]],$X$7:$Y$102,2,0)*I$5,"")</f>
        <v/>
      </c>
      <c r="J363" s="52" t="str">
        <f>IFERROR(VLOOKUP(Mixed[[#This Row],[SM LT Mi 3.9.23 R]],$X$7:$Y$102,2,0)*J$5,"")</f>
        <v/>
      </c>
      <c r="K363" s="52" t="str">
        <f>IFERROR(VLOOKUP(Mixed[[#This Row],[SM LT Mi 3.9.23 R]],$X$7:$Y$102,2,0)*K$5,"")</f>
        <v/>
      </c>
      <c r="L363" s="52" t="str">
        <f>IFERROR(VLOOKUP(Mixed[[#This Row],[TS SH Mi 14.1.24 R]],$X$7:$Y$102,2,0)*L$5,"")</f>
        <v/>
      </c>
      <c r="M363" s="63"/>
      <c r="N363" s="63"/>
      <c r="O363" s="63"/>
      <c r="P363" s="63"/>
      <c r="Q363" s="63"/>
      <c r="R363" s="63"/>
      <c r="S363" s="63"/>
      <c r="T363" s="63"/>
    </row>
    <row r="364" spans="1:20">
      <c r="A364">
        <f>RANK(D364,$D$7:$D$368,0)</f>
        <v>178</v>
      </c>
      <c r="B364" t="s">
        <v>510</v>
      </c>
      <c r="D364" s="52">
        <f>SUM(E364:L364)</f>
        <v>0</v>
      </c>
      <c r="E364" s="52" t="str">
        <f>IFERROR(VLOOKUP(Mixed[[#This Row],[TS ZH Mi 26.03.23 Rang]],$X$7:$Y$102,2,0)*E$5,"")</f>
        <v/>
      </c>
      <c r="F364" s="52" t="str">
        <f>IFERROR(VLOOKUP(Mixed[[#This Row],[TS ES Mi 10.06.23 Rang]],$X$7:$Y$102,2,0)*F$5,"")</f>
        <v/>
      </c>
      <c r="G364" s="52" t="str">
        <f>IFERROR(VLOOKUP(Mixed[[#This Row],[TS BE Mi A 17.06.23 R]],$X$7:$Y$102,2,0)*G$5,"")</f>
        <v/>
      </c>
      <c r="H364" s="52" t="str">
        <f>IFERROR(VLOOKUP(Mixed[[#This Row],[TS BE Mi B 17.06.23 R]],$X$7:$Y$102,2,0)*H$5,"")</f>
        <v/>
      </c>
      <c r="I364" s="52" t="str">
        <f>IFERROR(VLOOKUP(Mixed[[#This Row],[TS BA Mi 13.08.23]],$X$7:$Y$102,2,0)*I$5,"")</f>
        <v/>
      </c>
      <c r="J364" s="52" t="str">
        <f>IFERROR(VLOOKUP(Mixed[[#This Row],[SM LT Mi 3.9.23 R]],$X$7:$Y$102,2,0)*J$5,"")</f>
        <v/>
      </c>
      <c r="K364" s="52" t="str">
        <f>IFERROR(VLOOKUP(Mixed[[#This Row],[SM LT Mi 3.9.23 R]],$X$7:$Y$102,2,0)*K$5,"")</f>
        <v/>
      </c>
      <c r="L364" s="52" t="str">
        <f>IFERROR(VLOOKUP(Mixed[[#This Row],[TS SH Mi 14.1.24 R]],$X$7:$Y$102,2,0)*L$5,"")</f>
        <v/>
      </c>
      <c r="M364" s="63"/>
      <c r="N364" s="63"/>
      <c r="O364" s="63"/>
      <c r="P364" s="63"/>
      <c r="Q364" s="63"/>
      <c r="R364" s="63"/>
      <c r="S364" s="63"/>
      <c r="T364" s="63"/>
    </row>
    <row r="365" spans="1:20">
      <c r="A365">
        <f>RANK(D365,$D$7:$D$368,0)</f>
        <v>178</v>
      </c>
      <c r="B365" t="s">
        <v>655</v>
      </c>
      <c r="D365" s="52">
        <f>SUM(E365:L365)</f>
        <v>0</v>
      </c>
      <c r="E365" s="52" t="str">
        <f>IFERROR(VLOOKUP(Mixed[[#This Row],[TS ZH Mi 26.03.23 Rang]],$X$7:$Y$102,2,0)*E$5,"")</f>
        <v/>
      </c>
      <c r="F365" s="52" t="str">
        <f>IFERROR(VLOOKUP(Mixed[[#This Row],[TS ES Mi 10.06.23 Rang]],$X$7:$Y$102,2,0)*F$5,"")</f>
        <v/>
      </c>
      <c r="G365" s="52" t="str">
        <f>IFERROR(VLOOKUP(Mixed[[#This Row],[TS BE Mi A 17.06.23 R]],$X$7:$Y$102,2,0)*G$5,"")</f>
        <v/>
      </c>
      <c r="H365" s="52" t="str">
        <f>IFERROR(VLOOKUP(Mixed[[#This Row],[TS BE Mi B 17.06.23 R]],$X$7:$Y$102,2,0)*H$5,"")</f>
        <v/>
      </c>
      <c r="I365" s="52" t="str">
        <f>IFERROR(VLOOKUP(Mixed[[#This Row],[TS BA Mi 13.08.23]],$X$7:$Y$102,2,0)*I$5,"")</f>
        <v/>
      </c>
      <c r="J365" s="52" t="str">
        <f>IFERROR(VLOOKUP(Mixed[[#This Row],[SM LT Mi 3.9.23 R]],$X$7:$Y$102,2,0)*J$5,"")</f>
        <v/>
      </c>
      <c r="K365" s="52" t="str">
        <f>IFERROR(VLOOKUP(Mixed[[#This Row],[SM LT Mi 3.9.23 R]],$X$7:$Y$102,2,0)*K$5,"")</f>
        <v/>
      </c>
      <c r="L365" s="52" t="str">
        <f>IFERROR(VLOOKUP(Mixed[[#This Row],[TS SH Mi 14.1.24 R]],$X$7:$Y$102,2,0)*L$5,"")</f>
        <v/>
      </c>
      <c r="M365" s="63"/>
      <c r="N365" s="63"/>
      <c r="O365" s="63"/>
      <c r="P365" s="63"/>
      <c r="Q365" s="63"/>
      <c r="R365" s="63"/>
      <c r="S365" s="63"/>
      <c r="T365" s="63"/>
    </row>
    <row r="366" spans="1:20">
      <c r="A366">
        <f>RANK(D366,$D$7:$D$368,0)</f>
        <v>178</v>
      </c>
      <c r="B366" t="s">
        <v>651</v>
      </c>
      <c r="D366" s="52">
        <f>SUM(E366:L366)</f>
        <v>0</v>
      </c>
      <c r="E366" s="52" t="str">
        <f>IFERROR(VLOOKUP(Mixed[[#This Row],[TS ZH Mi 26.03.23 Rang]],$X$7:$Y$102,2,0)*E$5,"")</f>
        <v/>
      </c>
      <c r="F366" s="52" t="str">
        <f>IFERROR(VLOOKUP(Mixed[[#This Row],[TS ES Mi 10.06.23 Rang]],$X$7:$Y$102,2,0)*F$5,"")</f>
        <v/>
      </c>
      <c r="G366" s="52" t="str">
        <f>IFERROR(VLOOKUP(Mixed[[#This Row],[TS BE Mi A 17.06.23 R]],$X$7:$Y$102,2,0)*G$5,"")</f>
        <v/>
      </c>
      <c r="H366" s="52" t="str">
        <f>IFERROR(VLOOKUP(Mixed[[#This Row],[TS BE Mi B 17.06.23 R]],$X$7:$Y$102,2,0)*H$5,"")</f>
        <v/>
      </c>
      <c r="I366" s="52" t="str">
        <f>IFERROR(VLOOKUP(Mixed[[#This Row],[TS BA Mi 13.08.23]],$X$7:$Y$102,2,0)*I$5,"")</f>
        <v/>
      </c>
      <c r="J366" s="52" t="str">
        <f>IFERROR(VLOOKUP(Mixed[[#This Row],[SM LT Mi 3.9.23 R]],$X$7:$Y$102,2,0)*J$5,"")</f>
        <v/>
      </c>
      <c r="K366" s="52" t="str">
        <f>IFERROR(VLOOKUP(Mixed[[#This Row],[SM LT Mi 3.9.23 R]],$X$7:$Y$102,2,0)*K$5,"")</f>
        <v/>
      </c>
      <c r="L366" s="52" t="str">
        <f>IFERROR(VLOOKUP(Mixed[[#This Row],[TS SH Mi 14.1.24 R]],$X$7:$Y$102,2,0)*L$5,"")</f>
        <v/>
      </c>
      <c r="M366" s="63"/>
      <c r="N366" s="63"/>
      <c r="O366" s="63"/>
      <c r="P366" s="63"/>
      <c r="Q366" s="63"/>
      <c r="R366" s="63"/>
      <c r="S366" s="63"/>
      <c r="T366" s="63"/>
    </row>
    <row r="367" spans="1:20">
      <c r="A367">
        <f>RANK(D367,$D$7:$D$368,0)</f>
        <v>178</v>
      </c>
      <c r="B367" t="s">
        <v>380</v>
      </c>
      <c r="D367" s="52">
        <f>SUM(E367:L367)</f>
        <v>0</v>
      </c>
      <c r="E367" s="52" t="str">
        <f>IFERROR(VLOOKUP(Mixed[[#This Row],[TS ZH Mi 26.03.23 Rang]],$X$7:$Y$102,2,0)*E$5,"")</f>
        <v/>
      </c>
      <c r="F367" s="52" t="str">
        <f>IFERROR(VLOOKUP(Mixed[[#This Row],[TS ES Mi 10.06.23 Rang]],$X$7:$Y$102,2,0)*F$5,"")</f>
        <v/>
      </c>
      <c r="G367" s="52" t="str">
        <f>IFERROR(VLOOKUP(Mixed[[#This Row],[TS BE Mi A 17.06.23 R]],$X$7:$Y$102,2,0)*G$5,"")</f>
        <v/>
      </c>
      <c r="H367" s="52" t="str">
        <f>IFERROR(VLOOKUP(Mixed[[#This Row],[TS BE Mi B 17.06.23 R]],$X$7:$Y$102,2,0)*H$5,"")</f>
        <v/>
      </c>
      <c r="I367" s="52" t="str">
        <f>IFERROR(VLOOKUP(Mixed[[#This Row],[TS BA Mi 13.08.23]],$X$7:$Y$102,2,0)*I$5,"")</f>
        <v/>
      </c>
      <c r="J367" s="52" t="str">
        <f>IFERROR(VLOOKUP(Mixed[[#This Row],[SM LT Mi 3.9.23 R]],$X$7:$Y$102,2,0)*J$5,"")</f>
        <v/>
      </c>
      <c r="K367" s="52" t="str">
        <f>IFERROR(VLOOKUP(Mixed[[#This Row],[SM LT Mi 3.9.23 R]],$X$7:$Y$102,2,0)*K$5,"")</f>
        <v/>
      </c>
      <c r="L367" s="52" t="str">
        <f>IFERROR(VLOOKUP(Mixed[[#This Row],[TS SH Mi 14.1.24 R]],$X$7:$Y$102,2,0)*L$5,"")</f>
        <v/>
      </c>
      <c r="M367" s="63"/>
      <c r="N367" s="63"/>
      <c r="O367" s="63"/>
      <c r="P367" s="63"/>
      <c r="Q367" s="63"/>
      <c r="R367" s="63"/>
      <c r="S367" s="63"/>
      <c r="T367" s="63"/>
    </row>
    <row r="368" spans="1:20">
      <c r="A368">
        <f>RANK(D368,$D$7:$D$368,0)</f>
        <v>178</v>
      </c>
      <c r="B368" t="s">
        <v>236</v>
      </c>
      <c r="D368" s="52">
        <f>SUM(E368:L368)</f>
        <v>0</v>
      </c>
      <c r="E368" s="52" t="str">
        <f>IFERROR(VLOOKUP(Mixed[[#This Row],[TS ZH Mi 26.03.23 Rang]],$X$7:$Y$102,2,0)*E$5,"")</f>
        <v/>
      </c>
      <c r="F368" s="52" t="str">
        <f>IFERROR(VLOOKUP(Mixed[[#This Row],[TS ES Mi 10.06.23 Rang]],$X$7:$Y$102,2,0)*F$5,"")</f>
        <v/>
      </c>
      <c r="G368" s="52" t="str">
        <f>IFERROR(VLOOKUP(Mixed[[#This Row],[TS BE Mi A 17.06.23 R]],$X$7:$Y$102,2,0)*G$5,"")</f>
        <v/>
      </c>
      <c r="H368" s="52" t="str">
        <f>IFERROR(VLOOKUP(Mixed[[#This Row],[TS BE Mi B 17.06.23 R]],$X$7:$Y$102,2,0)*H$5,"")</f>
        <v/>
      </c>
      <c r="I368" s="52" t="str">
        <f>IFERROR(VLOOKUP(Mixed[[#This Row],[TS BA Mi 13.08.23]],$X$7:$Y$102,2,0)*I$5,"")</f>
        <v/>
      </c>
      <c r="J368" s="52" t="str">
        <f>IFERROR(VLOOKUP(Mixed[[#This Row],[SM LT Mi 3.9.23 R]],$X$7:$Y$102,2,0)*J$5,"")</f>
        <v/>
      </c>
      <c r="K368" s="52" t="str">
        <f>IFERROR(VLOOKUP(Mixed[[#This Row],[SM LT Mi 3.9.23 R]],$X$7:$Y$102,2,0)*K$5,"")</f>
        <v/>
      </c>
      <c r="L368" s="52" t="str">
        <f>IFERROR(VLOOKUP(Mixed[[#This Row],[TS SH Mi 14.1.24 R]],$X$7:$Y$102,2,0)*L$5,"")</f>
        <v/>
      </c>
      <c r="M368" s="63"/>
      <c r="N368" s="63"/>
      <c r="O368" s="63"/>
      <c r="P368" s="63"/>
      <c r="Q368" s="63"/>
      <c r="R368" s="63"/>
      <c r="S368" s="63"/>
      <c r="T368" s="63"/>
    </row>
  </sheetData>
  <sheetProtection selectLockedCells="1" sort="0" autoFilter="0"/>
  <mergeCells count="3">
    <mergeCell ref="X6:Y6"/>
    <mergeCell ref="A1:C2"/>
    <mergeCell ref="D1:D2"/>
  </mergeCells>
  <phoneticPr fontId="11" type="noConversion"/>
  <conditionalFormatting sqref="B7">
    <cfRule type="duplicateValues" dxfId="44" priority="65"/>
  </conditionalFormatting>
  <conditionalFormatting sqref="B7:B32">
    <cfRule type="expression" dxfId="43" priority="590">
      <formula>VLOOKUP($C7,$B$7:$D$70,3,0)&gt;0</formula>
    </cfRule>
  </conditionalFormatting>
  <conditionalFormatting sqref="B9">
    <cfRule type="duplicateValues" dxfId="42" priority="68"/>
  </conditionalFormatting>
  <conditionalFormatting sqref="B11">
    <cfRule type="duplicateValues" dxfId="41" priority="67"/>
  </conditionalFormatting>
  <conditionalFormatting sqref="B13">
    <cfRule type="duplicateValues" dxfId="40" priority="66"/>
  </conditionalFormatting>
  <conditionalFormatting sqref="B15">
    <cfRule type="duplicateValues" dxfId="39" priority="64"/>
  </conditionalFormatting>
  <conditionalFormatting sqref="B18">
    <cfRule type="duplicateValues" dxfId="38" priority="61"/>
  </conditionalFormatting>
  <conditionalFormatting sqref="B31">
    <cfRule type="duplicateValues" dxfId="37" priority="59"/>
  </conditionalFormatting>
  <conditionalFormatting sqref="B33:B36">
    <cfRule type="expression" dxfId="36" priority="483">
      <formula>VLOOKUP(#REF!,$B$7:$D$40,3,0)&gt;0</formula>
    </cfRule>
  </conditionalFormatting>
  <conditionalFormatting sqref="B36">
    <cfRule type="duplicateValues" dxfId="35" priority="57"/>
  </conditionalFormatting>
  <conditionalFormatting sqref="B37:B47">
    <cfRule type="expression" dxfId="34" priority="440">
      <formula>VLOOKUP(#REF!,$B$7:$D$89,3,0)&gt;0</formula>
    </cfRule>
  </conditionalFormatting>
  <conditionalFormatting sqref="B48:B53 B55:B67">
    <cfRule type="expression" dxfId="33" priority="221">
      <formula>VLOOKUP(#REF!,#REF!,3,0)&gt;0</formula>
    </cfRule>
  </conditionalFormatting>
  <conditionalFormatting sqref="B48:B53 B84:B87">
    <cfRule type="expression" dxfId="32" priority="754">
      <formula>VLOOKUP(#REF!,$B$7:$D$368,3,0)&gt;0</formula>
    </cfRule>
  </conditionalFormatting>
  <conditionalFormatting sqref="B55:B67">
    <cfRule type="expression" dxfId="31" priority="756">
      <formula>VLOOKUP(#REF!,$B$7:$D$368,3,0)&gt;0</formula>
    </cfRule>
  </conditionalFormatting>
  <conditionalFormatting sqref="B90">
    <cfRule type="duplicateValues" dxfId="30" priority="44"/>
  </conditionalFormatting>
  <conditionalFormatting sqref="B92">
    <cfRule type="duplicateValues" dxfId="29" priority="43"/>
  </conditionalFormatting>
  <conditionalFormatting sqref="B94">
    <cfRule type="duplicateValues" dxfId="28" priority="42"/>
  </conditionalFormatting>
  <conditionalFormatting sqref="B95">
    <cfRule type="duplicateValues" dxfId="27" priority="41"/>
  </conditionalFormatting>
  <conditionalFormatting sqref="B97">
    <cfRule type="duplicateValues" dxfId="26" priority="40"/>
  </conditionalFormatting>
  <conditionalFormatting sqref="B99 B103 B106">
    <cfRule type="expression" dxfId="25" priority="202">
      <formula>VLOOKUP($B99,#REF!,4,0)=#REF!</formula>
    </cfRule>
  </conditionalFormatting>
  <conditionalFormatting sqref="B100">
    <cfRule type="expression" dxfId="24" priority="11">
      <formula>VLOOKUP($B100,#REF!,3,0)=$C100</formula>
    </cfRule>
  </conditionalFormatting>
  <conditionalFormatting sqref="B101">
    <cfRule type="expression" dxfId="23" priority="10">
      <formula>VLOOKUP($B101,#REF!,3,0)=$C101</formula>
    </cfRule>
  </conditionalFormatting>
  <conditionalFormatting sqref="B102">
    <cfRule type="expression" dxfId="22" priority="9">
      <formula>VLOOKUP($B102,#REF!,3,0)=$C102</formula>
    </cfRule>
  </conditionalFormatting>
  <conditionalFormatting sqref="B104">
    <cfRule type="expression" dxfId="21" priority="7">
      <formula>VLOOKUP($B104,#REF!,3,0)=$C104</formula>
    </cfRule>
  </conditionalFormatting>
  <conditionalFormatting sqref="B105">
    <cfRule type="expression" dxfId="20" priority="6">
      <formula>VLOOKUP($B105,#REF!,3,0)=$C105</formula>
    </cfRule>
  </conditionalFormatting>
  <conditionalFormatting sqref="B107">
    <cfRule type="expression" dxfId="19" priority="4">
      <formula>VLOOKUP($B107,#REF!,3,0)=$C107</formula>
    </cfRule>
  </conditionalFormatting>
  <conditionalFormatting sqref="B109">
    <cfRule type="duplicateValues" dxfId="18" priority="34"/>
  </conditionalFormatting>
  <conditionalFormatting sqref="B111">
    <cfRule type="duplicateValues" dxfId="17" priority="33"/>
  </conditionalFormatting>
  <conditionalFormatting sqref="B113">
    <cfRule type="duplicateValues" dxfId="16" priority="32"/>
  </conditionalFormatting>
  <conditionalFormatting sqref="B115">
    <cfRule type="duplicateValues" dxfId="15" priority="31"/>
  </conditionalFormatting>
  <conditionalFormatting sqref="B118">
    <cfRule type="duplicateValues" dxfId="14" priority="30"/>
  </conditionalFormatting>
  <conditionalFormatting sqref="B120">
    <cfRule type="duplicateValues" dxfId="13" priority="29"/>
  </conditionalFormatting>
  <conditionalFormatting sqref="B122">
    <cfRule type="duplicateValues" dxfId="12" priority="28"/>
  </conditionalFormatting>
  <conditionalFormatting sqref="B124">
    <cfRule type="duplicateValues" dxfId="11" priority="27"/>
  </conditionalFormatting>
  <conditionalFormatting sqref="B126">
    <cfRule type="duplicateValues" dxfId="10" priority="26"/>
  </conditionalFormatting>
  <conditionalFormatting sqref="B127">
    <cfRule type="duplicateValues" dxfId="9" priority="25"/>
  </conditionalFormatting>
  <conditionalFormatting sqref="B129">
    <cfRule type="duplicateValues" dxfId="8" priority="24"/>
  </conditionalFormatting>
  <conditionalFormatting sqref="B132">
    <cfRule type="duplicateValues" dxfId="7" priority="23"/>
  </conditionalFormatting>
  <conditionalFormatting sqref="B134">
    <cfRule type="duplicateValues" dxfId="6" priority="22"/>
  </conditionalFormatting>
  <conditionalFormatting sqref="B136">
    <cfRule type="duplicateValues" dxfId="5" priority="21"/>
  </conditionalFormatting>
  <conditionalFormatting sqref="B369:B1048576 B328:B332 B3:B5 B7:B170 B337:B341">
    <cfRule type="duplicateValues" dxfId="4" priority="1002"/>
  </conditionalFormatting>
  <conditionalFormatting sqref="C3:C5 C7:C170 C198:C235 C281:C311 C369:C1048576">
    <cfRule type="containsText" dxfId="3" priority="3" operator="containsText" text="Internat">
      <formula>NOT(ISERROR(SEARCH("Internat",C3)))</formula>
    </cfRule>
  </conditionalFormatting>
  <pageMargins left="0.7" right="0.7" top="0.78740157499999996" bottom="0.78740157499999996" header="0.3" footer="0.3"/>
  <pageSetup paperSize="9" scale="10" orientation="landscape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 &amp; Infos</vt:lpstr>
      <vt:lpstr>&gt; Open &lt;</vt:lpstr>
      <vt:lpstr>&gt; Women &lt;</vt:lpstr>
      <vt:lpstr>&gt; Mixed &lt;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Eigenmann</dc:creator>
  <cp:lastModifiedBy>Eigenmann Jonas</cp:lastModifiedBy>
  <cp:lastPrinted>2022-02-23T16:17:21Z</cp:lastPrinted>
  <dcterms:created xsi:type="dcterms:W3CDTF">2021-06-14T13:05:58Z</dcterms:created>
  <dcterms:modified xsi:type="dcterms:W3CDTF">2024-02-04T09:52:13Z</dcterms:modified>
</cp:coreProperties>
</file>